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garcia\eclipse-workspace\DGIS\WebContent\tablero\gasto\gastopublico_porciento_PIB\"/>
    </mc:Choice>
  </mc:AlternateContent>
  <bookViews>
    <workbookView xWindow="0" yWindow="0" windowWidth="28800" windowHeight="1200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  <sheet name="Fuente" sheetId="35" r:id="rId35"/>
  </sheets>
  <definedNames>
    <definedName name="_xlnm._FilterDatabase" localSheetId="0" hidden="1">Concentrado!$A$1:$D$1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C18" i="3"/>
  <c r="D18" i="3"/>
  <c r="E18" i="3"/>
  <c r="F18" i="3"/>
  <c r="B18" i="4"/>
  <c r="C18" i="4"/>
  <c r="D18" i="4"/>
  <c r="E18" i="4"/>
  <c r="F18" i="4"/>
  <c r="B18" i="5"/>
  <c r="C18" i="5"/>
  <c r="D18" i="5"/>
  <c r="E18" i="5"/>
  <c r="F18" i="5"/>
  <c r="B18" i="6"/>
  <c r="C18" i="6"/>
  <c r="D18" i="6"/>
  <c r="E18" i="6"/>
  <c r="F18" i="6"/>
  <c r="B18" i="7"/>
  <c r="C18" i="7"/>
  <c r="D18" i="7"/>
  <c r="E18" i="7"/>
  <c r="F18" i="7"/>
  <c r="B18" i="8"/>
  <c r="C18" i="8"/>
  <c r="D18" i="8"/>
  <c r="E18" i="8"/>
  <c r="F18" i="8"/>
  <c r="B18" i="9"/>
  <c r="C18" i="9"/>
  <c r="D18" i="9"/>
  <c r="E18" i="9"/>
  <c r="F18" i="9"/>
  <c r="B18" i="10"/>
  <c r="C18" i="10"/>
  <c r="D18" i="10"/>
  <c r="E18" i="10"/>
  <c r="F18" i="10"/>
  <c r="B18" i="11"/>
  <c r="C18" i="11"/>
  <c r="D18" i="11"/>
  <c r="E18" i="11"/>
  <c r="F18" i="11"/>
  <c r="B18" i="12"/>
  <c r="C18" i="12"/>
  <c r="D18" i="12"/>
  <c r="E18" i="12"/>
  <c r="F18" i="12"/>
  <c r="B18" i="13"/>
  <c r="C18" i="13"/>
  <c r="D18" i="13"/>
  <c r="E18" i="13"/>
  <c r="F18" i="13"/>
  <c r="B18" i="14"/>
  <c r="C18" i="14"/>
  <c r="D18" i="14"/>
  <c r="E18" i="14"/>
  <c r="F18" i="14"/>
  <c r="B18" i="15"/>
  <c r="C18" i="15"/>
  <c r="D18" i="15"/>
  <c r="E18" i="15"/>
  <c r="F18" i="15"/>
  <c r="B18" i="16"/>
  <c r="C18" i="16"/>
  <c r="D18" i="16"/>
  <c r="E18" i="16"/>
  <c r="F18" i="16"/>
  <c r="B18" i="17"/>
  <c r="C18" i="17"/>
  <c r="D18" i="17"/>
  <c r="E18" i="17"/>
  <c r="F18" i="17"/>
  <c r="B18" i="18"/>
  <c r="C18" i="18"/>
  <c r="D18" i="18"/>
  <c r="E18" i="18"/>
  <c r="F18" i="18"/>
  <c r="B18" i="19"/>
  <c r="C18" i="19"/>
  <c r="D18" i="19"/>
  <c r="E18" i="19"/>
  <c r="F18" i="19"/>
  <c r="B18" i="20"/>
  <c r="C18" i="20"/>
  <c r="D18" i="20"/>
  <c r="E18" i="20"/>
  <c r="F18" i="20"/>
  <c r="B18" i="21"/>
  <c r="C18" i="21"/>
  <c r="D18" i="21"/>
  <c r="E18" i="21"/>
  <c r="F18" i="21"/>
  <c r="B18" i="22"/>
  <c r="C18" i="22"/>
  <c r="D18" i="22"/>
  <c r="E18" i="22"/>
  <c r="F18" i="22"/>
  <c r="B18" i="23"/>
  <c r="C18" i="23"/>
  <c r="D18" i="23"/>
  <c r="E18" i="23"/>
  <c r="F18" i="23"/>
  <c r="B18" i="24"/>
  <c r="C18" i="24"/>
  <c r="D18" i="24"/>
  <c r="E18" i="24"/>
  <c r="F18" i="24"/>
  <c r="B18" i="25"/>
  <c r="C18" i="25"/>
  <c r="D18" i="25"/>
  <c r="E18" i="25"/>
  <c r="F18" i="25"/>
  <c r="B18" i="26"/>
  <c r="C18" i="26"/>
  <c r="D18" i="26"/>
  <c r="E18" i="26"/>
  <c r="F18" i="26"/>
  <c r="B18" i="27"/>
  <c r="C18" i="27"/>
  <c r="D18" i="27"/>
  <c r="E18" i="27"/>
  <c r="F18" i="27"/>
  <c r="B18" i="28"/>
  <c r="C18" i="28"/>
  <c r="D18" i="28"/>
  <c r="E18" i="28"/>
  <c r="F18" i="28"/>
  <c r="B18" i="29"/>
  <c r="C18" i="29"/>
  <c r="D18" i="29"/>
  <c r="E18" i="29"/>
  <c r="F18" i="29"/>
  <c r="B18" i="30"/>
  <c r="C18" i="30"/>
  <c r="D18" i="30"/>
  <c r="E18" i="30"/>
  <c r="F18" i="30"/>
  <c r="B18" i="31"/>
  <c r="C18" i="31"/>
  <c r="D18" i="31"/>
  <c r="E18" i="31"/>
  <c r="F18" i="31"/>
  <c r="B18" i="32"/>
  <c r="C18" i="32"/>
  <c r="D18" i="32"/>
  <c r="E18" i="32"/>
  <c r="F18" i="32"/>
  <c r="B18" i="33"/>
  <c r="C18" i="33"/>
  <c r="D18" i="33"/>
  <c r="E18" i="33"/>
  <c r="F18" i="33"/>
  <c r="B18" i="34"/>
  <c r="C18" i="34"/>
  <c r="D18" i="34"/>
  <c r="E18" i="34"/>
  <c r="F18" i="34"/>
  <c r="B18" i="2"/>
  <c r="C18" i="2"/>
  <c r="D18" i="2"/>
  <c r="E18" i="2"/>
  <c r="F18" i="2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531" i="1" l="1"/>
  <c r="G542" i="1"/>
  <c r="B17" i="3" l="1"/>
  <c r="C17" i="3"/>
  <c r="D17" i="3"/>
  <c r="E17" i="3"/>
  <c r="F17" i="3"/>
  <c r="B17" i="4"/>
  <c r="C17" i="4"/>
  <c r="D17" i="4"/>
  <c r="E17" i="4"/>
  <c r="B17" i="5"/>
  <c r="C17" i="5"/>
  <c r="D17" i="5"/>
  <c r="E17" i="5"/>
  <c r="B17" i="6"/>
  <c r="C17" i="6"/>
  <c r="D17" i="6"/>
  <c r="E17" i="6"/>
  <c r="B17" i="7"/>
  <c r="C17" i="7"/>
  <c r="D17" i="7"/>
  <c r="E17" i="7"/>
  <c r="B17" i="8"/>
  <c r="C17" i="8"/>
  <c r="D17" i="8"/>
  <c r="E17" i="8"/>
  <c r="B17" i="9"/>
  <c r="C17" i="9"/>
  <c r="D17" i="9"/>
  <c r="E17" i="9"/>
  <c r="B17" i="10"/>
  <c r="C17" i="10"/>
  <c r="D17" i="10"/>
  <c r="E17" i="10"/>
  <c r="B17" i="11"/>
  <c r="C17" i="11"/>
  <c r="D17" i="11"/>
  <c r="E17" i="11"/>
  <c r="B17" i="12"/>
  <c r="C17" i="12"/>
  <c r="D17" i="12"/>
  <c r="E17" i="12"/>
  <c r="B17" i="13"/>
  <c r="C17" i="13"/>
  <c r="D17" i="13"/>
  <c r="E17" i="13"/>
  <c r="B17" i="14"/>
  <c r="C17" i="14"/>
  <c r="D17" i="14"/>
  <c r="E17" i="14"/>
  <c r="B17" i="15"/>
  <c r="C17" i="15"/>
  <c r="D17" i="15"/>
  <c r="E17" i="15"/>
  <c r="B17" i="16"/>
  <c r="C17" i="16"/>
  <c r="D17" i="16"/>
  <c r="E17" i="16"/>
  <c r="B17" i="17"/>
  <c r="C17" i="17"/>
  <c r="D17" i="17"/>
  <c r="E17" i="17"/>
  <c r="B17" i="18"/>
  <c r="C17" i="18"/>
  <c r="D17" i="18"/>
  <c r="E17" i="18"/>
  <c r="B17" i="19"/>
  <c r="C17" i="19"/>
  <c r="D17" i="19"/>
  <c r="E17" i="19"/>
  <c r="B17" i="20"/>
  <c r="C17" i="20"/>
  <c r="D17" i="20"/>
  <c r="E17" i="20"/>
  <c r="B17" i="21"/>
  <c r="C17" i="21"/>
  <c r="D17" i="21"/>
  <c r="E17" i="21"/>
  <c r="B17" i="22"/>
  <c r="C17" i="22"/>
  <c r="D17" i="22"/>
  <c r="E17" i="22"/>
  <c r="B17" i="23"/>
  <c r="C17" i="23"/>
  <c r="D17" i="23"/>
  <c r="E17" i="23"/>
  <c r="B17" i="24"/>
  <c r="C17" i="24"/>
  <c r="D17" i="24"/>
  <c r="E17" i="24"/>
  <c r="B17" i="25"/>
  <c r="C17" i="25"/>
  <c r="D17" i="25"/>
  <c r="E17" i="25"/>
  <c r="B17" i="26"/>
  <c r="C17" i="26"/>
  <c r="D17" i="26"/>
  <c r="E17" i="26"/>
  <c r="B17" i="27"/>
  <c r="C17" i="27"/>
  <c r="D17" i="27"/>
  <c r="E17" i="27"/>
  <c r="B17" i="28"/>
  <c r="C17" i="28"/>
  <c r="D17" i="28"/>
  <c r="E17" i="28"/>
  <c r="B17" i="29"/>
  <c r="C17" i="29"/>
  <c r="D17" i="29"/>
  <c r="E17" i="29"/>
  <c r="B17" i="30"/>
  <c r="C17" i="30"/>
  <c r="D17" i="30"/>
  <c r="E17" i="30"/>
  <c r="B17" i="31"/>
  <c r="C17" i="31"/>
  <c r="D17" i="31"/>
  <c r="E17" i="31"/>
  <c r="B17" i="32"/>
  <c r="C17" i="32"/>
  <c r="D17" i="32"/>
  <c r="E17" i="32"/>
  <c r="B17" i="33"/>
  <c r="C17" i="33"/>
  <c r="D17" i="33"/>
  <c r="E17" i="33"/>
  <c r="B17" i="34"/>
  <c r="C17" i="34"/>
  <c r="D17" i="34"/>
  <c r="E17" i="34"/>
  <c r="B17" i="2"/>
  <c r="C17" i="2"/>
  <c r="D17" i="2"/>
  <c r="E17" i="2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B3" i="3" l="1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3" i="4"/>
  <c r="C3" i="4"/>
  <c r="D3" i="4"/>
  <c r="E3" i="4"/>
  <c r="B4" i="4"/>
  <c r="C4" i="4"/>
  <c r="D4" i="4"/>
  <c r="E4" i="4"/>
  <c r="B5" i="4"/>
  <c r="C5" i="4"/>
  <c r="D5" i="4"/>
  <c r="E5" i="4"/>
  <c r="B6" i="4"/>
  <c r="C6" i="4"/>
  <c r="D6" i="4"/>
  <c r="E6" i="4"/>
  <c r="B7" i="4"/>
  <c r="C7" i="4"/>
  <c r="D7" i="4"/>
  <c r="E7" i="4"/>
  <c r="B8" i="4"/>
  <c r="C8" i="4"/>
  <c r="D8" i="4"/>
  <c r="E8" i="4"/>
  <c r="B9" i="4"/>
  <c r="C9" i="4"/>
  <c r="D9" i="4"/>
  <c r="E9" i="4"/>
  <c r="B10" i="4"/>
  <c r="C10" i="4"/>
  <c r="D10" i="4"/>
  <c r="E10" i="4"/>
  <c r="B11" i="4"/>
  <c r="C11" i="4"/>
  <c r="D11" i="4"/>
  <c r="E11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3" i="5"/>
  <c r="C3" i="5"/>
  <c r="D3" i="5"/>
  <c r="E3" i="5"/>
  <c r="B4" i="5"/>
  <c r="C4" i="5"/>
  <c r="D4" i="5"/>
  <c r="E4" i="5"/>
  <c r="B5" i="5"/>
  <c r="C5" i="5"/>
  <c r="D5" i="5"/>
  <c r="E5" i="5"/>
  <c r="B6" i="5"/>
  <c r="C6" i="5"/>
  <c r="D6" i="5"/>
  <c r="E6" i="5"/>
  <c r="B7" i="5"/>
  <c r="C7" i="5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C11" i="5"/>
  <c r="D11" i="5"/>
  <c r="E11" i="5"/>
  <c r="B12" i="5"/>
  <c r="C12" i="5"/>
  <c r="D12" i="5"/>
  <c r="E12" i="5"/>
  <c r="B13" i="5"/>
  <c r="C13" i="5"/>
  <c r="D13" i="5"/>
  <c r="E13" i="5"/>
  <c r="B14" i="5"/>
  <c r="C14" i="5"/>
  <c r="D14" i="5"/>
  <c r="E14" i="5"/>
  <c r="B15" i="5"/>
  <c r="C15" i="5"/>
  <c r="D15" i="5"/>
  <c r="E15" i="5"/>
  <c r="B16" i="5"/>
  <c r="C16" i="5"/>
  <c r="D16" i="5"/>
  <c r="E16" i="5"/>
  <c r="B3" i="6"/>
  <c r="C3" i="6"/>
  <c r="D3" i="6"/>
  <c r="E3" i="6"/>
  <c r="B4" i="6"/>
  <c r="C4" i="6"/>
  <c r="D4" i="6"/>
  <c r="E4" i="6"/>
  <c r="B5" i="6"/>
  <c r="C5" i="6"/>
  <c r="D5" i="6"/>
  <c r="E5" i="6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3" i="7"/>
  <c r="C3" i="7"/>
  <c r="D3" i="7"/>
  <c r="E3" i="7"/>
  <c r="B4" i="7"/>
  <c r="C4" i="7"/>
  <c r="D4" i="7"/>
  <c r="E4" i="7"/>
  <c r="B5" i="7"/>
  <c r="C5" i="7"/>
  <c r="D5" i="7"/>
  <c r="E5" i="7"/>
  <c r="B6" i="7"/>
  <c r="C6" i="7"/>
  <c r="D6" i="7"/>
  <c r="E6" i="7"/>
  <c r="B7" i="7"/>
  <c r="C7" i="7"/>
  <c r="D7" i="7"/>
  <c r="E7" i="7"/>
  <c r="B8" i="7"/>
  <c r="C8" i="7"/>
  <c r="D8" i="7"/>
  <c r="E8" i="7"/>
  <c r="B9" i="7"/>
  <c r="C9" i="7"/>
  <c r="D9" i="7"/>
  <c r="E9" i="7"/>
  <c r="B10" i="7"/>
  <c r="C10" i="7"/>
  <c r="D10" i="7"/>
  <c r="E10" i="7"/>
  <c r="B11" i="7"/>
  <c r="C11" i="7"/>
  <c r="D11" i="7"/>
  <c r="E11" i="7"/>
  <c r="B12" i="7"/>
  <c r="C12" i="7"/>
  <c r="D12" i="7"/>
  <c r="E12" i="7"/>
  <c r="B13" i="7"/>
  <c r="C13" i="7"/>
  <c r="D13" i="7"/>
  <c r="E13" i="7"/>
  <c r="B14" i="7"/>
  <c r="C14" i="7"/>
  <c r="D14" i="7"/>
  <c r="E14" i="7"/>
  <c r="B15" i="7"/>
  <c r="C15" i="7"/>
  <c r="D15" i="7"/>
  <c r="E15" i="7"/>
  <c r="B16" i="7"/>
  <c r="C16" i="7"/>
  <c r="D16" i="7"/>
  <c r="E16" i="7"/>
  <c r="B3" i="8"/>
  <c r="C3" i="8"/>
  <c r="D3" i="8"/>
  <c r="E3" i="8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D7" i="8"/>
  <c r="E7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3" i="9"/>
  <c r="C3" i="9"/>
  <c r="D3" i="9"/>
  <c r="E3" i="9"/>
  <c r="B4" i="9"/>
  <c r="C4" i="9"/>
  <c r="D4" i="9"/>
  <c r="E4" i="9"/>
  <c r="B5" i="9"/>
  <c r="C5" i="9"/>
  <c r="D5" i="9"/>
  <c r="E5" i="9"/>
  <c r="B6" i="9"/>
  <c r="C6" i="9"/>
  <c r="D6" i="9"/>
  <c r="E6" i="9"/>
  <c r="B7" i="9"/>
  <c r="C7" i="9"/>
  <c r="D7" i="9"/>
  <c r="E7" i="9"/>
  <c r="B8" i="9"/>
  <c r="C8" i="9"/>
  <c r="D8" i="9"/>
  <c r="E8" i="9"/>
  <c r="B9" i="9"/>
  <c r="C9" i="9"/>
  <c r="D9" i="9"/>
  <c r="E9" i="9"/>
  <c r="B10" i="9"/>
  <c r="C10" i="9"/>
  <c r="D10" i="9"/>
  <c r="E10" i="9"/>
  <c r="B11" i="9"/>
  <c r="C11" i="9"/>
  <c r="D11" i="9"/>
  <c r="E11" i="9"/>
  <c r="B12" i="9"/>
  <c r="C12" i="9"/>
  <c r="D12" i="9"/>
  <c r="E12" i="9"/>
  <c r="B13" i="9"/>
  <c r="C13" i="9"/>
  <c r="D13" i="9"/>
  <c r="E13" i="9"/>
  <c r="B14" i="9"/>
  <c r="C14" i="9"/>
  <c r="D14" i="9"/>
  <c r="E14" i="9"/>
  <c r="B15" i="9"/>
  <c r="C15" i="9"/>
  <c r="D15" i="9"/>
  <c r="E15" i="9"/>
  <c r="B16" i="9"/>
  <c r="C16" i="9"/>
  <c r="D16" i="9"/>
  <c r="E16" i="9"/>
  <c r="B3" i="10"/>
  <c r="C3" i="10"/>
  <c r="D3" i="10"/>
  <c r="E3" i="10"/>
  <c r="B4" i="10"/>
  <c r="C4" i="10"/>
  <c r="D4" i="10"/>
  <c r="E4" i="10"/>
  <c r="B5" i="10"/>
  <c r="C5" i="10"/>
  <c r="D5" i="10"/>
  <c r="E5" i="10"/>
  <c r="B6" i="10"/>
  <c r="C6" i="10"/>
  <c r="D6" i="10"/>
  <c r="E6" i="10"/>
  <c r="B7" i="10"/>
  <c r="C7" i="10"/>
  <c r="D7" i="10"/>
  <c r="E7" i="10"/>
  <c r="B8" i="10"/>
  <c r="C8" i="10"/>
  <c r="D8" i="10"/>
  <c r="E8" i="10"/>
  <c r="B9" i="10"/>
  <c r="C9" i="10"/>
  <c r="D9" i="10"/>
  <c r="E9" i="10"/>
  <c r="B10" i="10"/>
  <c r="C10" i="10"/>
  <c r="D10" i="10"/>
  <c r="E10" i="10"/>
  <c r="B11" i="10"/>
  <c r="C11" i="10"/>
  <c r="D11" i="10"/>
  <c r="E11" i="10"/>
  <c r="B12" i="10"/>
  <c r="C12" i="10"/>
  <c r="D12" i="10"/>
  <c r="E12" i="10"/>
  <c r="B13" i="10"/>
  <c r="C13" i="10"/>
  <c r="D13" i="10"/>
  <c r="E13" i="10"/>
  <c r="B14" i="10"/>
  <c r="C14" i="10"/>
  <c r="D14" i="10"/>
  <c r="E14" i="10"/>
  <c r="B15" i="10"/>
  <c r="C15" i="10"/>
  <c r="D15" i="10"/>
  <c r="E15" i="10"/>
  <c r="B16" i="10"/>
  <c r="C16" i="10"/>
  <c r="D16" i="10"/>
  <c r="E16" i="10"/>
  <c r="B3" i="11"/>
  <c r="C3" i="11"/>
  <c r="D3" i="11"/>
  <c r="E3" i="11"/>
  <c r="B4" i="11"/>
  <c r="C4" i="11"/>
  <c r="D4" i="11"/>
  <c r="E4" i="11"/>
  <c r="B5" i="11"/>
  <c r="C5" i="11"/>
  <c r="D5" i="11"/>
  <c r="E5" i="11"/>
  <c r="B6" i="11"/>
  <c r="C6" i="11"/>
  <c r="D6" i="11"/>
  <c r="E6" i="11"/>
  <c r="B7" i="11"/>
  <c r="C7" i="11"/>
  <c r="D7" i="11"/>
  <c r="E7" i="11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3" i="12"/>
  <c r="C3" i="12"/>
  <c r="D3" i="12"/>
  <c r="E3" i="12"/>
  <c r="B4" i="12"/>
  <c r="C4" i="12"/>
  <c r="D4" i="12"/>
  <c r="E4" i="12"/>
  <c r="B5" i="12"/>
  <c r="C5" i="12"/>
  <c r="D5" i="12"/>
  <c r="E5" i="12"/>
  <c r="B6" i="12"/>
  <c r="C6" i="12"/>
  <c r="D6" i="12"/>
  <c r="E6" i="12"/>
  <c r="B7" i="12"/>
  <c r="C7" i="12"/>
  <c r="D7" i="12"/>
  <c r="E7" i="12"/>
  <c r="B8" i="12"/>
  <c r="C8" i="12"/>
  <c r="D8" i="12"/>
  <c r="E8" i="12"/>
  <c r="B9" i="12"/>
  <c r="C9" i="12"/>
  <c r="D9" i="12"/>
  <c r="E9" i="12"/>
  <c r="B10" i="12"/>
  <c r="C10" i="12"/>
  <c r="D10" i="12"/>
  <c r="E10" i="12"/>
  <c r="B11" i="12"/>
  <c r="C11" i="12"/>
  <c r="D11" i="12"/>
  <c r="E11" i="12"/>
  <c r="B12" i="12"/>
  <c r="C12" i="12"/>
  <c r="D12" i="12"/>
  <c r="E12" i="12"/>
  <c r="B13" i="12"/>
  <c r="C13" i="12"/>
  <c r="D13" i="12"/>
  <c r="E13" i="12"/>
  <c r="B14" i="12"/>
  <c r="C14" i="12"/>
  <c r="D14" i="12"/>
  <c r="E14" i="12"/>
  <c r="B15" i="12"/>
  <c r="C15" i="12"/>
  <c r="D15" i="12"/>
  <c r="E15" i="12"/>
  <c r="B16" i="12"/>
  <c r="C16" i="12"/>
  <c r="D16" i="12"/>
  <c r="E16" i="12"/>
  <c r="B3" i="13"/>
  <c r="C3" i="13"/>
  <c r="D3" i="13"/>
  <c r="E3" i="13"/>
  <c r="B4" i="13"/>
  <c r="C4" i="13"/>
  <c r="D4" i="13"/>
  <c r="E4" i="13"/>
  <c r="B5" i="13"/>
  <c r="C5" i="13"/>
  <c r="D5" i="13"/>
  <c r="E5" i="13"/>
  <c r="B6" i="13"/>
  <c r="C6" i="13"/>
  <c r="D6" i="13"/>
  <c r="E6" i="13"/>
  <c r="B7" i="13"/>
  <c r="C7" i="13"/>
  <c r="D7" i="13"/>
  <c r="E7" i="13"/>
  <c r="B8" i="13"/>
  <c r="C8" i="13"/>
  <c r="D8" i="13"/>
  <c r="E8" i="13"/>
  <c r="B9" i="13"/>
  <c r="C9" i="13"/>
  <c r="D9" i="13"/>
  <c r="E9" i="13"/>
  <c r="B10" i="13"/>
  <c r="C10" i="13"/>
  <c r="D10" i="13"/>
  <c r="E10" i="13"/>
  <c r="B11" i="13"/>
  <c r="C11" i="13"/>
  <c r="D11" i="13"/>
  <c r="E11" i="13"/>
  <c r="B12" i="13"/>
  <c r="C12" i="13"/>
  <c r="D12" i="13"/>
  <c r="E12" i="13"/>
  <c r="B13" i="13"/>
  <c r="C13" i="13"/>
  <c r="D13" i="13"/>
  <c r="E13" i="13"/>
  <c r="B14" i="13"/>
  <c r="C14" i="13"/>
  <c r="D14" i="13"/>
  <c r="E14" i="13"/>
  <c r="B15" i="13"/>
  <c r="C15" i="13"/>
  <c r="D15" i="13"/>
  <c r="E15" i="13"/>
  <c r="B16" i="13"/>
  <c r="C16" i="13"/>
  <c r="D16" i="13"/>
  <c r="E16" i="13"/>
  <c r="B3" i="14"/>
  <c r="C3" i="14"/>
  <c r="D3" i="14"/>
  <c r="E3" i="14"/>
  <c r="B4" i="14"/>
  <c r="C4" i="14"/>
  <c r="D4" i="14"/>
  <c r="E4" i="14"/>
  <c r="B5" i="14"/>
  <c r="C5" i="14"/>
  <c r="D5" i="14"/>
  <c r="E5" i="14"/>
  <c r="B6" i="14"/>
  <c r="C6" i="14"/>
  <c r="D6" i="14"/>
  <c r="E6" i="14"/>
  <c r="B7" i="14"/>
  <c r="C7" i="14"/>
  <c r="D7" i="14"/>
  <c r="E7" i="14"/>
  <c r="B8" i="14"/>
  <c r="C8" i="14"/>
  <c r="D8" i="14"/>
  <c r="E8" i="14"/>
  <c r="B9" i="14"/>
  <c r="C9" i="14"/>
  <c r="D9" i="14"/>
  <c r="E9" i="14"/>
  <c r="B10" i="14"/>
  <c r="C10" i="14"/>
  <c r="D10" i="14"/>
  <c r="E10" i="14"/>
  <c r="B11" i="14"/>
  <c r="C11" i="14"/>
  <c r="D11" i="14"/>
  <c r="E11" i="14"/>
  <c r="B12" i="14"/>
  <c r="C12" i="14"/>
  <c r="D12" i="14"/>
  <c r="E12" i="14"/>
  <c r="B13" i="14"/>
  <c r="C13" i="14"/>
  <c r="D13" i="14"/>
  <c r="E13" i="14"/>
  <c r="B14" i="14"/>
  <c r="C14" i="14"/>
  <c r="D14" i="14"/>
  <c r="E14" i="14"/>
  <c r="B15" i="14"/>
  <c r="C15" i="14"/>
  <c r="D15" i="14"/>
  <c r="E15" i="14"/>
  <c r="B16" i="14"/>
  <c r="C16" i="14"/>
  <c r="D16" i="14"/>
  <c r="E16" i="14"/>
  <c r="B3" i="15"/>
  <c r="C3" i="15"/>
  <c r="D3" i="15"/>
  <c r="E3" i="15"/>
  <c r="B4" i="15"/>
  <c r="C4" i="15"/>
  <c r="D4" i="15"/>
  <c r="E4" i="15"/>
  <c r="B5" i="15"/>
  <c r="C5" i="15"/>
  <c r="D5" i="15"/>
  <c r="E5" i="15"/>
  <c r="B6" i="15"/>
  <c r="C6" i="15"/>
  <c r="D6" i="15"/>
  <c r="E6" i="15"/>
  <c r="B7" i="15"/>
  <c r="C7" i="15"/>
  <c r="D7" i="15"/>
  <c r="E7" i="15"/>
  <c r="B8" i="15"/>
  <c r="C8" i="15"/>
  <c r="D8" i="15"/>
  <c r="E8" i="15"/>
  <c r="B9" i="15"/>
  <c r="C9" i="15"/>
  <c r="D9" i="15"/>
  <c r="E9" i="15"/>
  <c r="B10" i="15"/>
  <c r="C10" i="15"/>
  <c r="D10" i="15"/>
  <c r="E10" i="15"/>
  <c r="B11" i="15"/>
  <c r="C11" i="15"/>
  <c r="D11" i="15"/>
  <c r="E11" i="15"/>
  <c r="B12" i="15"/>
  <c r="C12" i="15"/>
  <c r="D12" i="15"/>
  <c r="E12" i="15"/>
  <c r="B13" i="15"/>
  <c r="C13" i="15"/>
  <c r="D13" i="15"/>
  <c r="E13" i="15"/>
  <c r="B14" i="15"/>
  <c r="C14" i="15"/>
  <c r="D14" i="15"/>
  <c r="E14" i="15"/>
  <c r="B15" i="15"/>
  <c r="C15" i="15"/>
  <c r="D15" i="15"/>
  <c r="E15" i="15"/>
  <c r="B16" i="15"/>
  <c r="C16" i="15"/>
  <c r="D16" i="15"/>
  <c r="E16" i="15"/>
  <c r="B3" i="16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5" i="16"/>
  <c r="C15" i="16"/>
  <c r="D15" i="16"/>
  <c r="E15" i="16"/>
  <c r="B16" i="16"/>
  <c r="C16" i="16"/>
  <c r="D16" i="16"/>
  <c r="E16" i="16"/>
  <c r="B3" i="17"/>
  <c r="C3" i="17"/>
  <c r="D3" i="17"/>
  <c r="E3" i="17"/>
  <c r="B4" i="17"/>
  <c r="C4" i="17"/>
  <c r="D4" i="17"/>
  <c r="E4" i="17"/>
  <c r="B5" i="17"/>
  <c r="C5" i="17"/>
  <c r="D5" i="17"/>
  <c r="E5" i="17"/>
  <c r="B6" i="17"/>
  <c r="C6" i="17"/>
  <c r="D6" i="17"/>
  <c r="E6" i="17"/>
  <c r="B7" i="17"/>
  <c r="C7" i="17"/>
  <c r="D7" i="17"/>
  <c r="E7" i="17"/>
  <c r="B8" i="17"/>
  <c r="C8" i="17"/>
  <c r="D8" i="17"/>
  <c r="E8" i="17"/>
  <c r="B9" i="17"/>
  <c r="C9" i="17"/>
  <c r="D9" i="17"/>
  <c r="E9" i="17"/>
  <c r="B10" i="17"/>
  <c r="C10" i="17"/>
  <c r="D10" i="17"/>
  <c r="E10" i="17"/>
  <c r="B11" i="17"/>
  <c r="C11" i="17"/>
  <c r="D11" i="17"/>
  <c r="E11" i="17"/>
  <c r="B12" i="17"/>
  <c r="C12" i="17"/>
  <c r="D12" i="17"/>
  <c r="E12" i="17"/>
  <c r="B13" i="17"/>
  <c r="C13" i="17"/>
  <c r="D13" i="17"/>
  <c r="E13" i="17"/>
  <c r="B14" i="17"/>
  <c r="C14" i="17"/>
  <c r="D14" i="17"/>
  <c r="E14" i="17"/>
  <c r="B15" i="17"/>
  <c r="C15" i="17"/>
  <c r="D15" i="17"/>
  <c r="E15" i="17"/>
  <c r="B16" i="17"/>
  <c r="C16" i="17"/>
  <c r="D16" i="17"/>
  <c r="E16" i="17"/>
  <c r="B3" i="18"/>
  <c r="C3" i="18"/>
  <c r="D3" i="18"/>
  <c r="E3" i="18"/>
  <c r="B4" i="18"/>
  <c r="C4" i="18"/>
  <c r="D4" i="18"/>
  <c r="E4" i="18"/>
  <c r="B5" i="18"/>
  <c r="C5" i="18"/>
  <c r="D5" i="18"/>
  <c r="E5" i="18"/>
  <c r="B6" i="18"/>
  <c r="C6" i="18"/>
  <c r="D6" i="18"/>
  <c r="E6" i="18"/>
  <c r="B7" i="18"/>
  <c r="C7" i="18"/>
  <c r="D7" i="18"/>
  <c r="E7" i="18"/>
  <c r="B8" i="18"/>
  <c r="C8" i="18"/>
  <c r="D8" i="18"/>
  <c r="E8" i="18"/>
  <c r="B9" i="18"/>
  <c r="C9" i="18"/>
  <c r="D9" i="18"/>
  <c r="E9" i="18"/>
  <c r="B10" i="18"/>
  <c r="C10" i="18"/>
  <c r="D10" i="18"/>
  <c r="E10" i="18"/>
  <c r="B11" i="18"/>
  <c r="C11" i="18"/>
  <c r="D11" i="18"/>
  <c r="E11" i="18"/>
  <c r="B12" i="18"/>
  <c r="C12" i="18"/>
  <c r="D12" i="18"/>
  <c r="E12" i="18"/>
  <c r="B13" i="18"/>
  <c r="C13" i="18"/>
  <c r="D13" i="18"/>
  <c r="E13" i="18"/>
  <c r="B14" i="18"/>
  <c r="C14" i="18"/>
  <c r="D14" i="18"/>
  <c r="E14" i="18"/>
  <c r="B15" i="18"/>
  <c r="C15" i="18"/>
  <c r="D15" i="18"/>
  <c r="E15" i="18"/>
  <c r="B16" i="18"/>
  <c r="C16" i="18"/>
  <c r="D16" i="18"/>
  <c r="E16" i="18"/>
  <c r="B3" i="19"/>
  <c r="C3" i="19"/>
  <c r="D3" i="19"/>
  <c r="E3" i="19"/>
  <c r="B4" i="19"/>
  <c r="C4" i="19"/>
  <c r="D4" i="19"/>
  <c r="E4" i="19"/>
  <c r="B5" i="19"/>
  <c r="C5" i="19"/>
  <c r="D5" i="19"/>
  <c r="E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3" i="20"/>
  <c r="C3" i="20"/>
  <c r="D3" i="20"/>
  <c r="E3" i="20"/>
  <c r="B4" i="20"/>
  <c r="C4" i="20"/>
  <c r="D4" i="20"/>
  <c r="E4" i="20"/>
  <c r="B5" i="20"/>
  <c r="C5" i="20"/>
  <c r="D5" i="20"/>
  <c r="E5" i="20"/>
  <c r="B6" i="20"/>
  <c r="C6" i="20"/>
  <c r="D6" i="20"/>
  <c r="E6" i="20"/>
  <c r="B7" i="20"/>
  <c r="C7" i="20"/>
  <c r="D7" i="20"/>
  <c r="E7" i="20"/>
  <c r="B8" i="20"/>
  <c r="C8" i="20"/>
  <c r="D8" i="20"/>
  <c r="E8" i="20"/>
  <c r="B9" i="20"/>
  <c r="C9" i="20"/>
  <c r="D9" i="20"/>
  <c r="E9" i="20"/>
  <c r="B10" i="20"/>
  <c r="C10" i="20"/>
  <c r="D10" i="20"/>
  <c r="E10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3" i="21"/>
  <c r="C3" i="21"/>
  <c r="D3" i="21"/>
  <c r="E3" i="21"/>
  <c r="B4" i="21"/>
  <c r="C4" i="21"/>
  <c r="D4" i="21"/>
  <c r="E4" i="21"/>
  <c r="B5" i="21"/>
  <c r="C5" i="21"/>
  <c r="D5" i="21"/>
  <c r="E5" i="21"/>
  <c r="B6" i="21"/>
  <c r="C6" i="21"/>
  <c r="D6" i="21"/>
  <c r="E6" i="21"/>
  <c r="B7" i="21"/>
  <c r="C7" i="21"/>
  <c r="D7" i="21"/>
  <c r="E7" i="21"/>
  <c r="B8" i="21"/>
  <c r="C8" i="21"/>
  <c r="D8" i="21"/>
  <c r="E8" i="21"/>
  <c r="B9" i="21"/>
  <c r="C9" i="21"/>
  <c r="D9" i="21"/>
  <c r="E9" i="21"/>
  <c r="B10" i="21"/>
  <c r="C10" i="21"/>
  <c r="D10" i="21"/>
  <c r="E10" i="21"/>
  <c r="B11" i="21"/>
  <c r="C11" i="21"/>
  <c r="D11" i="21"/>
  <c r="E11" i="21"/>
  <c r="B12" i="21"/>
  <c r="C12" i="21"/>
  <c r="D12" i="21"/>
  <c r="E12" i="21"/>
  <c r="B13" i="21"/>
  <c r="C13" i="21"/>
  <c r="D13" i="21"/>
  <c r="E13" i="21"/>
  <c r="B14" i="21"/>
  <c r="C14" i="21"/>
  <c r="D14" i="21"/>
  <c r="E14" i="21"/>
  <c r="B15" i="21"/>
  <c r="C15" i="21"/>
  <c r="D15" i="21"/>
  <c r="E15" i="21"/>
  <c r="B16" i="21"/>
  <c r="C16" i="21"/>
  <c r="D16" i="21"/>
  <c r="E16" i="21"/>
  <c r="B3" i="22"/>
  <c r="C3" i="22"/>
  <c r="D3" i="22"/>
  <c r="E3" i="22"/>
  <c r="B4" i="22"/>
  <c r="C4" i="22"/>
  <c r="D4" i="22"/>
  <c r="E4" i="22"/>
  <c r="B5" i="22"/>
  <c r="C5" i="22"/>
  <c r="D5" i="22"/>
  <c r="E5" i="22"/>
  <c r="B6" i="22"/>
  <c r="C6" i="22"/>
  <c r="D6" i="22"/>
  <c r="E6" i="22"/>
  <c r="B7" i="22"/>
  <c r="C7" i="22"/>
  <c r="D7" i="22"/>
  <c r="E7" i="22"/>
  <c r="B8" i="22"/>
  <c r="C8" i="22"/>
  <c r="D8" i="22"/>
  <c r="E8" i="22"/>
  <c r="B9" i="22"/>
  <c r="C9" i="22"/>
  <c r="D9" i="22"/>
  <c r="E9" i="22"/>
  <c r="B10" i="22"/>
  <c r="C10" i="22"/>
  <c r="D10" i="22"/>
  <c r="E10" i="22"/>
  <c r="B11" i="22"/>
  <c r="C11" i="22"/>
  <c r="D11" i="22"/>
  <c r="E11" i="22"/>
  <c r="B12" i="22"/>
  <c r="C12" i="22"/>
  <c r="D12" i="22"/>
  <c r="E12" i="22"/>
  <c r="B13" i="22"/>
  <c r="C13" i="22"/>
  <c r="D13" i="22"/>
  <c r="E13" i="22"/>
  <c r="B14" i="22"/>
  <c r="C14" i="22"/>
  <c r="D14" i="22"/>
  <c r="E14" i="22"/>
  <c r="B15" i="22"/>
  <c r="C15" i="22"/>
  <c r="D15" i="22"/>
  <c r="E15" i="22"/>
  <c r="B16" i="22"/>
  <c r="C16" i="22"/>
  <c r="D16" i="22"/>
  <c r="E16" i="22"/>
  <c r="B3" i="23"/>
  <c r="C3" i="23"/>
  <c r="D3" i="23"/>
  <c r="E3" i="23"/>
  <c r="B4" i="23"/>
  <c r="C4" i="23"/>
  <c r="D4" i="23"/>
  <c r="E4" i="23"/>
  <c r="B5" i="23"/>
  <c r="C5" i="23"/>
  <c r="D5" i="23"/>
  <c r="E5" i="23"/>
  <c r="B6" i="23"/>
  <c r="C6" i="23"/>
  <c r="D6" i="23"/>
  <c r="E6" i="23"/>
  <c r="B7" i="23"/>
  <c r="C7" i="23"/>
  <c r="D7" i="23"/>
  <c r="E7" i="23"/>
  <c r="B8" i="23"/>
  <c r="C8" i="23"/>
  <c r="D8" i="23"/>
  <c r="E8" i="23"/>
  <c r="B9" i="23"/>
  <c r="C9" i="23"/>
  <c r="D9" i="23"/>
  <c r="E9" i="23"/>
  <c r="B10" i="23"/>
  <c r="C10" i="23"/>
  <c r="D10" i="23"/>
  <c r="E10" i="23"/>
  <c r="B11" i="23"/>
  <c r="C11" i="23"/>
  <c r="D11" i="23"/>
  <c r="E11" i="23"/>
  <c r="B12" i="23"/>
  <c r="C12" i="23"/>
  <c r="D12" i="23"/>
  <c r="E12" i="23"/>
  <c r="B13" i="23"/>
  <c r="C13" i="23"/>
  <c r="D13" i="23"/>
  <c r="E13" i="23"/>
  <c r="B14" i="23"/>
  <c r="C14" i="23"/>
  <c r="D14" i="23"/>
  <c r="E14" i="23"/>
  <c r="B15" i="23"/>
  <c r="C15" i="23"/>
  <c r="D15" i="23"/>
  <c r="E15" i="23"/>
  <c r="B16" i="23"/>
  <c r="C16" i="23"/>
  <c r="D16" i="23"/>
  <c r="E16" i="23"/>
  <c r="B3" i="24"/>
  <c r="C3" i="24"/>
  <c r="D3" i="24"/>
  <c r="E3" i="24"/>
  <c r="B4" i="24"/>
  <c r="C4" i="24"/>
  <c r="D4" i="24"/>
  <c r="E4" i="24"/>
  <c r="B5" i="24"/>
  <c r="C5" i="24"/>
  <c r="D5" i="24"/>
  <c r="E5" i="24"/>
  <c r="B6" i="24"/>
  <c r="C6" i="24"/>
  <c r="D6" i="24"/>
  <c r="E6" i="24"/>
  <c r="B7" i="24"/>
  <c r="C7" i="24"/>
  <c r="D7" i="24"/>
  <c r="E7" i="24"/>
  <c r="B8" i="24"/>
  <c r="C8" i="24"/>
  <c r="D8" i="24"/>
  <c r="E8" i="24"/>
  <c r="B9" i="24"/>
  <c r="C9" i="24"/>
  <c r="D9" i="24"/>
  <c r="E9" i="24"/>
  <c r="B10" i="24"/>
  <c r="C10" i="24"/>
  <c r="D10" i="24"/>
  <c r="E10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B14" i="24"/>
  <c r="C14" i="24"/>
  <c r="D14" i="24"/>
  <c r="E14" i="24"/>
  <c r="B15" i="24"/>
  <c r="C15" i="24"/>
  <c r="D15" i="24"/>
  <c r="E15" i="24"/>
  <c r="B16" i="24"/>
  <c r="C16" i="24"/>
  <c r="D16" i="24"/>
  <c r="E16" i="24"/>
  <c r="B3" i="25"/>
  <c r="C3" i="25"/>
  <c r="D3" i="25"/>
  <c r="E3" i="25"/>
  <c r="B4" i="25"/>
  <c r="C4" i="25"/>
  <c r="D4" i="25"/>
  <c r="E4" i="25"/>
  <c r="B5" i="25"/>
  <c r="C5" i="25"/>
  <c r="D5" i="25"/>
  <c r="E5" i="25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3" i="26"/>
  <c r="C3" i="26"/>
  <c r="D3" i="26"/>
  <c r="E3" i="26"/>
  <c r="B4" i="26"/>
  <c r="C4" i="26"/>
  <c r="D4" i="26"/>
  <c r="E4" i="26"/>
  <c r="B5" i="26"/>
  <c r="C5" i="26"/>
  <c r="D5" i="26"/>
  <c r="E5" i="26"/>
  <c r="B6" i="26"/>
  <c r="C6" i="26"/>
  <c r="D6" i="26"/>
  <c r="E6" i="26"/>
  <c r="B7" i="26"/>
  <c r="C7" i="26"/>
  <c r="D7" i="26"/>
  <c r="E7" i="26"/>
  <c r="B8" i="26"/>
  <c r="C8" i="26"/>
  <c r="D8" i="26"/>
  <c r="E8" i="26"/>
  <c r="B9" i="26"/>
  <c r="C9" i="26"/>
  <c r="D9" i="26"/>
  <c r="E9" i="26"/>
  <c r="B10" i="26"/>
  <c r="C10" i="26"/>
  <c r="D10" i="26"/>
  <c r="E10" i="26"/>
  <c r="B11" i="26"/>
  <c r="C11" i="26"/>
  <c r="D11" i="26"/>
  <c r="E11" i="26"/>
  <c r="B12" i="26"/>
  <c r="C12" i="26"/>
  <c r="D12" i="26"/>
  <c r="E12" i="26"/>
  <c r="B13" i="26"/>
  <c r="C13" i="26"/>
  <c r="D13" i="26"/>
  <c r="E13" i="26"/>
  <c r="B14" i="26"/>
  <c r="C14" i="26"/>
  <c r="D14" i="26"/>
  <c r="E14" i="26"/>
  <c r="B15" i="26"/>
  <c r="C15" i="26"/>
  <c r="D15" i="26"/>
  <c r="E15" i="26"/>
  <c r="B16" i="26"/>
  <c r="C16" i="26"/>
  <c r="D16" i="26"/>
  <c r="E16" i="26"/>
  <c r="B3" i="27"/>
  <c r="C3" i="27"/>
  <c r="D3" i="27"/>
  <c r="E3" i="27"/>
  <c r="B4" i="27"/>
  <c r="C4" i="27"/>
  <c r="D4" i="27"/>
  <c r="E4" i="27"/>
  <c r="B5" i="27"/>
  <c r="C5" i="27"/>
  <c r="D5" i="27"/>
  <c r="E5" i="27"/>
  <c r="B6" i="27"/>
  <c r="C6" i="27"/>
  <c r="D6" i="27"/>
  <c r="E6" i="27"/>
  <c r="B7" i="27"/>
  <c r="C7" i="27"/>
  <c r="D7" i="27"/>
  <c r="E7" i="27"/>
  <c r="B8" i="27"/>
  <c r="C8" i="27"/>
  <c r="D8" i="27"/>
  <c r="E8" i="27"/>
  <c r="B9" i="27"/>
  <c r="C9" i="27"/>
  <c r="D9" i="27"/>
  <c r="E9" i="27"/>
  <c r="B10" i="27"/>
  <c r="C10" i="27"/>
  <c r="D10" i="27"/>
  <c r="E10" i="27"/>
  <c r="B11" i="27"/>
  <c r="C11" i="27"/>
  <c r="D11" i="27"/>
  <c r="E11" i="27"/>
  <c r="B12" i="27"/>
  <c r="C12" i="27"/>
  <c r="D12" i="27"/>
  <c r="E12" i="27"/>
  <c r="B13" i="27"/>
  <c r="C13" i="27"/>
  <c r="D13" i="27"/>
  <c r="E13" i="27"/>
  <c r="B14" i="27"/>
  <c r="C14" i="27"/>
  <c r="D14" i="27"/>
  <c r="E14" i="27"/>
  <c r="B15" i="27"/>
  <c r="C15" i="27"/>
  <c r="D15" i="27"/>
  <c r="E15" i="27"/>
  <c r="B16" i="27"/>
  <c r="C16" i="27"/>
  <c r="D16" i="27"/>
  <c r="E16" i="27"/>
  <c r="B3" i="28"/>
  <c r="C3" i="28"/>
  <c r="D3" i="28"/>
  <c r="E3" i="28"/>
  <c r="B4" i="28"/>
  <c r="C4" i="28"/>
  <c r="D4" i="28"/>
  <c r="E4" i="28"/>
  <c r="B5" i="28"/>
  <c r="C5" i="28"/>
  <c r="D5" i="28"/>
  <c r="E5" i="28"/>
  <c r="B6" i="28"/>
  <c r="C6" i="28"/>
  <c r="D6" i="28"/>
  <c r="E6" i="28"/>
  <c r="B7" i="28"/>
  <c r="C7" i="28"/>
  <c r="D7" i="28"/>
  <c r="E7" i="28"/>
  <c r="B8" i="28"/>
  <c r="C8" i="28"/>
  <c r="D8" i="28"/>
  <c r="E8" i="28"/>
  <c r="B9" i="28"/>
  <c r="C9" i="28"/>
  <c r="D9" i="28"/>
  <c r="E9" i="28"/>
  <c r="B10" i="28"/>
  <c r="C10" i="28"/>
  <c r="D10" i="28"/>
  <c r="E10" i="28"/>
  <c r="B11" i="28"/>
  <c r="C11" i="28"/>
  <c r="D11" i="28"/>
  <c r="E11" i="28"/>
  <c r="B12" i="28"/>
  <c r="C12" i="28"/>
  <c r="D12" i="28"/>
  <c r="E12" i="28"/>
  <c r="B13" i="28"/>
  <c r="C13" i="28"/>
  <c r="D13" i="28"/>
  <c r="E13" i="28"/>
  <c r="B14" i="28"/>
  <c r="C14" i="28"/>
  <c r="D14" i="28"/>
  <c r="E14" i="28"/>
  <c r="B15" i="28"/>
  <c r="C15" i="28"/>
  <c r="D15" i="28"/>
  <c r="E15" i="28"/>
  <c r="B16" i="28"/>
  <c r="C16" i="28"/>
  <c r="D16" i="28"/>
  <c r="E16" i="28"/>
  <c r="B3" i="29"/>
  <c r="C3" i="29"/>
  <c r="D3" i="29"/>
  <c r="E3" i="29"/>
  <c r="B4" i="29"/>
  <c r="C4" i="29"/>
  <c r="D4" i="29"/>
  <c r="E4" i="29"/>
  <c r="B5" i="29"/>
  <c r="C5" i="29"/>
  <c r="D5" i="29"/>
  <c r="E5" i="29"/>
  <c r="B6" i="29"/>
  <c r="C6" i="29"/>
  <c r="D6" i="29"/>
  <c r="E6" i="29"/>
  <c r="B7" i="29"/>
  <c r="C7" i="29"/>
  <c r="D7" i="29"/>
  <c r="E7" i="29"/>
  <c r="B8" i="29"/>
  <c r="C8" i="29"/>
  <c r="D8" i="29"/>
  <c r="E8" i="29"/>
  <c r="B9" i="29"/>
  <c r="C9" i="29"/>
  <c r="D9" i="29"/>
  <c r="E9" i="29"/>
  <c r="B10" i="29"/>
  <c r="C10" i="29"/>
  <c r="D10" i="29"/>
  <c r="E10" i="29"/>
  <c r="B11" i="29"/>
  <c r="C11" i="29"/>
  <c r="D11" i="29"/>
  <c r="E11" i="29"/>
  <c r="B12" i="29"/>
  <c r="C12" i="29"/>
  <c r="D12" i="29"/>
  <c r="E12" i="29"/>
  <c r="B13" i="29"/>
  <c r="C13" i="29"/>
  <c r="D13" i="29"/>
  <c r="E13" i="29"/>
  <c r="B14" i="29"/>
  <c r="C14" i="29"/>
  <c r="D14" i="29"/>
  <c r="E14" i="29"/>
  <c r="B15" i="29"/>
  <c r="C15" i="29"/>
  <c r="D15" i="29"/>
  <c r="E15" i="29"/>
  <c r="B16" i="29"/>
  <c r="C16" i="29"/>
  <c r="D16" i="29"/>
  <c r="E16" i="29"/>
  <c r="B3" i="30"/>
  <c r="C3" i="30"/>
  <c r="D3" i="30"/>
  <c r="E3" i="30"/>
  <c r="B4" i="30"/>
  <c r="C4" i="30"/>
  <c r="D4" i="30"/>
  <c r="E4" i="30"/>
  <c r="B5" i="30"/>
  <c r="C5" i="30"/>
  <c r="D5" i="30"/>
  <c r="E5" i="30"/>
  <c r="B6" i="30"/>
  <c r="C6" i="30"/>
  <c r="D6" i="30"/>
  <c r="E6" i="30"/>
  <c r="B7" i="30"/>
  <c r="C7" i="30"/>
  <c r="D7" i="30"/>
  <c r="E7" i="30"/>
  <c r="B8" i="30"/>
  <c r="C8" i="30"/>
  <c r="D8" i="30"/>
  <c r="E8" i="30"/>
  <c r="B9" i="30"/>
  <c r="C9" i="30"/>
  <c r="D9" i="30"/>
  <c r="E9" i="30"/>
  <c r="B10" i="30"/>
  <c r="C10" i="30"/>
  <c r="D10" i="30"/>
  <c r="E10" i="30"/>
  <c r="B11" i="30"/>
  <c r="C11" i="30"/>
  <c r="D11" i="30"/>
  <c r="E11" i="30"/>
  <c r="B12" i="30"/>
  <c r="C12" i="30"/>
  <c r="D12" i="30"/>
  <c r="E12" i="30"/>
  <c r="B13" i="30"/>
  <c r="C13" i="30"/>
  <c r="D13" i="30"/>
  <c r="E13" i="30"/>
  <c r="B14" i="30"/>
  <c r="C14" i="30"/>
  <c r="D14" i="30"/>
  <c r="E14" i="30"/>
  <c r="B15" i="30"/>
  <c r="C15" i="30"/>
  <c r="D15" i="30"/>
  <c r="E15" i="30"/>
  <c r="B16" i="30"/>
  <c r="C16" i="30"/>
  <c r="D16" i="30"/>
  <c r="E16" i="30"/>
  <c r="B3" i="31"/>
  <c r="C3" i="31"/>
  <c r="D3" i="31"/>
  <c r="E3" i="31"/>
  <c r="B4" i="31"/>
  <c r="C4" i="31"/>
  <c r="D4" i="31"/>
  <c r="E4" i="31"/>
  <c r="B5" i="31"/>
  <c r="C5" i="31"/>
  <c r="D5" i="31"/>
  <c r="E5" i="31"/>
  <c r="B6" i="31"/>
  <c r="C6" i="31"/>
  <c r="D6" i="31"/>
  <c r="E6" i="31"/>
  <c r="B7" i="31"/>
  <c r="C7" i="31"/>
  <c r="D7" i="31"/>
  <c r="E7" i="31"/>
  <c r="B8" i="31"/>
  <c r="C8" i="31"/>
  <c r="D8" i="31"/>
  <c r="E8" i="31"/>
  <c r="B9" i="31"/>
  <c r="C9" i="31"/>
  <c r="D9" i="31"/>
  <c r="E9" i="31"/>
  <c r="B10" i="31"/>
  <c r="C10" i="31"/>
  <c r="D10" i="31"/>
  <c r="E10" i="31"/>
  <c r="B11" i="31"/>
  <c r="C11" i="31"/>
  <c r="D11" i="31"/>
  <c r="E11" i="31"/>
  <c r="B12" i="31"/>
  <c r="C12" i="31"/>
  <c r="D12" i="31"/>
  <c r="E12" i="31"/>
  <c r="B13" i="31"/>
  <c r="C13" i="31"/>
  <c r="D13" i="31"/>
  <c r="E13" i="31"/>
  <c r="B14" i="31"/>
  <c r="C14" i="31"/>
  <c r="D14" i="31"/>
  <c r="E14" i="31"/>
  <c r="B15" i="31"/>
  <c r="C15" i="31"/>
  <c r="D15" i="31"/>
  <c r="E15" i="31"/>
  <c r="B16" i="31"/>
  <c r="C16" i="31"/>
  <c r="D16" i="31"/>
  <c r="E16" i="31"/>
  <c r="B3" i="32"/>
  <c r="C3" i="32"/>
  <c r="D3" i="32"/>
  <c r="E3" i="32"/>
  <c r="B4" i="32"/>
  <c r="C4" i="32"/>
  <c r="D4" i="32"/>
  <c r="E4" i="32"/>
  <c r="B5" i="32"/>
  <c r="C5" i="32"/>
  <c r="D5" i="32"/>
  <c r="E5" i="32"/>
  <c r="B6" i="32"/>
  <c r="C6" i="32"/>
  <c r="D6" i="32"/>
  <c r="E6" i="32"/>
  <c r="B7" i="32"/>
  <c r="C7" i="32"/>
  <c r="D7" i="32"/>
  <c r="E7" i="32"/>
  <c r="B8" i="32"/>
  <c r="C8" i="32"/>
  <c r="D8" i="32"/>
  <c r="E8" i="32"/>
  <c r="B9" i="32"/>
  <c r="C9" i="32"/>
  <c r="D9" i="32"/>
  <c r="E9" i="32"/>
  <c r="B10" i="32"/>
  <c r="C10" i="32"/>
  <c r="D10" i="32"/>
  <c r="E10" i="32"/>
  <c r="B11" i="32"/>
  <c r="C11" i="32"/>
  <c r="D11" i="32"/>
  <c r="E11" i="32"/>
  <c r="B12" i="32"/>
  <c r="C12" i="32"/>
  <c r="D12" i="32"/>
  <c r="E12" i="32"/>
  <c r="B13" i="32"/>
  <c r="C13" i="32"/>
  <c r="D13" i="32"/>
  <c r="E13" i="32"/>
  <c r="B14" i="32"/>
  <c r="C14" i="32"/>
  <c r="D14" i="32"/>
  <c r="E14" i="32"/>
  <c r="B15" i="32"/>
  <c r="C15" i="32"/>
  <c r="D15" i="32"/>
  <c r="E15" i="32"/>
  <c r="B16" i="32"/>
  <c r="C16" i="32"/>
  <c r="D16" i="32"/>
  <c r="E16" i="32"/>
  <c r="B3" i="33"/>
  <c r="C3" i="33"/>
  <c r="D3" i="33"/>
  <c r="E3" i="33"/>
  <c r="B4" i="33"/>
  <c r="C4" i="33"/>
  <c r="D4" i="33"/>
  <c r="E4" i="33"/>
  <c r="B5" i="33"/>
  <c r="C5" i="33"/>
  <c r="D5" i="33"/>
  <c r="E5" i="33"/>
  <c r="B6" i="33"/>
  <c r="C6" i="33"/>
  <c r="D6" i="33"/>
  <c r="E6" i="33"/>
  <c r="B7" i="33"/>
  <c r="C7" i="33"/>
  <c r="D7" i="33"/>
  <c r="E7" i="33"/>
  <c r="B8" i="33"/>
  <c r="C8" i="33"/>
  <c r="D8" i="33"/>
  <c r="E8" i="33"/>
  <c r="B9" i="33"/>
  <c r="C9" i="33"/>
  <c r="D9" i="33"/>
  <c r="E9" i="33"/>
  <c r="B10" i="33"/>
  <c r="C10" i="33"/>
  <c r="D10" i="33"/>
  <c r="E10" i="33"/>
  <c r="B11" i="33"/>
  <c r="C11" i="33"/>
  <c r="D11" i="33"/>
  <c r="E11" i="33"/>
  <c r="B12" i="33"/>
  <c r="C12" i="33"/>
  <c r="D12" i="33"/>
  <c r="E12" i="33"/>
  <c r="B13" i="33"/>
  <c r="C13" i="33"/>
  <c r="D13" i="33"/>
  <c r="E13" i="33"/>
  <c r="B14" i="33"/>
  <c r="C14" i="33"/>
  <c r="D14" i="33"/>
  <c r="E14" i="33"/>
  <c r="B15" i="33"/>
  <c r="C15" i="33"/>
  <c r="D15" i="33"/>
  <c r="E15" i="33"/>
  <c r="B16" i="33"/>
  <c r="C16" i="33"/>
  <c r="D16" i="33"/>
  <c r="E16" i="33"/>
  <c r="B3" i="34"/>
  <c r="C3" i="34"/>
  <c r="D3" i="34"/>
  <c r="E3" i="34"/>
  <c r="B4" i="34"/>
  <c r="C4" i="34"/>
  <c r="D4" i="34"/>
  <c r="E4" i="34"/>
  <c r="B5" i="34"/>
  <c r="C5" i="34"/>
  <c r="D5" i="34"/>
  <c r="E5" i="34"/>
  <c r="B6" i="34"/>
  <c r="C6" i="34"/>
  <c r="D6" i="34"/>
  <c r="E6" i="34"/>
  <c r="B7" i="34"/>
  <c r="C7" i="34"/>
  <c r="D7" i="34"/>
  <c r="E7" i="34"/>
  <c r="B8" i="34"/>
  <c r="C8" i="34"/>
  <c r="D8" i="34"/>
  <c r="E8" i="34"/>
  <c r="B9" i="34"/>
  <c r="C9" i="34"/>
  <c r="D9" i="34"/>
  <c r="E9" i="34"/>
  <c r="B10" i="34"/>
  <c r="C10" i="34"/>
  <c r="D10" i="34"/>
  <c r="E10" i="34"/>
  <c r="B11" i="34"/>
  <c r="C11" i="34"/>
  <c r="D11" i="34"/>
  <c r="E11" i="34"/>
  <c r="B12" i="34"/>
  <c r="C12" i="34"/>
  <c r="D12" i="34"/>
  <c r="E12" i="34"/>
  <c r="B13" i="34"/>
  <c r="C13" i="34"/>
  <c r="D13" i="34"/>
  <c r="E13" i="34"/>
  <c r="B14" i="34"/>
  <c r="C14" i="34"/>
  <c r="D14" i="34"/>
  <c r="E14" i="34"/>
  <c r="B15" i="34"/>
  <c r="C15" i="34"/>
  <c r="D15" i="34"/>
  <c r="E15" i="34"/>
  <c r="B16" i="34"/>
  <c r="C16" i="34"/>
  <c r="D16" i="34"/>
  <c r="E16" i="34"/>
  <c r="B3" i="2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C2" i="3"/>
  <c r="D2" i="3"/>
  <c r="E2" i="3"/>
  <c r="C2" i="4"/>
  <c r="D2" i="4"/>
  <c r="E2" i="4"/>
  <c r="C2" i="5"/>
  <c r="D2" i="5"/>
  <c r="E2" i="5"/>
  <c r="C2" i="6"/>
  <c r="D2" i="6"/>
  <c r="E2" i="6"/>
  <c r="C2" i="7"/>
  <c r="D2" i="7"/>
  <c r="E2" i="7"/>
  <c r="C2" i="8"/>
  <c r="D2" i="8"/>
  <c r="E2" i="8"/>
  <c r="C2" i="9"/>
  <c r="D2" i="9"/>
  <c r="E2" i="9"/>
  <c r="C2" i="10"/>
  <c r="D2" i="10"/>
  <c r="E2" i="10"/>
  <c r="C2" i="11"/>
  <c r="D2" i="11"/>
  <c r="E2" i="11"/>
  <c r="C2" i="12"/>
  <c r="D2" i="12"/>
  <c r="E2" i="12"/>
  <c r="C2" i="13"/>
  <c r="D2" i="13"/>
  <c r="E2" i="13"/>
  <c r="C2" i="14"/>
  <c r="D2" i="14"/>
  <c r="E2" i="14"/>
  <c r="C2" i="15"/>
  <c r="D2" i="15"/>
  <c r="E2" i="15"/>
  <c r="C2" i="16"/>
  <c r="D2" i="16"/>
  <c r="E2" i="16"/>
  <c r="C2" i="17"/>
  <c r="D2" i="17"/>
  <c r="E2" i="17"/>
  <c r="C2" i="18"/>
  <c r="D2" i="18"/>
  <c r="E2" i="18"/>
  <c r="C2" i="19"/>
  <c r="D2" i="19"/>
  <c r="E2" i="19"/>
  <c r="C2" i="20"/>
  <c r="D2" i="20"/>
  <c r="E2" i="20"/>
  <c r="C2" i="21"/>
  <c r="D2" i="21"/>
  <c r="E2" i="21"/>
  <c r="C2" i="22"/>
  <c r="D2" i="22"/>
  <c r="E2" i="22"/>
  <c r="C2" i="23"/>
  <c r="D2" i="23"/>
  <c r="E2" i="23"/>
  <c r="C2" i="24"/>
  <c r="D2" i="24"/>
  <c r="E2" i="24"/>
  <c r="C2" i="25"/>
  <c r="D2" i="25"/>
  <c r="E2" i="25"/>
  <c r="C2" i="26"/>
  <c r="D2" i="26"/>
  <c r="E2" i="26"/>
  <c r="C2" i="27"/>
  <c r="D2" i="27"/>
  <c r="E2" i="27"/>
  <c r="C2" i="28"/>
  <c r="D2" i="28"/>
  <c r="E2" i="28"/>
  <c r="C2" i="29"/>
  <c r="D2" i="29"/>
  <c r="E2" i="29"/>
  <c r="C2" i="30"/>
  <c r="D2" i="30"/>
  <c r="E2" i="30"/>
  <c r="C2" i="31"/>
  <c r="D2" i="31"/>
  <c r="E2" i="31"/>
  <c r="C2" i="32"/>
  <c r="D2" i="32"/>
  <c r="E2" i="32"/>
  <c r="C2" i="33"/>
  <c r="D2" i="33"/>
  <c r="E2" i="33"/>
  <c r="C2" i="34"/>
  <c r="D2" i="34"/>
  <c r="E2" i="34"/>
  <c r="C2" i="2"/>
  <c r="D2" i="2"/>
  <c r="E2" i="2"/>
  <c r="G530" i="1" l="1"/>
  <c r="F16" i="3"/>
  <c r="G532" i="1"/>
  <c r="G533" i="1"/>
  <c r="G534" i="1"/>
  <c r="G535" i="1"/>
  <c r="G536" i="1"/>
  <c r="G537" i="1"/>
  <c r="G538" i="1"/>
  <c r="G539" i="1"/>
  <c r="G540" i="1"/>
  <c r="G541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B2" i="34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  <c r="G463" i="1"/>
  <c r="F15" i="34" s="1"/>
  <c r="G462" i="1"/>
  <c r="F15" i="33" s="1"/>
  <c r="G461" i="1"/>
  <c r="F15" i="32" s="1"/>
  <c r="G460" i="1"/>
  <c r="F15" i="31" s="1"/>
  <c r="G459" i="1"/>
  <c r="F15" i="30" s="1"/>
  <c r="G458" i="1"/>
  <c r="F15" i="29" s="1"/>
  <c r="G457" i="1"/>
  <c r="F15" i="28" s="1"/>
  <c r="G456" i="1"/>
  <c r="F15" i="27" s="1"/>
  <c r="G455" i="1"/>
  <c r="F15" i="26" s="1"/>
  <c r="G454" i="1"/>
  <c r="F15" i="25" s="1"/>
  <c r="G453" i="1"/>
  <c r="F15" i="24" s="1"/>
  <c r="G452" i="1"/>
  <c r="F15" i="23" s="1"/>
  <c r="G451" i="1"/>
  <c r="F15" i="22" s="1"/>
  <c r="G450" i="1"/>
  <c r="F15" i="21" s="1"/>
  <c r="G449" i="1"/>
  <c r="F15" i="20" s="1"/>
  <c r="G448" i="1"/>
  <c r="F15" i="19" s="1"/>
  <c r="G447" i="1"/>
  <c r="F15" i="18" s="1"/>
  <c r="G446" i="1"/>
  <c r="F15" i="17" s="1"/>
  <c r="G445" i="1"/>
  <c r="F15" i="16" s="1"/>
  <c r="G444" i="1"/>
  <c r="F15" i="15" s="1"/>
  <c r="G443" i="1"/>
  <c r="F15" i="14" s="1"/>
  <c r="G442" i="1"/>
  <c r="F15" i="13" s="1"/>
  <c r="G441" i="1"/>
  <c r="F15" i="12" s="1"/>
  <c r="G440" i="1"/>
  <c r="F15" i="9" s="1"/>
  <c r="G439" i="1"/>
  <c r="F15" i="8" s="1"/>
  <c r="G438" i="1"/>
  <c r="F15" i="7" s="1"/>
  <c r="G437" i="1"/>
  <c r="F15" i="11" s="1"/>
  <c r="G436" i="1"/>
  <c r="F15" i="10" s="1"/>
  <c r="G435" i="1"/>
  <c r="F15" i="6" s="1"/>
  <c r="G434" i="1"/>
  <c r="F15" i="5" s="1"/>
  <c r="G433" i="1"/>
  <c r="F15" i="4" s="1"/>
  <c r="G432" i="1"/>
  <c r="F15" i="3" s="1"/>
  <c r="G431" i="1"/>
  <c r="F15" i="2" s="1"/>
  <c r="G430" i="1"/>
  <c r="F14" i="34" s="1"/>
  <c r="G429" i="1"/>
  <c r="F14" i="33" s="1"/>
  <c r="G428" i="1"/>
  <c r="F14" i="32" s="1"/>
  <c r="G427" i="1"/>
  <c r="F14" i="31" s="1"/>
  <c r="G426" i="1"/>
  <c r="F14" i="30" s="1"/>
  <c r="G425" i="1"/>
  <c r="F14" i="29" s="1"/>
  <c r="G424" i="1"/>
  <c r="F14" i="28" s="1"/>
  <c r="G423" i="1"/>
  <c r="F14" i="27" s="1"/>
  <c r="G422" i="1"/>
  <c r="F14" i="26" s="1"/>
  <c r="G421" i="1"/>
  <c r="F14" i="25" s="1"/>
  <c r="G420" i="1"/>
  <c r="F14" i="24" s="1"/>
  <c r="G419" i="1"/>
  <c r="F14" i="23" s="1"/>
  <c r="G418" i="1"/>
  <c r="F14" i="22" s="1"/>
  <c r="G417" i="1"/>
  <c r="F14" i="21" s="1"/>
  <c r="G416" i="1"/>
  <c r="F14" i="20" s="1"/>
  <c r="G415" i="1"/>
  <c r="F14" i="19" s="1"/>
  <c r="G414" i="1"/>
  <c r="F14" i="18" s="1"/>
  <c r="G413" i="1"/>
  <c r="F14" i="17" s="1"/>
  <c r="G412" i="1"/>
  <c r="F14" i="16" s="1"/>
  <c r="G411" i="1"/>
  <c r="F14" i="15" s="1"/>
  <c r="G410" i="1"/>
  <c r="F14" i="14" s="1"/>
  <c r="G409" i="1"/>
  <c r="F14" i="13" s="1"/>
  <c r="G408" i="1"/>
  <c r="F14" i="12" s="1"/>
  <c r="G407" i="1"/>
  <c r="F14" i="9" s="1"/>
  <c r="G406" i="1"/>
  <c r="F14" i="8" s="1"/>
  <c r="G405" i="1"/>
  <c r="F14" i="7" s="1"/>
  <c r="G404" i="1"/>
  <c r="F14" i="11" s="1"/>
  <c r="G403" i="1"/>
  <c r="F14" i="10" s="1"/>
  <c r="G402" i="1"/>
  <c r="F14" i="6" s="1"/>
  <c r="G401" i="1"/>
  <c r="F14" i="5" s="1"/>
  <c r="G400" i="1"/>
  <c r="F14" i="4" s="1"/>
  <c r="G399" i="1"/>
  <c r="F14" i="3" s="1"/>
  <c r="G398" i="1"/>
  <c r="F14" i="2" s="1"/>
  <c r="G397" i="1"/>
  <c r="F13" i="34" s="1"/>
  <c r="G396" i="1"/>
  <c r="F13" i="33" s="1"/>
  <c r="G395" i="1"/>
  <c r="F13" i="32" s="1"/>
  <c r="G394" i="1"/>
  <c r="F13" i="31" s="1"/>
  <c r="G393" i="1"/>
  <c r="F13" i="30" s="1"/>
  <c r="G392" i="1"/>
  <c r="F13" i="29" s="1"/>
  <c r="G391" i="1"/>
  <c r="F13" i="28" s="1"/>
  <c r="G390" i="1"/>
  <c r="F13" i="27" s="1"/>
  <c r="G389" i="1"/>
  <c r="F13" i="26" s="1"/>
  <c r="G388" i="1"/>
  <c r="F13" i="25" s="1"/>
  <c r="G387" i="1"/>
  <c r="F13" i="24" s="1"/>
  <c r="G386" i="1"/>
  <c r="F13" i="23" s="1"/>
  <c r="G385" i="1"/>
  <c r="F13" i="22" s="1"/>
  <c r="G384" i="1"/>
  <c r="F13" i="21" s="1"/>
  <c r="G383" i="1"/>
  <c r="F13" i="20" s="1"/>
  <c r="G382" i="1"/>
  <c r="F13" i="19" s="1"/>
  <c r="G381" i="1"/>
  <c r="F13" i="18" s="1"/>
  <c r="G380" i="1"/>
  <c r="F13" i="17" s="1"/>
  <c r="G379" i="1"/>
  <c r="F13" i="16" s="1"/>
  <c r="G378" i="1"/>
  <c r="F13" i="15" s="1"/>
  <c r="G377" i="1"/>
  <c r="F13" i="14" s="1"/>
  <c r="G376" i="1"/>
  <c r="F13" i="13" s="1"/>
  <c r="G375" i="1"/>
  <c r="F13" i="12" s="1"/>
  <c r="G374" i="1"/>
  <c r="F13" i="9" s="1"/>
  <c r="G373" i="1"/>
  <c r="F13" i="8" s="1"/>
  <c r="G372" i="1"/>
  <c r="F13" i="7" s="1"/>
  <c r="G371" i="1"/>
  <c r="F13" i="11" s="1"/>
  <c r="G370" i="1"/>
  <c r="F13" i="10" s="1"/>
  <c r="G369" i="1"/>
  <c r="F13" i="6" s="1"/>
  <c r="G368" i="1"/>
  <c r="F13" i="5" s="1"/>
  <c r="G367" i="1"/>
  <c r="F13" i="4" s="1"/>
  <c r="G366" i="1"/>
  <c r="F13" i="3" s="1"/>
  <c r="G365" i="1"/>
  <c r="F13" i="2" s="1"/>
  <c r="G364" i="1"/>
  <c r="F12" i="34" s="1"/>
  <c r="G363" i="1"/>
  <c r="F12" i="33" s="1"/>
  <c r="G362" i="1"/>
  <c r="F12" i="32" s="1"/>
  <c r="G361" i="1"/>
  <c r="F12" i="31" s="1"/>
  <c r="G360" i="1"/>
  <c r="F12" i="30" s="1"/>
  <c r="G359" i="1"/>
  <c r="F12" i="29" s="1"/>
  <c r="G358" i="1"/>
  <c r="F12" i="28" s="1"/>
  <c r="G357" i="1"/>
  <c r="F12" i="27" s="1"/>
  <c r="G356" i="1"/>
  <c r="F12" i="26" s="1"/>
  <c r="G355" i="1"/>
  <c r="F12" i="25" s="1"/>
  <c r="G354" i="1"/>
  <c r="F12" i="24" s="1"/>
  <c r="G353" i="1"/>
  <c r="F12" i="23" s="1"/>
  <c r="G352" i="1"/>
  <c r="F12" i="22" s="1"/>
  <c r="G351" i="1"/>
  <c r="F12" i="21" s="1"/>
  <c r="G350" i="1"/>
  <c r="F12" i="20" s="1"/>
  <c r="G349" i="1"/>
  <c r="F12" i="19" s="1"/>
  <c r="G348" i="1"/>
  <c r="F12" i="18" s="1"/>
  <c r="G347" i="1"/>
  <c r="F12" i="17" s="1"/>
  <c r="G346" i="1"/>
  <c r="F12" i="16" s="1"/>
  <c r="G345" i="1"/>
  <c r="F12" i="15" s="1"/>
  <c r="G344" i="1"/>
  <c r="F12" i="14" s="1"/>
  <c r="G343" i="1"/>
  <c r="F12" i="13" s="1"/>
  <c r="G342" i="1"/>
  <c r="F12" i="12" s="1"/>
  <c r="G341" i="1"/>
  <c r="F12" i="9" s="1"/>
  <c r="G340" i="1"/>
  <c r="F12" i="8" s="1"/>
  <c r="G339" i="1"/>
  <c r="F12" i="7" s="1"/>
  <c r="G338" i="1"/>
  <c r="F12" i="11" s="1"/>
  <c r="G337" i="1"/>
  <c r="F12" i="10" s="1"/>
  <c r="G336" i="1"/>
  <c r="F12" i="6" s="1"/>
  <c r="G335" i="1"/>
  <c r="F12" i="5" s="1"/>
  <c r="G334" i="1"/>
  <c r="F12" i="4" s="1"/>
  <c r="G333" i="1"/>
  <c r="F12" i="3" s="1"/>
  <c r="G332" i="1"/>
  <c r="F12" i="2" s="1"/>
  <c r="G331" i="1"/>
  <c r="F11" i="34" s="1"/>
  <c r="G330" i="1"/>
  <c r="F11" i="33" s="1"/>
  <c r="G329" i="1"/>
  <c r="F11" i="32" s="1"/>
  <c r="G328" i="1"/>
  <c r="F11" i="31" s="1"/>
  <c r="G327" i="1"/>
  <c r="F11" i="30" s="1"/>
  <c r="G326" i="1"/>
  <c r="F11" i="29" s="1"/>
  <c r="G325" i="1"/>
  <c r="F11" i="28" s="1"/>
  <c r="G324" i="1"/>
  <c r="F11" i="27" s="1"/>
  <c r="G323" i="1"/>
  <c r="F11" i="26" s="1"/>
  <c r="G322" i="1"/>
  <c r="F11" i="25" s="1"/>
  <c r="G321" i="1"/>
  <c r="F11" i="24" s="1"/>
  <c r="G320" i="1"/>
  <c r="F11" i="23" s="1"/>
  <c r="G319" i="1"/>
  <c r="F11" i="22" s="1"/>
  <c r="G318" i="1"/>
  <c r="F11" i="21" s="1"/>
  <c r="G317" i="1"/>
  <c r="F11" i="20" s="1"/>
  <c r="G316" i="1"/>
  <c r="F11" i="19" s="1"/>
  <c r="G315" i="1"/>
  <c r="F11" i="18" s="1"/>
  <c r="G314" i="1"/>
  <c r="F11" i="17" s="1"/>
  <c r="G313" i="1"/>
  <c r="F11" i="16" s="1"/>
  <c r="G312" i="1"/>
  <c r="F11" i="15" s="1"/>
  <c r="G311" i="1"/>
  <c r="F11" i="14" s="1"/>
  <c r="G310" i="1"/>
  <c r="F11" i="13" s="1"/>
  <c r="G309" i="1"/>
  <c r="F11" i="12" s="1"/>
  <c r="G308" i="1"/>
  <c r="F11" i="9" s="1"/>
  <c r="G307" i="1"/>
  <c r="F11" i="8" s="1"/>
  <c r="G306" i="1"/>
  <c r="F11" i="7" s="1"/>
  <c r="G305" i="1"/>
  <c r="F11" i="11" s="1"/>
  <c r="G304" i="1"/>
  <c r="F11" i="10" s="1"/>
  <c r="G303" i="1"/>
  <c r="F11" i="6" s="1"/>
  <c r="G302" i="1"/>
  <c r="F11" i="5" s="1"/>
  <c r="G301" i="1"/>
  <c r="F11" i="4" s="1"/>
  <c r="G300" i="1"/>
  <c r="F11" i="3" s="1"/>
  <c r="G299" i="1"/>
  <c r="F11" i="2" s="1"/>
  <c r="G298" i="1"/>
  <c r="F10" i="34" s="1"/>
  <c r="G297" i="1"/>
  <c r="F10" i="33" s="1"/>
  <c r="G296" i="1"/>
  <c r="F10" i="32" s="1"/>
  <c r="G295" i="1"/>
  <c r="F10" i="31" s="1"/>
  <c r="G294" i="1"/>
  <c r="F10" i="30" s="1"/>
  <c r="G293" i="1"/>
  <c r="F10" i="29" s="1"/>
  <c r="G292" i="1"/>
  <c r="F10" i="28" s="1"/>
  <c r="G291" i="1"/>
  <c r="F10" i="27" s="1"/>
  <c r="G290" i="1"/>
  <c r="F10" i="26" s="1"/>
  <c r="G289" i="1"/>
  <c r="F10" i="25" s="1"/>
  <c r="G288" i="1"/>
  <c r="F10" i="24" s="1"/>
  <c r="G287" i="1"/>
  <c r="F10" i="23" s="1"/>
  <c r="G286" i="1"/>
  <c r="F10" i="22" s="1"/>
  <c r="G285" i="1"/>
  <c r="F10" i="21" s="1"/>
  <c r="G284" i="1"/>
  <c r="F10" i="20" s="1"/>
  <c r="G283" i="1"/>
  <c r="F10" i="19" s="1"/>
  <c r="G282" i="1"/>
  <c r="F10" i="18" s="1"/>
  <c r="G281" i="1"/>
  <c r="F10" i="17" s="1"/>
  <c r="G280" i="1"/>
  <c r="F10" i="16" s="1"/>
  <c r="G279" i="1"/>
  <c r="F10" i="15" s="1"/>
  <c r="G278" i="1"/>
  <c r="F10" i="14" s="1"/>
  <c r="G277" i="1"/>
  <c r="F10" i="13" s="1"/>
  <c r="G276" i="1"/>
  <c r="F10" i="12" s="1"/>
  <c r="G275" i="1"/>
  <c r="F10" i="9" s="1"/>
  <c r="G274" i="1"/>
  <c r="F10" i="8" s="1"/>
  <c r="G273" i="1"/>
  <c r="F10" i="7" s="1"/>
  <c r="G272" i="1"/>
  <c r="F10" i="11" s="1"/>
  <c r="G271" i="1"/>
  <c r="F10" i="10" s="1"/>
  <c r="G270" i="1"/>
  <c r="F10" i="6" s="1"/>
  <c r="G269" i="1"/>
  <c r="F10" i="5" s="1"/>
  <c r="G268" i="1"/>
  <c r="F10" i="4" s="1"/>
  <c r="G267" i="1"/>
  <c r="F10" i="3" s="1"/>
  <c r="G266" i="1"/>
  <c r="F10" i="2" s="1"/>
  <c r="G265" i="1"/>
  <c r="F9" i="34" s="1"/>
  <c r="G264" i="1"/>
  <c r="F9" i="33" s="1"/>
  <c r="G263" i="1"/>
  <c r="F9" i="32" s="1"/>
  <c r="G262" i="1"/>
  <c r="F9" i="31" s="1"/>
  <c r="G261" i="1"/>
  <c r="F9" i="30" s="1"/>
  <c r="G260" i="1"/>
  <c r="F9" i="29" s="1"/>
  <c r="G259" i="1"/>
  <c r="F9" i="28" s="1"/>
  <c r="G258" i="1"/>
  <c r="F9" i="27" s="1"/>
  <c r="G257" i="1"/>
  <c r="F9" i="26" s="1"/>
  <c r="G256" i="1"/>
  <c r="F9" i="25" s="1"/>
  <c r="G255" i="1"/>
  <c r="F9" i="24" s="1"/>
  <c r="G254" i="1"/>
  <c r="F9" i="23" s="1"/>
  <c r="G253" i="1"/>
  <c r="F9" i="22" s="1"/>
  <c r="G252" i="1"/>
  <c r="F9" i="21" s="1"/>
  <c r="G251" i="1"/>
  <c r="F9" i="20" s="1"/>
  <c r="G250" i="1"/>
  <c r="F9" i="19" s="1"/>
  <c r="G249" i="1"/>
  <c r="F9" i="18" s="1"/>
  <c r="G248" i="1"/>
  <c r="F9" i="17" s="1"/>
  <c r="G247" i="1"/>
  <c r="F9" i="16" s="1"/>
  <c r="G246" i="1"/>
  <c r="F9" i="15" s="1"/>
  <c r="G245" i="1"/>
  <c r="F9" i="14" s="1"/>
  <c r="G244" i="1"/>
  <c r="F9" i="13" s="1"/>
  <c r="G243" i="1"/>
  <c r="F9" i="12" s="1"/>
  <c r="G242" i="1"/>
  <c r="F9" i="9" s="1"/>
  <c r="G241" i="1"/>
  <c r="F9" i="8" s="1"/>
  <c r="G240" i="1"/>
  <c r="F9" i="7" s="1"/>
  <c r="G239" i="1"/>
  <c r="F9" i="11" s="1"/>
  <c r="G238" i="1"/>
  <c r="F9" i="10" s="1"/>
  <c r="G237" i="1"/>
  <c r="F9" i="6" s="1"/>
  <c r="G236" i="1"/>
  <c r="F9" i="5" s="1"/>
  <c r="G235" i="1"/>
  <c r="F9" i="4" s="1"/>
  <c r="G234" i="1"/>
  <c r="F9" i="3" s="1"/>
  <c r="G233" i="1"/>
  <c r="F9" i="2" s="1"/>
  <c r="G232" i="1"/>
  <c r="F8" i="34" s="1"/>
  <c r="G231" i="1"/>
  <c r="F8" i="33" s="1"/>
  <c r="G230" i="1"/>
  <c r="F8" i="32" s="1"/>
  <c r="G229" i="1"/>
  <c r="F8" i="31" s="1"/>
  <c r="G228" i="1"/>
  <c r="F8" i="30" s="1"/>
  <c r="G227" i="1"/>
  <c r="F8" i="29" s="1"/>
  <c r="G226" i="1"/>
  <c r="F8" i="28" s="1"/>
  <c r="G225" i="1"/>
  <c r="F8" i="27" s="1"/>
  <c r="G224" i="1"/>
  <c r="F8" i="26" s="1"/>
  <c r="G223" i="1"/>
  <c r="F8" i="25" s="1"/>
  <c r="G222" i="1"/>
  <c r="F8" i="24" s="1"/>
  <c r="G221" i="1"/>
  <c r="F8" i="23" s="1"/>
  <c r="G220" i="1"/>
  <c r="F8" i="22" s="1"/>
  <c r="G219" i="1"/>
  <c r="F8" i="21" s="1"/>
  <c r="G218" i="1"/>
  <c r="F8" i="20" s="1"/>
  <c r="G217" i="1"/>
  <c r="F8" i="19" s="1"/>
  <c r="G216" i="1"/>
  <c r="F8" i="18" s="1"/>
  <c r="G215" i="1"/>
  <c r="F8" i="17" s="1"/>
  <c r="G214" i="1"/>
  <c r="F8" i="16" s="1"/>
  <c r="G213" i="1"/>
  <c r="F8" i="15" s="1"/>
  <c r="G212" i="1"/>
  <c r="F8" i="14" s="1"/>
  <c r="G211" i="1"/>
  <c r="F8" i="13" s="1"/>
  <c r="G210" i="1"/>
  <c r="F8" i="12" s="1"/>
  <c r="G209" i="1"/>
  <c r="F8" i="9" s="1"/>
  <c r="G208" i="1"/>
  <c r="F8" i="8" s="1"/>
  <c r="G207" i="1"/>
  <c r="F8" i="7" s="1"/>
  <c r="G206" i="1"/>
  <c r="F8" i="11" s="1"/>
  <c r="G205" i="1"/>
  <c r="F8" i="10" s="1"/>
  <c r="G204" i="1"/>
  <c r="F8" i="6" s="1"/>
  <c r="G203" i="1"/>
  <c r="F8" i="5" s="1"/>
  <c r="G202" i="1"/>
  <c r="F8" i="4" s="1"/>
  <c r="G201" i="1"/>
  <c r="F8" i="3" s="1"/>
  <c r="G200" i="1"/>
  <c r="F8" i="2" s="1"/>
  <c r="G199" i="1"/>
  <c r="F7" i="34" s="1"/>
  <c r="G198" i="1"/>
  <c r="F7" i="33" s="1"/>
  <c r="G197" i="1"/>
  <c r="F7" i="32" s="1"/>
  <c r="G196" i="1"/>
  <c r="F7" i="31" s="1"/>
  <c r="G195" i="1"/>
  <c r="F7" i="30" s="1"/>
  <c r="G194" i="1"/>
  <c r="F7" i="29" s="1"/>
  <c r="G193" i="1"/>
  <c r="F7" i="28" s="1"/>
  <c r="G192" i="1"/>
  <c r="F7" i="27" s="1"/>
  <c r="G191" i="1"/>
  <c r="F7" i="26" s="1"/>
  <c r="G190" i="1"/>
  <c r="F7" i="25" s="1"/>
  <c r="G189" i="1"/>
  <c r="F7" i="24" s="1"/>
  <c r="G188" i="1"/>
  <c r="F7" i="23" s="1"/>
  <c r="G187" i="1"/>
  <c r="F7" i="22" s="1"/>
  <c r="G186" i="1"/>
  <c r="F7" i="21" s="1"/>
  <c r="G185" i="1"/>
  <c r="F7" i="20" s="1"/>
  <c r="G184" i="1"/>
  <c r="F7" i="19" s="1"/>
  <c r="G183" i="1"/>
  <c r="F7" i="18" s="1"/>
  <c r="G182" i="1"/>
  <c r="F7" i="17" s="1"/>
  <c r="G181" i="1"/>
  <c r="F7" i="16" s="1"/>
  <c r="G180" i="1"/>
  <c r="F7" i="15" s="1"/>
  <c r="G179" i="1"/>
  <c r="F7" i="14" s="1"/>
  <c r="G178" i="1"/>
  <c r="F7" i="13" s="1"/>
  <c r="G177" i="1"/>
  <c r="F7" i="12" s="1"/>
  <c r="G176" i="1"/>
  <c r="F7" i="9" s="1"/>
  <c r="G175" i="1"/>
  <c r="F7" i="8" s="1"/>
  <c r="G174" i="1"/>
  <c r="F7" i="7" s="1"/>
  <c r="G173" i="1"/>
  <c r="F7" i="11" s="1"/>
  <c r="G172" i="1"/>
  <c r="F7" i="10" s="1"/>
  <c r="G171" i="1"/>
  <c r="F7" i="6" s="1"/>
  <c r="G170" i="1"/>
  <c r="F7" i="5" s="1"/>
  <c r="G169" i="1"/>
  <c r="F7" i="4" s="1"/>
  <c r="G168" i="1"/>
  <c r="F7" i="3" s="1"/>
  <c r="G167" i="1"/>
  <c r="F7" i="2" s="1"/>
  <c r="G166" i="1"/>
  <c r="F6" i="34" s="1"/>
  <c r="G165" i="1"/>
  <c r="F6" i="33" s="1"/>
  <c r="G164" i="1"/>
  <c r="F6" i="32" s="1"/>
  <c r="G163" i="1"/>
  <c r="F6" i="31" s="1"/>
  <c r="G162" i="1"/>
  <c r="F6" i="30" s="1"/>
  <c r="G161" i="1"/>
  <c r="F6" i="29" s="1"/>
  <c r="G160" i="1"/>
  <c r="F6" i="28" s="1"/>
  <c r="G159" i="1"/>
  <c r="F6" i="27" s="1"/>
  <c r="G158" i="1"/>
  <c r="F6" i="26" s="1"/>
  <c r="G157" i="1"/>
  <c r="F6" i="25" s="1"/>
  <c r="G156" i="1"/>
  <c r="F6" i="24" s="1"/>
  <c r="G155" i="1"/>
  <c r="F6" i="23" s="1"/>
  <c r="G154" i="1"/>
  <c r="F6" i="22" s="1"/>
  <c r="G153" i="1"/>
  <c r="F6" i="21" s="1"/>
  <c r="G152" i="1"/>
  <c r="F6" i="20" s="1"/>
  <c r="G151" i="1"/>
  <c r="F6" i="19" s="1"/>
  <c r="G150" i="1"/>
  <c r="F6" i="18" s="1"/>
  <c r="G149" i="1"/>
  <c r="F6" i="17" s="1"/>
  <c r="G148" i="1"/>
  <c r="F6" i="16" s="1"/>
  <c r="G147" i="1"/>
  <c r="F6" i="15" s="1"/>
  <c r="G146" i="1"/>
  <c r="F6" i="14" s="1"/>
  <c r="G145" i="1"/>
  <c r="F6" i="13" s="1"/>
  <c r="G144" i="1"/>
  <c r="F6" i="12" s="1"/>
  <c r="G143" i="1"/>
  <c r="F6" i="9" s="1"/>
  <c r="G142" i="1"/>
  <c r="F6" i="8" s="1"/>
  <c r="G141" i="1"/>
  <c r="F6" i="7" s="1"/>
  <c r="G140" i="1"/>
  <c r="F6" i="11" s="1"/>
  <c r="G139" i="1"/>
  <c r="F6" i="10" s="1"/>
  <c r="G138" i="1"/>
  <c r="F6" i="6" s="1"/>
  <c r="G137" i="1"/>
  <c r="F6" i="5" s="1"/>
  <c r="G136" i="1"/>
  <c r="F6" i="4" s="1"/>
  <c r="G135" i="1"/>
  <c r="F6" i="3" s="1"/>
  <c r="G134" i="1"/>
  <c r="F6" i="2" s="1"/>
  <c r="G133" i="1"/>
  <c r="F5" i="34" s="1"/>
  <c r="G132" i="1"/>
  <c r="F5" i="33" s="1"/>
  <c r="G131" i="1"/>
  <c r="F5" i="32" s="1"/>
  <c r="G130" i="1"/>
  <c r="F5" i="31" s="1"/>
  <c r="G129" i="1"/>
  <c r="F5" i="30" s="1"/>
  <c r="G128" i="1"/>
  <c r="F5" i="29" s="1"/>
  <c r="G127" i="1"/>
  <c r="F5" i="28" s="1"/>
  <c r="G126" i="1"/>
  <c r="F5" i="27" s="1"/>
  <c r="G125" i="1"/>
  <c r="F5" i="26" s="1"/>
  <c r="G124" i="1"/>
  <c r="F5" i="25" s="1"/>
  <c r="G123" i="1"/>
  <c r="F5" i="24" s="1"/>
  <c r="G122" i="1"/>
  <c r="F5" i="23" s="1"/>
  <c r="G121" i="1"/>
  <c r="F5" i="22" s="1"/>
  <c r="G120" i="1"/>
  <c r="F5" i="21" s="1"/>
  <c r="G119" i="1"/>
  <c r="F5" i="20" s="1"/>
  <c r="G118" i="1"/>
  <c r="F5" i="19" s="1"/>
  <c r="G117" i="1"/>
  <c r="F5" i="18" s="1"/>
  <c r="G116" i="1"/>
  <c r="F5" i="17" s="1"/>
  <c r="G115" i="1"/>
  <c r="F5" i="16" s="1"/>
  <c r="G114" i="1"/>
  <c r="F5" i="15" s="1"/>
  <c r="G113" i="1"/>
  <c r="F5" i="14" s="1"/>
  <c r="G112" i="1"/>
  <c r="F5" i="13" s="1"/>
  <c r="G111" i="1"/>
  <c r="F5" i="12" s="1"/>
  <c r="G110" i="1"/>
  <c r="F5" i="9" s="1"/>
  <c r="G109" i="1"/>
  <c r="F5" i="8" s="1"/>
  <c r="G108" i="1"/>
  <c r="F5" i="7" s="1"/>
  <c r="G107" i="1"/>
  <c r="F5" i="11" s="1"/>
  <c r="G106" i="1"/>
  <c r="F5" i="10" s="1"/>
  <c r="G105" i="1"/>
  <c r="F5" i="6" s="1"/>
  <c r="G104" i="1"/>
  <c r="F5" i="5" s="1"/>
  <c r="G103" i="1"/>
  <c r="F5" i="4" s="1"/>
  <c r="G102" i="1"/>
  <c r="F5" i="3" s="1"/>
  <c r="G101" i="1"/>
  <c r="F5" i="2" s="1"/>
  <c r="G100" i="1"/>
  <c r="F4" i="34" s="1"/>
  <c r="G99" i="1"/>
  <c r="F4" i="33" s="1"/>
  <c r="G98" i="1"/>
  <c r="F4" i="32" s="1"/>
  <c r="G97" i="1"/>
  <c r="F4" i="31" s="1"/>
  <c r="G96" i="1"/>
  <c r="F4" i="30" s="1"/>
  <c r="G95" i="1"/>
  <c r="F4" i="29" s="1"/>
  <c r="G94" i="1"/>
  <c r="F4" i="28" s="1"/>
  <c r="G93" i="1"/>
  <c r="F4" i="27" s="1"/>
  <c r="G92" i="1"/>
  <c r="F4" i="26" s="1"/>
  <c r="G91" i="1"/>
  <c r="F4" i="25" s="1"/>
  <c r="G90" i="1"/>
  <c r="F4" i="24" s="1"/>
  <c r="G89" i="1"/>
  <c r="F4" i="23" s="1"/>
  <c r="G88" i="1"/>
  <c r="F4" i="22" s="1"/>
  <c r="G87" i="1"/>
  <c r="F4" i="21" s="1"/>
  <c r="G86" i="1"/>
  <c r="F4" i="20" s="1"/>
  <c r="G85" i="1"/>
  <c r="F4" i="19" s="1"/>
  <c r="G84" i="1"/>
  <c r="F4" i="18" s="1"/>
  <c r="G83" i="1"/>
  <c r="F4" i="17" s="1"/>
  <c r="G82" i="1"/>
  <c r="F4" i="16" s="1"/>
  <c r="G81" i="1"/>
  <c r="F4" i="15" s="1"/>
  <c r="G80" i="1"/>
  <c r="F4" i="14" s="1"/>
  <c r="G79" i="1"/>
  <c r="F4" i="13" s="1"/>
  <c r="G78" i="1"/>
  <c r="F4" i="12" s="1"/>
  <c r="G77" i="1"/>
  <c r="F4" i="9" s="1"/>
  <c r="G76" i="1"/>
  <c r="F4" i="8" s="1"/>
  <c r="G75" i="1"/>
  <c r="F4" i="7" s="1"/>
  <c r="G74" i="1"/>
  <c r="F4" i="11" s="1"/>
  <c r="G73" i="1"/>
  <c r="F4" i="10" s="1"/>
  <c r="G72" i="1"/>
  <c r="F4" i="6" s="1"/>
  <c r="G71" i="1"/>
  <c r="F4" i="5" s="1"/>
  <c r="G70" i="1"/>
  <c r="F4" i="4" s="1"/>
  <c r="G69" i="1"/>
  <c r="F4" i="3" s="1"/>
  <c r="G68" i="1"/>
  <c r="F4" i="2" s="1"/>
  <c r="G67" i="1"/>
  <c r="F3" i="34" s="1"/>
  <c r="G66" i="1"/>
  <c r="F3" i="33" s="1"/>
  <c r="G65" i="1"/>
  <c r="F3" i="32" s="1"/>
  <c r="G64" i="1"/>
  <c r="F3" i="31" s="1"/>
  <c r="G63" i="1"/>
  <c r="F3" i="30" s="1"/>
  <c r="G62" i="1"/>
  <c r="F3" i="29" s="1"/>
  <c r="G61" i="1"/>
  <c r="F3" i="28" s="1"/>
  <c r="G60" i="1"/>
  <c r="F3" i="27" s="1"/>
  <c r="G59" i="1"/>
  <c r="F3" i="26" s="1"/>
  <c r="G58" i="1"/>
  <c r="F3" i="25" s="1"/>
  <c r="G57" i="1"/>
  <c r="F3" i="24" s="1"/>
  <c r="G56" i="1"/>
  <c r="F3" i="23" s="1"/>
  <c r="G55" i="1"/>
  <c r="F3" i="22" s="1"/>
  <c r="G54" i="1"/>
  <c r="F3" i="21" s="1"/>
  <c r="G53" i="1"/>
  <c r="F3" i="20" s="1"/>
  <c r="G52" i="1"/>
  <c r="F3" i="19" s="1"/>
  <c r="G51" i="1"/>
  <c r="F3" i="18" s="1"/>
  <c r="G50" i="1"/>
  <c r="F3" i="17" s="1"/>
  <c r="G49" i="1"/>
  <c r="F3" i="16" s="1"/>
  <c r="G48" i="1"/>
  <c r="F3" i="15" s="1"/>
  <c r="G47" i="1"/>
  <c r="F3" i="14" s="1"/>
  <c r="G46" i="1"/>
  <c r="F3" i="13" s="1"/>
  <c r="G45" i="1"/>
  <c r="F3" i="12" s="1"/>
  <c r="G44" i="1"/>
  <c r="F3" i="9" s="1"/>
  <c r="G43" i="1"/>
  <c r="F3" i="8" s="1"/>
  <c r="G42" i="1"/>
  <c r="F3" i="7" s="1"/>
  <c r="G41" i="1"/>
  <c r="F3" i="11" s="1"/>
  <c r="G40" i="1"/>
  <c r="F3" i="10" s="1"/>
  <c r="G39" i="1"/>
  <c r="F3" i="6" s="1"/>
  <c r="G38" i="1"/>
  <c r="F3" i="5" s="1"/>
  <c r="G37" i="1"/>
  <c r="F3" i="4" s="1"/>
  <c r="G36" i="1"/>
  <c r="F3" i="3" s="1"/>
  <c r="G35" i="1"/>
  <c r="F3" i="2" s="1"/>
  <c r="G34" i="1"/>
  <c r="F2" i="34" s="1"/>
  <c r="G33" i="1"/>
  <c r="F2" i="33" s="1"/>
  <c r="G32" i="1"/>
  <c r="F2" i="32" s="1"/>
  <c r="G31" i="1"/>
  <c r="F2" i="31" s="1"/>
  <c r="G30" i="1"/>
  <c r="F2" i="30" s="1"/>
  <c r="G29" i="1"/>
  <c r="F2" i="29" s="1"/>
  <c r="G28" i="1"/>
  <c r="F2" i="28" s="1"/>
  <c r="G27" i="1"/>
  <c r="F2" i="27" s="1"/>
  <c r="G26" i="1"/>
  <c r="F2" i="26" s="1"/>
  <c r="G25" i="1"/>
  <c r="F2" i="25" s="1"/>
  <c r="G24" i="1"/>
  <c r="F2" i="24" s="1"/>
  <c r="G23" i="1"/>
  <c r="F2" i="23" s="1"/>
  <c r="G22" i="1"/>
  <c r="F2" i="22" s="1"/>
  <c r="G21" i="1"/>
  <c r="F2" i="21" s="1"/>
  <c r="G20" i="1"/>
  <c r="F2" i="20" s="1"/>
  <c r="G19" i="1"/>
  <c r="F2" i="19" s="1"/>
  <c r="G18" i="1"/>
  <c r="F2" i="18" s="1"/>
  <c r="G17" i="1"/>
  <c r="F2" i="17" s="1"/>
  <c r="G16" i="1"/>
  <c r="F2" i="16" s="1"/>
  <c r="G15" i="1"/>
  <c r="F2" i="15" s="1"/>
  <c r="G14" i="1"/>
  <c r="F2" i="14" s="1"/>
  <c r="G13" i="1"/>
  <c r="F2" i="13" s="1"/>
  <c r="G12" i="1"/>
  <c r="F2" i="12" s="1"/>
  <c r="G11" i="1"/>
  <c r="F2" i="9" s="1"/>
  <c r="G10" i="1"/>
  <c r="F2" i="8" s="1"/>
  <c r="G9" i="1"/>
  <c r="F2" i="7" s="1"/>
  <c r="G8" i="1"/>
  <c r="F2" i="11" s="1"/>
  <c r="G7" i="1"/>
  <c r="F2" i="10" s="1"/>
  <c r="G6" i="1"/>
  <c r="F2" i="6" s="1"/>
  <c r="G5" i="1"/>
  <c r="F2" i="5" s="1"/>
  <c r="G4" i="1"/>
  <c r="F2" i="4" s="1"/>
  <c r="G3" i="1"/>
  <c r="F2" i="3" s="1"/>
  <c r="G2" i="1"/>
  <c r="F2" i="2" s="1"/>
  <c r="F16" i="34" l="1"/>
  <c r="F17" i="34"/>
  <c r="F16" i="30"/>
  <c r="F17" i="30"/>
  <c r="F16" i="26"/>
  <c r="F17" i="26"/>
  <c r="F16" i="22"/>
  <c r="F17" i="22"/>
  <c r="F16" i="18"/>
  <c r="F17" i="18"/>
  <c r="F16" i="13"/>
  <c r="F17" i="13"/>
  <c r="F16" i="7"/>
  <c r="F17" i="7"/>
  <c r="F16" i="5"/>
  <c r="F17" i="5"/>
  <c r="F16" i="33"/>
  <c r="F17" i="33"/>
  <c r="F16" i="29"/>
  <c r="F17" i="29"/>
  <c r="F16" i="25"/>
  <c r="F17" i="25"/>
  <c r="F16" i="21"/>
  <c r="F17" i="21"/>
  <c r="F16" i="17"/>
  <c r="F17" i="17"/>
  <c r="F16" i="12"/>
  <c r="F17" i="12"/>
  <c r="F16" i="11"/>
  <c r="F17" i="11"/>
  <c r="F16" i="4"/>
  <c r="F17" i="4"/>
  <c r="F16" i="32"/>
  <c r="F17" i="32"/>
  <c r="F16" i="28"/>
  <c r="F17" i="28"/>
  <c r="F16" i="24"/>
  <c r="F17" i="24"/>
  <c r="F16" i="20"/>
  <c r="F17" i="20"/>
  <c r="F16" i="16"/>
  <c r="F17" i="16"/>
  <c r="F16" i="9"/>
  <c r="F17" i="9"/>
  <c r="F16" i="10"/>
  <c r="F17" i="10"/>
  <c r="F16" i="31"/>
  <c r="F17" i="31"/>
  <c r="F16" i="27"/>
  <c r="F17" i="27"/>
  <c r="F16" i="23"/>
  <c r="F17" i="23"/>
  <c r="F16" i="19"/>
  <c r="F17" i="19"/>
  <c r="F16" i="15"/>
  <c r="F17" i="15"/>
  <c r="F16" i="8"/>
  <c r="F17" i="8"/>
  <c r="F16" i="6"/>
  <c r="F17" i="6"/>
  <c r="F16" i="2"/>
  <c r="F17" i="2"/>
  <c r="F16" i="14"/>
  <c r="F17" i="14"/>
</calcChain>
</file>

<file path=xl/sharedStrings.xml><?xml version="1.0" encoding="utf-8"?>
<sst xmlns="http://schemas.openxmlformats.org/spreadsheetml/2006/main" count="767" uniqueCount="73">
  <si>
    <t>Año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</si>
  <si>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</si>
  <si>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</si>
  <si>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</si>
  <si>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</si>
  <si>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</si>
  <si>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</si>
  <si>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</si>
  <si>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</si>
  <si>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</si>
  <si>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</si>
  <si>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</si>
  <si>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</si>
  <si>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</si>
  <si>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</si>
  <si>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</si>
  <si>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</si>
  <si>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</si>
  <si>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</si>
  <si>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</si>
  <si>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</si>
  <si>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</si>
  <si>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</si>
  <si>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</si>
  <si>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</si>
  <si>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</si>
  <si>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</si>
  <si>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</si>
  <si>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</si>
  <si>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CDMX</t>
  </si>
  <si>
    <t>Coahuila</t>
  </si>
  <si>
    <t>Michoacán</t>
  </si>
  <si>
    <t>Querétaro</t>
  </si>
  <si>
    <t>Veracruz</t>
  </si>
  <si>
    <t>Entidad Federativa</t>
  </si>
  <si>
    <t>Producto Interno Bruto</t>
  </si>
  <si>
    <t xml:space="preserve">Gasto Público en Salud </t>
  </si>
  <si>
    <t>NACIONAL (%)</t>
  </si>
  <si>
    <t>OCDE (%)</t>
  </si>
  <si>
    <t>Gasto público en salud (% del PIB) Nacional</t>
  </si>
  <si>
    <t>Gasto público en salud (% del PIB) Aguascalientes</t>
  </si>
  <si>
    <t>Gasto público en salud (% del PIB) Baja California</t>
  </si>
  <si>
    <t>Gasto público en salud (% del PIB) Baja California Sur</t>
  </si>
  <si>
    <t>Gasto público en salud (% del PIB) Campeche</t>
  </si>
  <si>
    <t>Gasto público en salud (% del PIB) Chiapas</t>
  </si>
  <si>
    <t>Gasto público en salud (% del PIB) CDMX</t>
  </si>
  <si>
    <t>Gasto público en salud (% del PIB) Coahuila</t>
  </si>
  <si>
    <t>Gasto público en salud (% del PIB) Colima</t>
  </si>
  <si>
    <t>Gasto público en salud (% del PIB) Durango</t>
  </si>
  <si>
    <t>Gasto público en salud (% del PIB) Guerrero</t>
  </si>
  <si>
    <t>Gasto público en salud (% del PIB) Hidalgo</t>
  </si>
  <si>
    <t>Gasto público en salud (% del PIB) Jalisco</t>
  </si>
  <si>
    <t>Gasto público en salud (% del PIB) Estado de México</t>
  </si>
  <si>
    <t>Gasto público en salud (% del PIB) Michoacán</t>
  </si>
  <si>
    <t>Gasto público en salud (% del PIB) Morelos</t>
  </si>
  <si>
    <t>Gasto público en salud (% del PIB) Nayarit</t>
  </si>
  <si>
    <t>Gasto público en salud (% del PIB) Nuevo León</t>
  </si>
  <si>
    <t>Gasto público en salud (% del PIB) Oaxaca</t>
  </si>
  <si>
    <t>Gasto público en salud (% del PIB) Puebla</t>
  </si>
  <si>
    <t>Gasto público en salud (% del PIB) Querétaro</t>
  </si>
  <si>
    <t>Gasto público en salud (% del PIB) Quintana Roo</t>
  </si>
  <si>
    <t>Gasto público en salud (% del PIB) San Luis Potosí</t>
  </si>
  <si>
    <t>Gasto público en salud (% del PIB) Sinaloa</t>
  </si>
  <si>
    <t>Gasto público en salud (% del PIB) Sonora</t>
  </si>
  <si>
    <t>Gasto público en salud (% del PIB) Tabasco</t>
  </si>
  <si>
    <t>Gasto público en salud (% del PIB) Tamaulipas</t>
  </si>
  <si>
    <t>Gasto público en salud (% del PIB) Tlaxcala</t>
  </si>
  <si>
    <t>Gasto público en salud (% del PIB) Veracruz</t>
  </si>
  <si>
    <t>Gasto público en salud (% del PIB) Yucatán</t>
  </si>
  <si>
    <t>Gasto público en salud (% del PIB) Zacatecas</t>
  </si>
  <si>
    <t>Gasto público en salud (% del PIB) Chihuahua</t>
  </si>
  <si>
    <t>Gasto público en salud (% del PIB) Entidad</t>
  </si>
  <si>
    <t xml:space="preserve"> 1. Secretaría de Salud. Dirección General de Información en Salud. Sistema de Cuentas en Salud a Nivel Federal y Estatal (SICUENTAS), México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</si>
</sst>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6" fillId="4" borderId="1" xfId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2"/>
  <sheetViews>
    <sheetView tabSelected="1" zoomScaleNormal="100" workbookViewId="0">
      <pane ySplit="1" topLeftCell="A458" activePane="bottomLeft" state="frozen"/>
      <selection pane="bottomLeft" activeCell="E486" sqref="E486"/>
    </sheetView>
  </sheetViews>
  <sheetFormatPr baseColWidth="10" defaultRowHeight="14.25" x14ac:dyDescent="0.2"/>
  <cols>
    <col min="1" max="1" width="11.42578125" style="2" customWidth="1"/>
    <col min="2" max="2" width="17.140625" style="2" bestFit="1" customWidth="1"/>
    <col min="3" max="3" width="14.85546875" style="19" customWidth="1"/>
    <col min="4" max="4" width="13.42578125" style="20" customWidth="1"/>
    <col min="5" max="5" width="11.42578125" style="21"/>
    <col min="6" max="7" width="13.7109375" style="21" customWidth="1"/>
    <col min="8" max="16384" width="11.42578125" style="3"/>
  </cols>
  <sheetData>
    <row r="1" spans="1:7" ht="57" x14ac:dyDescent="0.2">
      <c r="A1" s="1" t="s">
        <v>0</v>
      </c>
      <c r="B1" s="1" t="s">
        <v>34</v>
      </c>
      <c r="C1" s="1" t="s">
        <v>35</v>
      </c>
      <c r="D1" s="1" t="s">
        <v>36</v>
      </c>
      <c r="E1" s="17" t="s">
        <v>38</v>
      </c>
      <c r="F1" s="17" t="s">
        <v>37</v>
      </c>
      <c r="G1" s="17" t="s">
        <v>71</v>
      </c>
    </row>
    <row r="2" spans="1:7" x14ac:dyDescent="0.2">
      <c r="A2" s="12">
        <v>2003</v>
      </c>
      <c r="B2" s="13" t="s">
        <v>1</v>
      </c>
      <c r="C2" s="11">
        <v>7868809.5530000003</v>
      </c>
      <c r="D2" s="11">
        <v>195812.89418999996</v>
      </c>
      <c r="E2" s="4">
        <v>5.6</v>
      </c>
      <c r="F2" s="4">
        <v>2.488469098916569</v>
      </c>
      <c r="G2" s="4">
        <f>D2/C2*100</f>
        <v>2.4884690990563607</v>
      </c>
    </row>
    <row r="3" spans="1:7" x14ac:dyDescent="0.2">
      <c r="A3" s="14">
        <v>2003</v>
      </c>
      <c r="B3" s="15" t="s">
        <v>2</v>
      </c>
      <c r="C3" s="18">
        <v>77267.87</v>
      </c>
      <c r="D3" s="18">
        <v>2213.8592099999996</v>
      </c>
      <c r="E3" s="16">
        <v>5.6</v>
      </c>
      <c r="F3" s="16">
        <v>2.488469098916569</v>
      </c>
      <c r="G3" s="16">
        <f t="shared" ref="G3:G66" si="0">D3/C3*100</f>
        <v>2.865174373255015</v>
      </c>
    </row>
    <row r="4" spans="1:7" x14ac:dyDescent="0.2">
      <c r="A4" s="14">
        <v>2003</v>
      </c>
      <c r="B4" s="15" t="s">
        <v>3</v>
      </c>
      <c r="C4" s="18">
        <v>270791.49</v>
      </c>
      <c r="D4" s="18">
        <v>4931.6533199999994</v>
      </c>
      <c r="E4" s="16">
        <v>5.6</v>
      </c>
      <c r="F4" s="16">
        <v>2.488469098916569</v>
      </c>
      <c r="G4" s="16">
        <f t="shared" si="0"/>
        <v>1.8211995214472947</v>
      </c>
    </row>
    <row r="5" spans="1:7" x14ac:dyDescent="0.2">
      <c r="A5" s="14">
        <v>2003</v>
      </c>
      <c r="B5" s="15" t="s">
        <v>4</v>
      </c>
      <c r="C5" s="18">
        <v>48522.955000000002</v>
      </c>
      <c r="D5" s="18">
        <v>1552.1860700000002</v>
      </c>
      <c r="E5" s="16">
        <v>5.6</v>
      </c>
      <c r="F5" s="16">
        <v>2.488469098916569</v>
      </c>
      <c r="G5" s="16">
        <f t="shared" si="0"/>
        <v>3.1988696277875079</v>
      </c>
    </row>
    <row r="6" spans="1:7" x14ac:dyDescent="0.2">
      <c r="A6" s="14">
        <v>2003</v>
      </c>
      <c r="B6" s="15" t="s">
        <v>5</v>
      </c>
      <c r="C6" s="18">
        <v>328291.05900000001</v>
      </c>
      <c r="D6" s="18">
        <v>1778.6355000000001</v>
      </c>
      <c r="E6" s="16">
        <v>5.6</v>
      </c>
      <c r="F6" s="16">
        <v>2.488469098916569</v>
      </c>
      <c r="G6" s="16">
        <f t="shared" si="0"/>
        <v>0.5417861532439725</v>
      </c>
    </row>
    <row r="7" spans="1:7" x14ac:dyDescent="0.2">
      <c r="A7" s="14">
        <v>2003</v>
      </c>
      <c r="B7" s="15" t="s">
        <v>30</v>
      </c>
      <c r="C7" s="18">
        <v>255441.59899999999</v>
      </c>
      <c r="D7" s="18">
        <v>5363.5396199999996</v>
      </c>
      <c r="E7" s="16">
        <v>5.6</v>
      </c>
      <c r="F7" s="16">
        <v>2.488469098916569</v>
      </c>
      <c r="G7" s="16">
        <f t="shared" si="0"/>
        <v>2.0997126705270897</v>
      </c>
    </row>
    <row r="8" spans="1:7" x14ac:dyDescent="0.2">
      <c r="A8" s="14">
        <v>2003</v>
      </c>
      <c r="B8" s="15" t="s">
        <v>6</v>
      </c>
      <c r="C8" s="18">
        <v>43028.6</v>
      </c>
      <c r="D8" s="18">
        <v>1452.61204</v>
      </c>
      <c r="E8" s="16">
        <v>5.6</v>
      </c>
      <c r="F8" s="16">
        <v>2.488469098916569</v>
      </c>
      <c r="G8" s="16">
        <f t="shared" si="0"/>
        <v>3.3759221541021551</v>
      </c>
    </row>
    <row r="9" spans="1:7" x14ac:dyDescent="0.2">
      <c r="A9" s="14">
        <v>2003</v>
      </c>
      <c r="B9" s="15" t="s">
        <v>7</v>
      </c>
      <c r="C9" s="18">
        <v>149658.13200000001</v>
      </c>
      <c r="D9" s="18">
        <v>4190.6136000000006</v>
      </c>
      <c r="E9" s="16">
        <v>5.6</v>
      </c>
      <c r="F9" s="16">
        <v>2.488469098916569</v>
      </c>
      <c r="G9" s="16">
        <f t="shared" si="0"/>
        <v>2.8001242191102587</v>
      </c>
    </row>
    <row r="10" spans="1:7" x14ac:dyDescent="0.2">
      <c r="A10" s="14">
        <v>2003</v>
      </c>
      <c r="B10" s="15" t="s">
        <v>8</v>
      </c>
      <c r="C10" s="18">
        <v>234231.93700000001</v>
      </c>
      <c r="D10" s="18">
        <v>6125.0677999999998</v>
      </c>
      <c r="E10" s="16">
        <v>5.6</v>
      </c>
      <c r="F10" s="16">
        <v>2.488469098916569</v>
      </c>
      <c r="G10" s="16">
        <f t="shared" si="0"/>
        <v>2.614958437542187</v>
      </c>
    </row>
    <row r="11" spans="1:7" x14ac:dyDescent="0.2">
      <c r="A11" s="14">
        <v>2003</v>
      </c>
      <c r="B11" s="15" t="s">
        <v>29</v>
      </c>
      <c r="C11" s="18">
        <v>1379467.784</v>
      </c>
      <c r="D11" s="18">
        <v>45256.676310000003</v>
      </c>
      <c r="E11" s="16">
        <v>5.6</v>
      </c>
      <c r="F11" s="16">
        <v>2.488469098916569</v>
      </c>
      <c r="G11" s="16">
        <f t="shared" si="0"/>
        <v>3.280734558278021</v>
      </c>
    </row>
    <row r="12" spans="1:7" x14ac:dyDescent="0.2">
      <c r="A12" s="14">
        <v>2003</v>
      </c>
      <c r="B12" s="15" t="s">
        <v>9</v>
      </c>
      <c r="C12" s="18">
        <v>92395.953999999998</v>
      </c>
      <c r="D12" s="18">
        <v>2824.5178100000003</v>
      </c>
      <c r="E12" s="16">
        <v>5.6</v>
      </c>
      <c r="F12" s="16">
        <v>2.488469098916569</v>
      </c>
      <c r="G12" s="16">
        <f t="shared" si="0"/>
        <v>3.0569713149993563</v>
      </c>
    </row>
    <row r="13" spans="1:7" x14ac:dyDescent="0.2">
      <c r="A13" s="14">
        <v>2003</v>
      </c>
      <c r="B13" s="15" t="s">
        <v>10</v>
      </c>
      <c r="C13" s="18">
        <v>272618.07699999999</v>
      </c>
      <c r="D13" s="18">
        <v>6255.9991499999996</v>
      </c>
      <c r="E13" s="16">
        <v>5.6</v>
      </c>
      <c r="F13" s="16">
        <v>2.488469098916569</v>
      </c>
      <c r="G13" s="16">
        <f t="shared" si="0"/>
        <v>2.2947851510228356</v>
      </c>
    </row>
    <row r="14" spans="1:7" x14ac:dyDescent="0.2">
      <c r="A14" s="14">
        <v>2003</v>
      </c>
      <c r="B14" s="15" t="s">
        <v>11</v>
      </c>
      <c r="C14" s="18">
        <v>115494.114</v>
      </c>
      <c r="D14" s="18">
        <v>4232.0795500000004</v>
      </c>
      <c r="E14" s="16">
        <v>5.6</v>
      </c>
      <c r="F14" s="16">
        <v>2.488469098916569</v>
      </c>
      <c r="G14" s="16">
        <f t="shared" si="0"/>
        <v>3.6643248763309275</v>
      </c>
    </row>
    <row r="15" spans="1:7" x14ac:dyDescent="0.2">
      <c r="A15" s="14">
        <v>2003</v>
      </c>
      <c r="B15" s="15" t="s">
        <v>12</v>
      </c>
      <c r="C15" s="18">
        <v>102868.192</v>
      </c>
      <c r="D15" s="18">
        <v>3174.12381</v>
      </c>
      <c r="E15" s="16">
        <v>5.6</v>
      </c>
      <c r="F15" s="16">
        <v>2.488469098916569</v>
      </c>
      <c r="G15" s="16">
        <f t="shared" si="0"/>
        <v>3.0856222397687327</v>
      </c>
    </row>
    <row r="16" spans="1:7" x14ac:dyDescent="0.2">
      <c r="A16" s="14">
        <v>2003</v>
      </c>
      <c r="B16" s="15" t="s">
        <v>13</v>
      </c>
      <c r="C16" s="18">
        <v>512955.266</v>
      </c>
      <c r="D16" s="18">
        <v>12406.630850000001</v>
      </c>
      <c r="E16" s="16">
        <v>5.6</v>
      </c>
      <c r="F16" s="16">
        <v>2.488469098916569</v>
      </c>
      <c r="G16" s="16">
        <f t="shared" si="0"/>
        <v>2.4186574682713173</v>
      </c>
    </row>
    <row r="17" spans="1:7" x14ac:dyDescent="0.2">
      <c r="A17" s="14">
        <v>2003</v>
      </c>
      <c r="B17" s="15" t="s">
        <v>14</v>
      </c>
      <c r="C17" s="18">
        <v>650414.93400000001</v>
      </c>
      <c r="D17" s="18">
        <v>15371.75273</v>
      </c>
      <c r="E17" s="16">
        <v>5.6</v>
      </c>
      <c r="F17" s="16">
        <v>2.488469098916569</v>
      </c>
      <c r="G17" s="16">
        <f t="shared" si="0"/>
        <v>2.3633763504575374</v>
      </c>
    </row>
    <row r="18" spans="1:7" x14ac:dyDescent="0.2">
      <c r="A18" s="14">
        <v>2003</v>
      </c>
      <c r="B18" s="15" t="s">
        <v>31</v>
      </c>
      <c r="C18" s="18">
        <v>169880.527</v>
      </c>
      <c r="D18" s="18">
        <v>4490.6243700000005</v>
      </c>
      <c r="E18" s="16">
        <v>5.6</v>
      </c>
      <c r="F18" s="16">
        <v>2.488469098916569</v>
      </c>
      <c r="G18" s="16">
        <f t="shared" si="0"/>
        <v>2.6434014829727954</v>
      </c>
    </row>
    <row r="19" spans="1:7" x14ac:dyDescent="0.2">
      <c r="A19" s="14">
        <v>2003</v>
      </c>
      <c r="B19" s="15" t="s">
        <v>15</v>
      </c>
      <c r="C19" s="18">
        <v>103912.141</v>
      </c>
      <c r="D19" s="18">
        <v>2719.7874599999996</v>
      </c>
      <c r="E19" s="16">
        <v>5.6</v>
      </c>
      <c r="F19" s="16">
        <v>2.488469098916569</v>
      </c>
      <c r="G19" s="16">
        <f t="shared" si="0"/>
        <v>2.6173914172358352</v>
      </c>
    </row>
    <row r="20" spans="1:7" x14ac:dyDescent="0.2">
      <c r="A20" s="14">
        <v>2003</v>
      </c>
      <c r="B20" s="15" t="s">
        <v>16</v>
      </c>
      <c r="C20" s="18">
        <v>47348.156999999999</v>
      </c>
      <c r="D20" s="18">
        <v>1761.2597099999998</v>
      </c>
      <c r="E20" s="16">
        <v>5.6</v>
      </c>
      <c r="F20" s="16">
        <v>2.488469098916569</v>
      </c>
      <c r="G20" s="16">
        <f t="shared" si="0"/>
        <v>3.7198062640537413</v>
      </c>
    </row>
    <row r="21" spans="1:7" x14ac:dyDescent="0.2">
      <c r="A21" s="14">
        <v>2003</v>
      </c>
      <c r="B21" s="15" t="s">
        <v>17</v>
      </c>
      <c r="C21" s="18">
        <v>518414.397</v>
      </c>
      <c r="D21" s="18">
        <v>9211.3611600000004</v>
      </c>
      <c r="E21" s="16">
        <v>5.6</v>
      </c>
      <c r="F21" s="16">
        <v>2.488469098916569</v>
      </c>
      <c r="G21" s="16">
        <f t="shared" si="0"/>
        <v>1.7768335936087054</v>
      </c>
    </row>
    <row r="22" spans="1:7" x14ac:dyDescent="0.2">
      <c r="A22" s="14">
        <v>2003</v>
      </c>
      <c r="B22" s="15" t="s">
        <v>18</v>
      </c>
      <c r="C22" s="18">
        <v>125575.372</v>
      </c>
      <c r="D22" s="18">
        <v>3838.9863700000001</v>
      </c>
      <c r="E22" s="16">
        <v>5.6</v>
      </c>
      <c r="F22" s="16">
        <v>2.488469098916569</v>
      </c>
      <c r="G22" s="16">
        <f t="shared" si="0"/>
        <v>3.0571172586293436</v>
      </c>
    </row>
    <row r="23" spans="1:7" x14ac:dyDescent="0.2">
      <c r="A23" s="14">
        <v>2003</v>
      </c>
      <c r="B23" s="15" t="s">
        <v>19</v>
      </c>
      <c r="C23" s="18">
        <v>244703.25700000001</v>
      </c>
      <c r="D23" s="18">
        <v>6318.7798500000008</v>
      </c>
      <c r="E23" s="16">
        <v>5.6</v>
      </c>
      <c r="F23" s="16">
        <v>2.488469098916569</v>
      </c>
      <c r="G23" s="16">
        <f t="shared" si="0"/>
        <v>2.5822213923372508</v>
      </c>
    </row>
    <row r="24" spans="1:7" x14ac:dyDescent="0.2">
      <c r="A24" s="14">
        <v>2003</v>
      </c>
      <c r="B24" s="15" t="s">
        <v>32</v>
      </c>
      <c r="C24" s="18">
        <v>129222.791</v>
      </c>
      <c r="D24" s="18">
        <v>2483.8784500000002</v>
      </c>
      <c r="E24" s="16">
        <v>5.6</v>
      </c>
      <c r="F24" s="16">
        <v>2.488469098916569</v>
      </c>
      <c r="G24" s="16">
        <f t="shared" si="0"/>
        <v>1.9221674681210068</v>
      </c>
    </row>
    <row r="25" spans="1:7" x14ac:dyDescent="0.2">
      <c r="A25" s="14">
        <v>2003</v>
      </c>
      <c r="B25" s="15" t="s">
        <v>20</v>
      </c>
      <c r="C25" s="18">
        <v>100756.515</v>
      </c>
      <c r="D25" s="18">
        <v>1992.1153300000001</v>
      </c>
      <c r="E25" s="16">
        <v>5.6</v>
      </c>
      <c r="F25" s="16">
        <v>2.488469098916569</v>
      </c>
      <c r="G25" s="16">
        <f t="shared" si="0"/>
        <v>1.9771578344090206</v>
      </c>
    </row>
    <row r="26" spans="1:7" x14ac:dyDescent="0.2">
      <c r="A26" s="14">
        <v>2003</v>
      </c>
      <c r="B26" s="15" t="s">
        <v>21</v>
      </c>
      <c r="C26" s="18">
        <v>135417.18599999999</v>
      </c>
      <c r="D26" s="18">
        <v>3273.7045200000002</v>
      </c>
      <c r="E26" s="16">
        <v>5.6</v>
      </c>
      <c r="F26" s="16">
        <v>2.488469098916569</v>
      </c>
      <c r="G26" s="16">
        <f t="shared" si="0"/>
        <v>2.4174956050260863</v>
      </c>
    </row>
    <row r="27" spans="1:7" x14ac:dyDescent="0.2">
      <c r="A27" s="14">
        <v>2003</v>
      </c>
      <c r="B27" s="15" t="s">
        <v>22</v>
      </c>
      <c r="C27" s="18">
        <v>160242.73300000001</v>
      </c>
      <c r="D27" s="18">
        <v>4984.2424499999997</v>
      </c>
      <c r="E27" s="16">
        <v>5.6</v>
      </c>
      <c r="F27" s="16">
        <v>2.488469098916569</v>
      </c>
      <c r="G27" s="16">
        <f t="shared" si="0"/>
        <v>3.1104327520424904</v>
      </c>
    </row>
    <row r="28" spans="1:7" x14ac:dyDescent="0.2">
      <c r="A28" s="14">
        <v>2003</v>
      </c>
      <c r="B28" s="15" t="s">
        <v>23</v>
      </c>
      <c r="C28" s="18">
        <v>215321.97099999999</v>
      </c>
      <c r="D28" s="18">
        <v>5217.3524100000004</v>
      </c>
      <c r="E28" s="16">
        <v>5.6</v>
      </c>
      <c r="F28" s="16">
        <v>2.488469098916569</v>
      </c>
      <c r="G28" s="16">
        <f t="shared" si="0"/>
        <v>2.4230469309608917</v>
      </c>
    </row>
    <row r="29" spans="1:7" x14ac:dyDescent="0.2">
      <c r="A29" s="14">
        <v>2003</v>
      </c>
      <c r="B29" s="15" t="s">
        <v>24</v>
      </c>
      <c r="C29" s="18">
        <v>174628.451</v>
      </c>
      <c r="D29" s="18">
        <v>4671.5755499999996</v>
      </c>
      <c r="E29" s="16">
        <v>5.6</v>
      </c>
      <c r="F29" s="16">
        <v>2.488469098916569</v>
      </c>
      <c r="G29" s="16">
        <f t="shared" si="0"/>
        <v>2.675151456276732</v>
      </c>
    </row>
    <row r="30" spans="1:7" x14ac:dyDescent="0.2">
      <c r="A30" s="14">
        <v>2003</v>
      </c>
      <c r="B30" s="15" t="s">
        <v>25</v>
      </c>
      <c r="C30" s="18">
        <v>259340.87100000001</v>
      </c>
      <c r="D30" s="18">
        <v>6335.4679899999992</v>
      </c>
      <c r="E30" s="16">
        <v>5.6</v>
      </c>
      <c r="F30" s="16">
        <v>2.488469098916569</v>
      </c>
      <c r="G30" s="16">
        <f t="shared" si="0"/>
        <v>2.4429115108509061</v>
      </c>
    </row>
    <row r="31" spans="1:7" x14ac:dyDescent="0.2">
      <c r="A31" s="14">
        <v>2003</v>
      </c>
      <c r="B31" s="15" t="s">
        <v>26</v>
      </c>
      <c r="C31" s="18">
        <v>49095.694000000003</v>
      </c>
      <c r="D31" s="18">
        <v>1456.3627700000002</v>
      </c>
      <c r="E31" s="16">
        <v>5.6</v>
      </c>
      <c r="F31" s="16">
        <v>2.488469098916569</v>
      </c>
      <c r="G31" s="16">
        <f t="shared" si="0"/>
        <v>2.9663757681070768</v>
      </c>
    </row>
    <row r="32" spans="1:7" x14ac:dyDescent="0.2">
      <c r="A32" s="14">
        <v>2003</v>
      </c>
      <c r="B32" s="15" t="s">
        <v>33</v>
      </c>
      <c r="C32" s="18">
        <v>349344.701</v>
      </c>
      <c r="D32" s="18">
        <v>11387.06969</v>
      </c>
      <c r="E32" s="16">
        <v>5.6</v>
      </c>
      <c r="F32" s="16">
        <v>2.488469098916569</v>
      </c>
      <c r="G32" s="16">
        <f t="shared" si="0"/>
        <v>3.2595512848497452</v>
      </c>
    </row>
    <row r="33" spans="1:7" x14ac:dyDescent="0.2">
      <c r="A33" s="14">
        <v>2003</v>
      </c>
      <c r="B33" s="15" t="s">
        <v>27</v>
      </c>
      <c r="C33" s="18">
        <v>100397.54</v>
      </c>
      <c r="D33" s="18">
        <v>3690.7795900000001</v>
      </c>
      <c r="E33" s="16">
        <v>5.6</v>
      </c>
      <c r="F33" s="16">
        <v>2.488469098916569</v>
      </c>
      <c r="G33" s="16">
        <f t="shared" si="0"/>
        <v>3.6761653622190344</v>
      </c>
    </row>
    <row r="34" spans="1:7" x14ac:dyDescent="0.2">
      <c r="A34" s="14">
        <v>2003</v>
      </c>
      <c r="B34" s="15" t="s">
        <v>28</v>
      </c>
      <c r="C34" s="18">
        <v>58551.351000000002</v>
      </c>
      <c r="D34" s="18">
        <v>1997.8741100000002</v>
      </c>
      <c r="E34" s="16">
        <v>5.6</v>
      </c>
      <c r="F34" s="16">
        <v>2.488469098916569</v>
      </c>
      <c r="G34" s="16">
        <f t="shared" si="0"/>
        <v>3.4121742297628628</v>
      </c>
    </row>
    <row r="35" spans="1:7" x14ac:dyDescent="0.2">
      <c r="A35" s="12">
        <v>2004</v>
      </c>
      <c r="B35" s="13" t="s">
        <v>1</v>
      </c>
      <c r="C35" s="11">
        <v>8828367.4340000004</v>
      </c>
      <c r="D35" s="11">
        <v>233809.54729999998</v>
      </c>
      <c r="E35" s="4">
        <v>5.6</v>
      </c>
      <c r="F35" s="4">
        <v>2.6483893996136545</v>
      </c>
      <c r="G35" s="4">
        <f t="shared" si="0"/>
        <v>2.6483893998288695</v>
      </c>
    </row>
    <row r="36" spans="1:7" x14ac:dyDescent="0.2">
      <c r="A36" s="14">
        <v>2004</v>
      </c>
      <c r="B36" s="15" t="s">
        <v>2</v>
      </c>
      <c r="C36" s="18">
        <v>86539.582999999999</v>
      </c>
      <c r="D36" s="18">
        <v>2602.5389799999998</v>
      </c>
      <c r="E36" s="16">
        <v>5.6</v>
      </c>
      <c r="F36" s="16">
        <v>2.6483893996136545</v>
      </c>
      <c r="G36" s="16">
        <f t="shared" si="0"/>
        <v>3.0073394044433979</v>
      </c>
    </row>
    <row r="37" spans="1:7" x14ac:dyDescent="0.2">
      <c r="A37" s="14">
        <v>2004</v>
      </c>
      <c r="B37" s="15" t="s">
        <v>3</v>
      </c>
      <c r="C37" s="18">
        <v>303478.89399999997</v>
      </c>
      <c r="D37" s="18">
        <v>6063.0398599999999</v>
      </c>
      <c r="E37" s="16">
        <v>5.6</v>
      </c>
      <c r="F37" s="16">
        <v>2.6483893996136545</v>
      </c>
      <c r="G37" s="16">
        <f t="shared" si="0"/>
        <v>1.997845642603403</v>
      </c>
    </row>
    <row r="38" spans="1:7" x14ac:dyDescent="0.2">
      <c r="A38" s="14">
        <v>2004</v>
      </c>
      <c r="B38" s="15" t="s">
        <v>4</v>
      </c>
      <c r="C38" s="18">
        <v>56078.576000000001</v>
      </c>
      <c r="D38" s="18">
        <v>1808.28946</v>
      </c>
      <c r="E38" s="16">
        <v>5.6</v>
      </c>
      <c r="F38" s="16">
        <v>2.6483893996136545</v>
      </c>
      <c r="G38" s="16">
        <f t="shared" si="0"/>
        <v>3.2245637977683308</v>
      </c>
    </row>
    <row r="39" spans="1:7" x14ac:dyDescent="0.2">
      <c r="A39" s="14">
        <v>2004</v>
      </c>
      <c r="B39" s="15" t="s">
        <v>5</v>
      </c>
      <c r="C39" s="18">
        <v>449778.397</v>
      </c>
      <c r="D39" s="18">
        <v>2181.07393</v>
      </c>
      <c r="E39" s="16">
        <v>5.6</v>
      </c>
      <c r="F39" s="16">
        <v>2.6483893996136545</v>
      </c>
      <c r="G39" s="16">
        <f t="shared" si="0"/>
        <v>0.48492189588198481</v>
      </c>
    </row>
    <row r="40" spans="1:7" x14ac:dyDescent="0.2">
      <c r="A40" s="14">
        <v>2004</v>
      </c>
      <c r="B40" s="15" t="s">
        <v>30</v>
      </c>
      <c r="C40" s="18">
        <v>285330.20600000001</v>
      </c>
      <c r="D40" s="18">
        <v>6479.4018000000005</v>
      </c>
      <c r="E40" s="16">
        <v>5.6</v>
      </c>
      <c r="F40" s="16">
        <v>2.6483893996136545</v>
      </c>
      <c r="G40" s="16">
        <f t="shared" si="0"/>
        <v>2.2708432769294675</v>
      </c>
    </row>
    <row r="41" spans="1:7" x14ac:dyDescent="0.2">
      <c r="A41" s="14">
        <v>2004</v>
      </c>
      <c r="B41" s="15" t="s">
        <v>6</v>
      </c>
      <c r="C41" s="18">
        <v>45411.35</v>
      </c>
      <c r="D41" s="18">
        <v>1698.27979</v>
      </c>
      <c r="E41" s="16">
        <v>5.6</v>
      </c>
      <c r="F41" s="16">
        <v>2.6483893996136545</v>
      </c>
      <c r="G41" s="16">
        <f t="shared" si="0"/>
        <v>3.7397694408996873</v>
      </c>
    </row>
    <row r="42" spans="1:7" x14ac:dyDescent="0.2">
      <c r="A42" s="14">
        <v>2004</v>
      </c>
      <c r="B42" s="15" t="s">
        <v>7</v>
      </c>
      <c r="C42" s="18">
        <v>157105.24100000001</v>
      </c>
      <c r="D42" s="18">
        <v>5774.3067499999997</v>
      </c>
      <c r="E42" s="16">
        <v>5.6</v>
      </c>
      <c r="F42" s="16">
        <v>2.6483893996136545</v>
      </c>
      <c r="G42" s="16">
        <f t="shared" si="0"/>
        <v>3.6754386507067576</v>
      </c>
    </row>
    <row r="43" spans="1:7" x14ac:dyDescent="0.2">
      <c r="A43" s="14">
        <v>2004</v>
      </c>
      <c r="B43" s="15" t="s">
        <v>8</v>
      </c>
      <c r="C43" s="18">
        <v>260457.239</v>
      </c>
      <c r="D43" s="18">
        <v>7222.8628399999998</v>
      </c>
      <c r="E43" s="16">
        <v>5.6</v>
      </c>
      <c r="F43" s="16">
        <v>2.6483893996136545</v>
      </c>
      <c r="G43" s="16">
        <f t="shared" si="0"/>
        <v>2.7731472804255595</v>
      </c>
    </row>
    <row r="44" spans="1:7" x14ac:dyDescent="0.2">
      <c r="A44" s="14">
        <v>2004</v>
      </c>
      <c r="B44" s="15" t="s">
        <v>29</v>
      </c>
      <c r="C44" s="18">
        <v>1519472.541</v>
      </c>
      <c r="D44" s="18">
        <v>52410.572740000003</v>
      </c>
      <c r="E44" s="16">
        <v>5.6</v>
      </c>
      <c r="F44" s="16">
        <v>2.6483893996136545</v>
      </c>
      <c r="G44" s="16">
        <f t="shared" si="0"/>
        <v>3.4492609327120451</v>
      </c>
    </row>
    <row r="45" spans="1:7" x14ac:dyDescent="0.2">
      <c r="A45" s="14">
        <v>2004</v>
      </c>
      <c r="B45" s="15" t="s">
        <v>9</v>
      </c>
      <c r="C45" s="18">
        <v>101305.374</v>
      </c>
      <c r="D45" s="18">
        <v>3406.0610799999995</v>
      </c>
      <c r="E45" s="16">
        <v>5.6</v>
      </c>
      <c r="F45" s="16">
        <v>2.6483893996136545</v>
      </c>
      <c r="G45" s="16">
        <f t="shared" si="0"/>
        <v>3.362172158803737</v>
      </c>
    </row>
    <row r="46" spans="1:7" x14ac:dyDescent="0.2">
      <c r="A46" s="14">
        <v>2004</v>
      </c>
      <c r="B46" s="15" t="s">
        <v>10</v>
      </c>
      <c r="C46" s="18">
        <v>301103.73700000002</v>
      </c>
      <c r="D46" s="18">
        <v>7825.6234800000002</v>
      </c>
      <c r="E46" s="16">
        <v>5.6</v>
      </c>
      <c r="F46" s="16">
        <v>2.6483893996136545</v>
      </c>
      <c r="G46" s="16">
        <f t="shared" si="0"/>
        <v>2.5989791950008243</v>
      </c>
    </row>
    <row r="47" spans="1:7" x14ac:dyDescent="0.2">
      <c r="A47" s="14">
        <v>2004</v>
      </c>
      <c r="B47" s="15" t="s">
        <v>11</v>
      </c>
      <c r="C47" s="18">
        <v>128340.89</v>
      </c>
      <c r="D47" s="18">
        <v>4734.43505</v>
      </c>
      <c r="E47" s="16">
        <v>5.6</v>
      </c>
      <c r="F47" s="16">
        <v>2.6483893996136545</v>
      </c>
      <c r="G47" s="16">
        <f t="shared" si="0"/>
        <v>3.688952951783333</v>
      </c>
    </row>
    <row r="48" spans="1:7" x14ac:dyDescent="0.2">
      <c r="A48" s="14">
        <v>2004</v>
      </c>
      <c r="B48" s="15" t="s">
        <v>12</v>
      </c>
      <c r="C48" s="18">
        <v>124276.052</v>
      </c>
      <c r="D48" s="18">
        <v>3948.3184599999995</v>
      </c>
      <c r="E48" s="16">
        <v>5.6</v>
      </c>
      <c r="F48" s="16">
        <v>2.6483893996136545</v>
      </c>
      <c r="G48" s="16">
        <f t="shared" si="0"/>
        <v>3.1770549486074757</v>
      </c>
    </row>
    <row r="49" spans="1:7" x14ac:dyDescent="0.2">
      <c r="A49" s="14">
        <v>2004</v>
      </c>
      <c r="B49" s="15" t="s">
        <v>13</v>
      </c>
      <c r="C49" s="18">
        <v>554058.11899999995</v>
      </c>
      <c r="D49" s="18">
        <v>14442.081479999999</v>
      </c>
      <c r="E49" s="16">
        <v>5.6</v>
      </c>
      <c r="F49" s="16">
        <v>2.6483893996136545</v>
      </c>
      <c r="G49" s="16">
        <f t="shared" si="0"/>
        <v>2.6066004602668769</v>
      </c>
    </row>
    <row r="50" spans="1:7" x14ac:dyDescent="0.2">
      <c r="A50" s="14">
        <v>2004</v>
      </c>
      <c r="B50" s="15" t="s">
        <v>14</v>
      </c>
      <c r="C50" s="18">
        <v>708799.83799999999</v>
      </c>
      <c r="D50" s="18">
        <v>18139.328679999999</v>
      </c>
      <c r="E50" s="16">
        <v>5.6</v>
      </c>
      <c r="F50" s="16">
        <v>2.6483893996136545</v>
      </c>
      <c r="G50" s="16">
        <f t="shared" si="0"/>
        <v>2.5591609517269669</v>
      </c>
    </row>
    <row r="51" spans="1:7" x14ac:dyDescent="0.2">
      <c r="A51" s="14">
        <v>2004</v>
      </c>
      <c r="B51" s="15" t="s">
        <v>31</v>
      </c>
      <c r="C51" s="18">
        <v>187708.53200000001</v>
      </c>
      <c r="D51" s="18">
        <v>5397.0231899999999</v>
      </c>
      <c r="E51" s="16">
        <v>5.6</v>
      </c>
      <c r="F51" s="16">
        <v>2.6483893996136545</v>
      </c>
      <c r="G51" s="16">
        <f t="shared" si="0"/>
        <v>2.8752146386185577</v>
      </c>
    </row>
    <row r="52" spans="1:7" x14ac:dyDescent="0.2">
      <c r="A52" s="14">
        <v>2004</v>
      </c>
      <c r="B52" s="15" t="s">
        <v>15</v>
      </c>
      <c r="C52" s="18">
        <v>111172.356</v>
      </c>
      <c r="D52" s="18">
        <v>3308.2012</v>
      </c>
      <c r="E52" s="16">
        <v>5.6</v>
      </c>
      <c r="F52" s="16">
        <v>2.6483893996136545</v>
      </c>
      <c r="G52" s="16">
        <f t="shared" si="0"/>
        <v>2.9757408397461682</v>
      </c>
    </row>
    <row r="53" spans="1:7" x14ac:dyDescent="0.2">
      <c r="A53" s="14">
        <v>2004</v>
      </c>
      <c r="B53" s="15" t="s">
        <v>16</v>
      </c>
      <c r="C53" s="18">
        <v>57282.239000000001</v>
      </c>
      <c r="D53" s="18">
        <v>2141.89815</v>
      </c>
      <c r="E53" s="16">
        <v>5.6</v>
      </c>
      <c r="F53" s="16">
        <v>2.6483893996136545</v>
      </c>
      <c r="G53" s="16">
        <f t="shared" si="0"/>
        <v>3.739201168445947</v>
      </c>
    </row>
    <row r="54" spans="1:7" x14ac:dyDescent="0.2">
      <c r="A54" s="14">
        <v>2004</v>
      </c>
      <c r="B54" s="15" t="s">
        <v>17</v>
      </c>
      <c r="C54" s="18">
        <v>593341.64300000004</v>
      </c>
      <c r="D54" s="18">
        <v>10577.288920000003</v>
      </c>
      <c r="E54" s="16">
        <v>5.6</v>
      </c>
      <c r="F54" s="16">
        <v>2.6483893996136545</v>
      </c>
      <c r="G54" s="16">
        <f t="shared" si="0"/>
        <v>1.7826641775082692</v>
      </c>
    </row>
    <row r="55" spans="1:7" x14ac:dyDescent="0.2">
      <c r="A55" s="14">
        <v>2004</v>
      </c>
      <c r="B55" s="15" t="s">
        <v>18</v>
      </c>
      <c r="C55" s="18">
        <v>142950.12400000001</v>
      </c>
      <c r="D55" s="18">
        <v>5141.2420000000002</v>
      </c>
      <c r="E55" s="16">
        <v>5.6</v>
      </c>
      <c r="F55" s="16">
        <v>2.6483893996136545</v>
      </c>
      <c r="G55" s="16">
        <f t="shared" si="0"/>
        <v>3.5965285346656986</v>
      </c>
    </row>
    <row r="56" spans="1:7" x14ac:dyDescent="0.2">
      <c r="A56" s="14">
        <v>2004</v>
      </c>
      <c r="B56" s="15" t="s">
        <v>19</v>
      </c>
      <c r="C56" s="18">
        <v>265601.902</v>
      </c>
      <c r="D56" s="18">
        <v>7987.8690799999995</v>
      </c>
      <c r="E56" s="16">
        <v>5.6</v>
      </c>
      <c r="F56" s="16">
        <v>2.6483893996136545</v>
      </c>
      <c r="G56" s="16">
        <f t="shared" si="0"/>
        <v>3.0074592914624532</v>
      </c>
    </row>
    <row r="57" spans="1:7" x14ac:dyDescent="0.2">
      <c r="A57" s="14">
        <v>2004</v>
      </c>
      <c r="B57" s="15" t="s">
        <v>32</v>
      </c>
      <c r="C57" s="18">
        <v>147980.64000000001</v>
      </c>
      <c r="D57" s="18">
        <v>2875.1783599999999</v>
      </c>
      <c r="E57" s="16">
        <v>5.6</v>
      </c>
      <c r="F57" s="16">
        <v>2.6483893996136545</v>
      </c>
      <c r="G57" s="16">
        <f t="shared" si="0"/>
        <v>1.942942238930714</v>
      </c>
    </row>
    <row r="58" spans="1:7" x14ac:dyDescent="0.2">
      <c r="A58" s="14">
        <v>2004</v>
      </c>
      <c r="B58" s="15" t="s">
        <v>20</v>
      </c>
      <c r="C58" s="18">
        <v>114922.814</v>
      </c>
      <c r="D58" s="18">
        <v>2255.0747200000001</v>
      </c>
      <c r="E58" s="16">
        <v>5.6</v>
      </c>
      <c r="F58" s="16">
        <v>2.6483893996136545</v>
      </c>
      <c r="G58" s="16">
        <f t="shared" si="0"/>
        <v>1.9622515682569348</v>
      </c>
    </row>
    <row r="59" spans="1:7" x14ac:dyDescent="0.2">
      <c r="A59" s="14">
        <v>2004</v>
      </c>
      <c r="B59" s="15" t="s">
        <v>21</v>
      </c>
      <c r="C59" s="18">
        <v>155113.845</v>
      </c>
      <c r="D59" s="18">
        <v>4368.1939599999996</v>
      </c>
      <c r="E59" s="16">
        <v>5.6</v>
      </c>
      <c r="F59" s="16">
        <v>2.6483893996136545</v>
      </c>
      <c r="G59" s="16">
        <f t="shared" si="0"/>
        <v>2.8161212559717024</v>
      </c>
    </row>
    <row r="60" spans="1:7" x14ac:dyDescent="0.2">
      <c r="A60" s="14">
        <v>2004</v>
      </c>
      <c r="B60" s="15" t="s">
        <v>22</v>
      </c>
      <c r="C60" s="18">
        <v>185355.02900000001</v>
      </c>
      <c r="D60" s="18">
        <v>6203.4607099999994</v>
      </c>
      <c r="E60" s="16">
        <v>5.6</v>
      </c>
      <c r="F60" s="16">
        <v>2.6483893996136545</v>
      </c>
      <c r="G60" s="16">
        <f t="shared" si="0"/>
        <v>3.3467992443841377</v>
      </c>
    </row>
    <row r="61" spans="1:7" x14ac:dyDescent="0.2">
      <c r="A61" s="14">
        <v>2004</v>
      </c>
      <c r="B61" s="15" t="s">
        <v>23</v>
      </c>
      <c r="C61" s="18">
        <v>244591.94899999999</v>
      </c>
      <c r="D61" s="18">
        <v>6011.50378</v>
      </c>
      <c r="E61" s="16">
        <v>5.6</v>
      </c>
      <c r="F61" s="16">
        <v>2.6483893996136545</v>
      </c>
      <c r="G61" s="16">
        <f t="shared" si="0"/>
        <v>2.4577684607272174</v>
      </c>
    </row>
    <row r="62" spans="1:7" x14ac:dyDescent="0.2">
      <c r="A62" s="14">
        <v>2004</v>
      </c>
      <c r="B62" s="15" t="s">
        <v>24</v>
      </c>
      <c r="C62" s="18">
        <v>219781.98699999999</v>
      </c>
      <c r="D62" s="18">
        <v>6420.0325200000007</v>
      </c>
      <c r="E62" s="16">
        <v>5.6</v>
      </c>
      <c r="F62" s="16">
        <v>2.6483893996136545</v>
      </c>
      <c r="G62" s="16">
        <f t="shared" si="0"/>
        <v>2.9210913085429517</v>
      </c>
    </row>
    <row r="63" spans="1:7" x14ac:dyDescent="0.2">
      <c r="A63" s="14">
        <v>2004</v>
      </c>
      <c r="B63" s="15" t="s">
        <v>25</v>
      </c>
      <c r="C63" s="18">
        <v>292431.745</v>
      </c>
      <c r="D63" s="18">
        <v>7577.1899799999992</v>
      </c>
      <c r="E63" s="16">
        <v>5.6</v>
      </c>
      <c r="F63" s="16">
        <v>2.6483893996136545</v>
      </c>
      <c r="G63" s="16">
        <f t="shared" si="0"/>
        <v>2.5910969344316568</v>
      </c>
    </row>
    <row r="64" spans="1:7" x14ac:dyDescent="0.2">
      <c r="A64" s="14">
        <v>2004</v>
      </c>
      <c r="B64" s="15" t="s">
        <v>26</v>
      </c>
      <c r="C64" s="18">
        <v>57789.546000000002</v>
      </c>
      <c r="D64" s="18">
        <v>1685.4459400000001</v>
      </c>
      <c r="E64" s="16">
        <v>5.6</v>
      </c>
      <c r="F64" s="16">
        <v>2.6483893996136545</v>
      </c>
      <c r="G64" s="16">
        <f t="shared" si="0"/>
        <v>2.9165239332387212</v>
      </c>
    </row>
    <row r="65" spans="1:7" x14ac:dyDescent="0.2">
      <c r="A65" s="14">
        <v>2004</v>
      </c>
      <c r="B65" s="15" t="s">
        <v>33</v>
      </c>
      <c r="C65" s="18">
        <v>402187.89199999999</v>
      </c>
      <c r="D65" s="18">
        <v>13221.394950000002</v>
      </c>
      <c r="E65" s="16">
        <v>5.6</v>
      </c>
      <c r="F65" s="16">
        <v>2.6483893996136545</v>
      </c>
      <c r="G65" s="16">
        <f t="shared" si="0"/>
        <v>3.2873677236409695</v>
      </c>
    </row>
    <row r="66" spans="1:7" x14ac:dyDescent="0.2">
      <c r="A66" s="14">
        <v>2004</v>
      </c>
      <c r="B66" s="15" t="s">
        <v>27</v>
      </c>
      <c r="C66" s="18">
        <v>110902.208</v>
      </c>
      <c r="D66" s="18">
        <v>4556.8566300000002</v>
      </c>
      <c r="E66" s="16">
        <v>5.6</v>
      </c>
      <c r="F66" s="16">
        <v>2.6483893996136545</v>
      </c>
      <c r="G66" s="16">
        <f t="shared" si="0"/>
        <v>4.1088962178282333</v>
      </c>
    </row>
    <row r="67" spans="1:7" x14ac:dyDescent="0.2">
      <c r="A67" s="14">
        <v>2004</v>
      </c>
      <c r="B67" s="15" t="s">
        <v>28</v>
      </c>
      <c r="C67" s="18">
        <v>67368.178</v>
      </c>
      <c r="D67" s="18">
        <v>2584.1347500000002</v>
      </c>
      <c r="E67" s="16">
        <v>5.6</v>
      </c>
      <c r="F67" s="16">
        <v>2.6483893996136545</v>
      </c>
      <c r="G67" s="16">
        <f t="shared" ref="G67:G130" si="1">D67/C67*100</f>
        <v>3.8358388585186325</v>
      </c>
    </row>
    <row r="68" spans="1:7" x14ac:dyDescent="0.2">
      <c r="A68" s="12">
        <v>2005</v>
      </c>
      <c r="B68" s="13" t="s">
        <v>1</v>
      </c>
      <c r="C68" s="11">
        <v>9562648.1129999999</v>
      </c>
      <c r="D68" s="11">
        <v>247281.43967000005</v>
      </c>
      <c r="E68" s="4">
        <v>5.7</v>
      </c>
      <c r="F68" s="4">
        <v>2.5859095834639341</v>
      </c>
      <c r="G68" s="4">
        <f t="shared" si="1"/>
        <v>2.5859096428930788</v>
      </c>
    </row>
    <row r="69" spans="1:7" x14ac:dyDescent="0.2">
      <c r="A69" s="14">
        <v>2005</v>
      </c>
      <c r="B69" s="15" t="s">
        <v>2</v>
      </c>
      <c r="C69" s="18">
        <v>93441.676999999996</v>
      </c>
      <c r="D69" s="18">
        <v>2695.5945199999996</v>
      </c>
      <c r="E69" s="16">
        <v>5.7</v>
      </c>
      <c r="F69" s="16">
        <v>2.5859095834639341</v>
      </c>
      <c r="G69" s="16">
        <f t="shared" si="1"/>
        <v>2.8847882513923628</v>
      </c>
    </row>
    <row r="70" spans="1:7" x14ac:dyDescent="0.2">
      <c r="A70" s="14">
        <v>2005</v>
      </c>
      <c r="B70" s="15" t="s">
        <v>3</v>
      </c>
      <c r="C70" s="18">
        <v>323708.54100000003</v>
      </c>
      <c r="D70" s="18">
        <v>6022.7350499999993</v>
      </c>
      <c r="E70" s="16">
        <v>5.7</v>
      </c>
      <c r="F70" s="16">
        <v>2.5859095834639341</v>
      </c>
      <c r="G70" s="16">
        <f t="shared" si="1"/>
        <v>1.8605425211811137</v>
      </c>
    </row>
    <row r="71" spans="1:7" x14ac:dyDescent="0.2">
      <c r="A71" s="14">
        <v>2005</v>
      </c>
      <c r="B71" s="15" t="s">
        <v>4</v>
      </c>
      <c r="C71" s="18">
        <v>63553.292000000001</v>
      </c>
      <c r="D71" s="18">
        <v>1893.6640899999998</v>
      </c>
      <c r="E71" s="16">
        <v>5.7</v>
      </c>
      <c r="F71" s="16">
        <v>2.5859095834639341</v>
      </c>
      <c r="G71" s="16">
        <f t="shared" si="1"/>
        <v>2.9796475216421516</v>
      </c>
    </row>
    <row r="72" spans="1:7" x14ac:dyDescent="0.2">
      <c r="A72" s="14">
        <v>2005</v>
      </c>
      <c r="B72" s="15" t="s">
        <v>5</v>
      </c>
      <c r="C72" s="18">
        <v>536654.99300000002</v>
      </c>
      <c r="D72" s="18">
        <v>2582.62336</v>
      </c>
      <c r="E72" s="16">
        <v>5.7</v>
      </c>
      <c r="F72" s="16">
        <v>2.5859095834639341</v>
      </c>
      <c r="G72" s="16">
        <f t="shared" si="1"/>
        <v>0.48124463457661332</v>
      </c>
    </row>
    <row r="73" spans="1:7" x14ac:dyDescent="0.2">
      <c r="A73" s="14">
        <v>2005</v>
      </c>
      <c r="B73" s="15" t="s">
        <v>30</v>
      </c>
      <c r="C73" s="18">
        <v>302737.81400000001</v>
      </c>
      <c r="D73" s="18">
        <v>6802.4135000000006</v>
      </c>
      <c r="E73" s="16">
        <v>5.7</v>
      </c>
      <c r="F73" s="16">
        <v>2.5859095834639341</v>
      </c>
      <c r="G73" s="16">
        <f t="shared" si="1"/>
        <v>2.2469652568740552</v>
      </c>
    </row>
    <row r="74" spans="1:7" x14ac:dyDescent="0.2">
      <c r="A74" s="14">
        <v>2005</v>
      </c>
      <c r="B74" s="15" t="s">
        <v>6</v>
      </c>
      <c r="C74" s="18">
        <v>48371.749000000003</v>
      </c>
      <c r="D74" s="18">
        <v>1710.6672100000001</v>
      </c>
      <c r="E74" s="16">
        <v>5.7</v>
      </c>
      <c r="F74" s="16">
        <v>2.5859095834639341</v>
      </c>
      <c r="G74" s="16">
        <f t="shared" si="1"/>
        <v>3.5365006338720564</v>
      </c>
    </row>
    <row r="75" spans="1:7" x14ac:dyDescent="0.2">
      <c r="A75" s="14">
        <v>2005</v>
      </c>
      <c r="B75" s="15" t="s">
        <v>7</v>
      </c>
      <c r="C75" s="18">
        <v>167597.57199999999</v>
      </c>
      <c r="D75" s="18">
        <v>6277.5575399999998</v>
      </c>
      <c r="E75" s="16">
        <v>5.7</v>
      </c>
      <c r="F75" s="16">
        <v>2.5859095834639341</v>
      </c>
      <c r="G75" s="16">
        <f t="shared" si="1"/>
        <v>3.7456136536393263</v>
      </c>
    </row>
    <row r="76" spans="1:7" x14ac:dyDescent="0.2">
      <c r="A76" s="14">
        <v>2005</v>
      </c>
      <c r="B76" s="15" t="s">
        <v>8</v>
      </c>
      <c r="C76" s="18">
        <v>280959.109</v>
      </c>
      <c r="D76" s="18">
        <v>7430.1963899999992</v>
      </c>
      <c r="E76" s="16">
        <v>5.7</v>
      </c>
      <c r="F76" s="16">
        <v>2.5859095834639341</v>
      </c>
      <c r="G76" s="16">
        <f t="shared" si="1"/>
        <v>2.6445828421245454</v>
      </c>
    </row>
    <row r="77" spans="1:7" x14ac:dyDescent="0.2">
      <c r="A77" s="14">
        <v>2005</v>
      </c>
      <c r="B77" s="15" t="s">
        <v>29</v>
      </c>
      <c r="C77" s="18">
        <v>1647432.7990000001</v>
      </c>
      <c r="D77" s="18">
        <v>52999.283220000005</v>
      </c>
      <c r="E77" s="16">
        <v>5.7</v>
      </c>
      <c r="F77" s="16">
        <v>2.5859095834639341</v>
      </c>
      <c r="G77" s="16">
        <f t="shared" si="1"/>
        <v>3.2170831643130353</v>
      </c>
    </row>
    <row r="78" spans="1:7" x14ac:dyDescent="0.2">
      <c r="A78" s="14">
        <v>2005</v>
      </c>
      <c r="B78" s="15" t="s">
        <v>9</v>
      </c>
      <c r="C78" s="18">
        <v>104893.62300000001</v>
      </c>
      <c r="D78" s="18">
        <v>3643.7240499999998</v>
      </c>
      <c r="E78" s="16">
        <v>5.7</v>
      </c>
      <c r="F78" s="16">
        <v>2.5859095834639341</v>
      </c>
      <c r="G78" s="16">
        <f t="shared" si="1"/>
        <v>3.4737326691442432</v>
      </c>
    </row>
    <row r="79" spans="1:7" x14ac:dyDescent="0.2">
      <c r="A79" s="14">
        <v>2005</v>
      </c>
      <c r="B79" s="15" t="s">
        <v>10</v>
      </c>
      <c r="C79" s="18">
        <v>312731.70899999997</v>
      </c>
      <c r="D79" s="18">
        <v>8989.3190700000014</v>
      </c>
      <c r="E79" s="16">
        <v>5.7</v>
      </c>
      <c r="F79" s="16">
        <v>2.5859095834639341</v>
      </c>
      <c r="G79" s="16">
        <f t="shared" si="1"/>
        <v>2.8744507868244349</v>
      </c>
    </row>
    <row r="80" spans="1:7" x14ac:dyDescent="0.2">
      <c r="A80" s="14">
        <v>2005</v>
      </c>
      <c r="B80" s="15" t="s">
        <v>11</v>
      </c>
      <c r="C80" s="18">
        <v>136625.41399999999</v>
      </c>
      <c r="D80" s="18">
        <v>5248.5067499999996</v>
      </c>
      <c r="E80" s="16">
        <v>5.7</v>
      </c>
      <c r="F80" s="16">
        <v>2.5859095834639341</v>
      </c>
      <c r="G80" s="16">
        <f t="shared" si="1"/>
        <v>3.841530353935469</v>
      </c>
    </row>
    <row r="81" spans="1:7" x14ac:dyDescent="0.2">
      <c r="A81" s="14">
        <v>2005</v>
      </c>
      <c r="B81" s="15" t="s">
        <v>12</v>
      </c>
      <c r="C81" s="18">
        <v>119899.78200000001</v>
      </c>
      <c r="D81" s="18">
        <v>4261.3107399999999</v>
      </c>
      <c r="E81" s="16">
        <v>5.7</v>
      </c>
      <c r="F81" s="16">
        <v>2.5859095834639341</v>
      </c>
      <c r="G81" s="16">
        <f t="shared" si="1"/>
        <v>3.5540604569239331</v>
      </c>
    </row>
    <row r="82" spans="1:7" x14ac:dyDescent="0.2">
      <c r="A82" s="14">
        <v>2005</v>
      </c>
      <c r="B82" s="15" t="s">
        <v>13</v>
      </c>
      <c r="C82" s="18">
        <v>596725.42099999997</v>
      </c>
      <c r="D82" s="18">
        <v>14817.062980000001</v>
      </c>
      <c r="E82" s="16">
        <v>5.7</v>
      </c>
      <c r="F82" s="16">
        <v>2.5859095834639341</v>
      </c>
      <c r="G82" s="16">
        <f t="shared" si="1"/>
        <v>2.4830621352060684</v>
      </c>
    </row>
    <row r="83" spans="1:7" x14ac:dyDescent="0.2">
      <c r="A83" s="14">
        <v>2005</v>
      </c>
      <c r="B83" s="15" t="s">
        <v>14</v>
      </c>
      <c r="C83" s="18">
        <v>764362.20600000001</v>
      </c>
      <c r="D83" s="18">
        <v>19630.42366</v>
      </c>
      <c r="E83" s="16">
        <v>5.7</v>
      </c>
      <c r="F83" s="16">
        <v>2.5859095834639341</v>
      </c>
      <c r="G83" s="16">
        <f t="shared" si="1"/>
        <v>2.5682096139640898</v>
      </c>
    </row>
    <row r="84" spans="1:7" x14ac:dyDescent="0.2">
      <c r="A84" s="14">
        <v>2005</v>
      </c>
      <c r="B84" s="15" t="s">
        <v>31</v>
      </c>
      <c r="C84" s="18">
        <v>202877.76199999999</v>
      </c>
      <c r="D84" s="18">
        <v>5808.0902599999999</v>
      </c>
      <c r="E84" s="16">
        <v>5.7</v>
      </c>
      <c r="F84" s="16">
        <v>2.5859095834639341</v>
      </c>
      <c r="G84" s="16">
        <f t="shared" si="1"/>
        <v>2.8628520951448588</v>
      </c>
    </row>
    <row r="85" spans="1:7" x14ac:dyDescent="0.2">
      <c r="A85" s="14">
        <v>2005</v>
      </c>
      <c r="B85" s="15" t="s">
        <v>15</v>
      </c>
      <c r="C85" s="18">
        <v>124410.414</v>
      </c>
      <c r="D85" s="18">
        <v>3563.8584099999998</v>
      </c>
      <c r="E85" s="16">
        <v>5.7</v>
      </c>
      <c r="F85" s="16">
        <v>2.5859095834639341</v>
      </c>
      <c r="G85" s="16">
        <f t="shared" si="1"/>
        <v>2.8645981436891605</v>
      </c>
    </row>
    <row r="86" spans="1:7" x14ac:dyDescent="0.2">
      <c r="A86" s="14">
        <v>2005</v>
      </c>
      <c r="B86" s="15" t="s">
        <v>16</v>
      </c>
      <c r="C86" s="18">
        <v>62730.262999999999</v>
      </c>
      <c r="D86" s="18">
        <v>2313.2092400000001</v>
      </c>
      <c r="E86" s="16">
        <v>5.7</v>
      </c>
      <c r="F86" s="16">
        <v>2.5859095834639341</v>
      </c>
      <c r="G86" s="16">
        <f t="shared" si="1"/>
        <v>3.6875490861563902</v>
      </c>
    </row>
    <row r="87" spans="1:7" x14ac:dyDescent="0.2">
      <c r="A87" s="14">
        <v>2005</v>
      </c>
      <c r="B87" s="15" t="s">
        <v>17</v>
      </c>
      <c r="C87" s="18">
        <v>648235.09400000004</v>
      </c>
      <c r="D87" s="18">
        <v>11142.649939999999</v>
      </c>
      <c r="E87" s="16">
        <v>5.7</v>
      </c>
      <c r="F87" s="16">
        <v>2.5859095834639341</v>
      </c>
      <c r="G87" s="16">
        <f t="shared" si="1"/>
        <v>1.7189211203057757</v>
      </c>
    </row>
    <row r="88" spans="1:7" x14ac:dyDescent="0.2">
      <c r="A88" s="14">
        <v>2005</v>
      </c>
      <c r="B88" s="15" t="s">
        <v>18</v>
      </c>
      <c r="C88" s="18">
        <v>140574.391</v>
      </c>
      <c r="D88" s="18">
        <v>5920.9003000000002</v>
      </c>
      <c r="E88" s="16">
        <v>5.7</v>
      </c>
      <c r="F88" s="16">
        <v>2.5859095834639341</v>
      </c>
      <c r="G88" s="16">
        <f t="shared" si="1"/>
        <v>4.2119338080575428</v>
      </c>
    </row>
    <row r="89" spans="1:7" x14ac:dyDescent="0.2">
      <c r="A89" s="14">
        <v>2005</v>
      </c>
      <c r="B89" s="15" t="s">
        <v>19</v>
      </c>
      <c r="C89" s="18">
        <v>296863.07299999997</v>
      </c>
      <c r="D89" s="18">
        <v>8322.227640000001</v>
      </c>
      <c r="E89" s="16">
        <v>5.7</v>
      </c>
      <c r="F89" s="16">
        <v>2.5859095834639341</v>
      </c>
      <c r="G89" s="16">
        <f t="shared" si="1"/>
        <v>2.8033893053448256</v>
      </c>
    </row>
    <row r="90" spans="1:7" x14ac:dyDescent="0.2">
      <c r="A90" s="14">
        <v>2005</v>
      </c>
      <c r="B90" s="15" t="s">
        <v>32</v>
      </c>
      <c r="C90" s="18">
        <v>168791.83499999999</v>
      </c>
      <c r="D90" s="18">
        <v>2943.4819299999999</v>
      </c>
      <c r="E90" s="16">
        <v>5.7</v>
      </c>
      <c r="F90" s="16">
        <v>2.5859095834639341</v>
      </c>
      <c r="G90" s="16">
        <f t="shared" si="1"/>
        <v>1.743853267546976</v>
      </c>
    </row>
    <row r="91" spans="1:7" x14ac:dyDescent="0.2">
      <c r="A91" s="14">
        <v>2005</v>
      </c>
      <c r="B91" s="15" t="s">
        <v>20</v>
      </c>
      <c r="C91" s="18">
        <v>123869.973</v>
      </c>
      <c r="D91" s="18">
        <v>2387.81927</v>
      </c>
      <c r="E91" s="16">
        <v>5.7</v>
      </c>
      <c r="F91" s="16">
        <v>2.5859095834639341</v>
      </c>
      <c r="G91" s="16">
        <f t="shared" si="1"/>
        <v>1.9276820783677737</v>
      </c>
    </row>
    <row r="92" spans="1:7" x14ac:dyDescent="0.2">
      <c r="A92" s="14">
        <v>2005</v>
      </c>
      <c r="B92" s="15" t="s">
        <v>21</v>
      </c>
      <c r="C92" s="18">
        <v>171877.09599999999</v>
      </c>
      <c r="D92" s="18">
        <v>4497.5516900000002</v>
      </c>
      <c r="E92" s="16">
        <v>5.7</v>
      </c>
      <c r="F92" s="16">
        <v>2.5859095834639341</v>
      </c>
      <c r="G92" s="16">
        <f t="shared" si="1"/>
        <v>2.616725436180281</v>
      </c>
    </row>
    <row r="93" spans="1:7" x14ac:dyDescent="0.2">
      <c r="A93" s="14">
        <v>2005</v>
      </c>
      <c r="B93" s="15" t="s">
        <v>22</v>
      </c>
      <c r="C93" s="18">
        <v>193845.41200000001</v>
      </c>
      <c r="D93" s="18">
        <v>5990.1067800000001</v>
      </c>
      <c r="E93" s="16">
        <v>5.7</v>
      </c>
      <c r="F93" s="16">
        <v>2.5859095834639341</v>
      </c>
      <c r="G93" s="16">
        <f t="shared" si="1"/>
        <v>3.0901462759407479</v>
      </c>
    </row>
    <row r="94" spans="1:7" x14ac:dyDescent="0.2">
      <c r="A94" s="14">
        <v>2005</v>
      </c>
      <c r="B94" s="15" t="s">
        <v>23</v>
      </c>
      <c r="C94" s="18">
        <v>274112.42300000001</v>
      </c>
      <c r="D94" s="18">
        <v>6257.3692100000007</v>
      </c>
      <c r="E94" s="16">
        <v>5.7</v>
      </c>
      <c r="F94" s="16">
        <v>2.5859095834639341</v>
      </c>
      <c r="G94" s="16">
        <f t="shared" si="1"/>
        <v>2.2827747613613267</v>
      </c>
    </row>
    <row r="95" spans="1:7" x14ac:dyDescent="0.2">
      <c r="A95" s="14">
        <v>2005</v>
      </c>
      <c r="B95" s="15" t="s">
        <v>24</v>
      </c>
      <c r="C95" s="18">
        <v>260510.67199999999</v>
      </c>
      <c r="D95" s="18">
        <v>8952.1070299999992</v>
      </c>
      <c r="E95" s="16">
        <v>5.7</v>
      </c>
      <c r="F95" s="16">
        <v>2.5859095834639341</v>
      </c>
      <c r="G95" s="16">
        <f t="shared" si="1"/>
        <v>3.4363686375197711</v>
      </c>
    </row>
    <row r="96" spans="1:7" x14ac:dyDescent="0.2">
      <c r="A96" s="14">
        <v>2005</v>
      </c>
      <c r="B96" s="15" t="s">
        <v>25</v>
      </c>
      <c r="C96" s="18">
        <v>325281.01799999998</v>
      </c>
      <c r="D96" s="18">
        <v>7550.0261599999994</v>
      </c>
      <c r="E96" s="16">
        <v>5.7</v>
      </c>
      <c r="F96" s="16">
        <v>2.5859095834639341</v>
      </c>
      <c r="G96" s="16">
        <f t="shared" si="1"/>
        <v>2.3210780040045251</v>
      </c>
    </row>
    <row r="97" spans="1:7" x14ac:dyDescent="0.2">
      <c r="A97" s="14">
        <v>2005</v>
      </c>
      <c r="B97" s="15" t="s">
        <v>26</v>
      </c>
      <c r="C97" s="18">
        <v>54034.75</v>
      </c>
      <c r="D97" s="18">
        <v>1846.9493600000001</v>
      </c>
      <c r="E97" s="16">
        <v>5.7</v>
      </c>
      <c r="F97" s="16">
        <v>2.5859095834639341</v>
      </c>
      <c r="G97" s="16">
        <f t="shared" si="1"/>
        <v>3.4180769967474633</v>
      </c>
    </row>
    <row r="98" spans="1:7" x14ac:dyDescent="0.2">
      <c r="A98" s="14">
        <v>2005</v>
      </c>
      <c r="B98" s="15" t="s">
        <v>33</v>
      </c>
      <c r="C98" s="18">
        <v>425100.61200000002</v>
      </c>
      <c r="D98" s="18">
        <v>13615.16408</v>
      </c>
      <c r="E98" s="16">
        <v>5.7</v>
      </c>
      <c r="F98" s="16">
        <v>2.5859095834639341</v>
      </c>
      <c r="G98" s="16">
        <f t="shared" si="1"/>
        <v>3.2028098044704767</v>
      </c>
    </row>
    <row r="99" spans="1:7" x14ac:dyDescent="0.2">
      <c r="A99" s="14">
        <v>2005</v>
      </c>
      <c r="B99" s="15" t="s">
        <v>27</v>
      </c>
      <c r="C99" s="18">
        <v>123611.23</v>
      </c>
      <c r="D99" s="18">
        <v>4962.0685000000003</v>
      </c>
      <c r="E99" s="16">
        <v>5.7</v>
      </c>
      <c r="F99" s="16">
        <v>2.5859095834639341</v>
      </c>
      <c r="G99" s="16">
        <f t="shared" si="1"/>
        <v>4.014253802021063</v>
      </c>
    </row>
    <row r="100" spans="1:7" x14ac:dyDescent="0.2">
      <c r="A100" s="14">
        <v>2005</v>
      </c>
      <c r="B100" s="15" t="s">
        <v>28</v>
      </c>
      <c r="C100" s="18">
        <v>70551.111999999994</v>
      </c>
      <c r="D100" s="18">
        <v>2721.6638400000002</v>
      </c>
      <c r="E100" s="16">
        <v>5.7</v>
      </c>
      <c r="F100" s="16">
        <v>2.5859095834639341</v>
      </c>
      <c r="G100" s="16">
        <f t="shared" si="1"/>
        <v>3.857719265998246</v>
      </c>
    </row>
    <row r="101" spans="1:7" x14ac:dyDescent="0.2">
      <c r="A101" s="12">
        <v>2006</v>
      </c>
      <c r="B101" s="13" t="s">
        <v>1</v>
      </c>
      <c r="C101" s="11">
        <v>10630939.426000001</v>
      </c>
      <c r="D101" s="11">
        <v>269864.01705000002</v>
      </c>
      <c r="E101" s="4">
        <v>5.7</v>
      </c>
      <c r="F101" s="4">
        <v>2.5384775855367572</v>
      </c>
      <c r="G101" s="4">
        <f t="shared" si="1"/>
        <v>2.5384776098902022</v>
      </c>
    </row>
    <row r="102" spans="1:7" x14ac:dyDescent="0.2">
      <c r="A102" s="14">
        <v>2006</v>
      </c>
      <c r="B102" s="15" t="s">
        <v>2</v>
      </c>
      <c r="C102" s="18">
        <v>105137.20699999999</v>
      </c>
      <c r="D102" s="18">
        <v>2919.7903099999999</v>
      </c>
      <c r="E102" s="16">
        <v>5.7</v>
      </c>
      <c r="F102" s="16">
        <v>2.5384775855367572</v>
      </c>
      <c r="G102" s="16">
        <f t="shared" si="1"/>
        <v>2.77712371605991</v>
      </c>
    </row>
    <row r="103" spans="1:7" x14ac:dyDescent="0.2">
      <c r="A103" s="14">
        <v>2006</v>
      </c>
      <c r="B103" s="15" t="s">
        <v>3</v>
      </c>
      <c r="C103" s="18">
        <v>360815.261</v>
      </c>
      <c r="D103" s="18">
        <v>6807.5455099999999</v>
      </c>
      <c r="E103" s="16">
        <v>5.7</v>
      </c>
      <c r="F103" s="16">
        <v>2.5384775855367572</v>
      </c>
      <c r="G103" s="16">
        <f t="shared" si="1"/>
        <v>1.886712189260753</v>
      </c>
    </row>
    <row r="104" spans="1:7" x14ac:dyDescent="0.2">
      <c r="A104" s="14">
        <v>2006</v>
      </c>
      <c r="B104" s="15" t="s">
        <v>4</v>
      </c>
      <c r="C104" s="18">
        <v>70927.388999999996</v>
      </c>
      <c r="D104" s="18">
        <v>2229.0088900000001</v>
      </c>
      <c r="E104" s="16">
        <v>5.7</v>
      </c>
      <c r="F104" s="16">
        <v>2.5384775855367572</v>
      </c>
      <c r="G104" s="16">
        <f t="shared" si="1"/>
        <v>3.1426631114251231</v>
      </c>
    </row>
    <row r="105" spans="1:7" x14ac:dyDescent="0.2">
      <c r="A105" s="14">
        <v>2006</v>
      </c>
      <c r="B105" s="15" t="s">
        <v>5</v>
      </c>
      <c r="C105" s="18">
        <v>609382.95200000005</v>
      </c>
      <c r="D105" s="18">
        <v>3044.1401900000001</v>
      </c>
      <c r="E105" s="16">
        <v>5.7</v>
      </c>
      <c r="F105" s="16">
        <v>2.5384775855367572</v>
      </c>
      <c r="G105" s="16">
        <f t="shared" si="1"/>
        <v>0.49954469189023193</v>
      </c>
    </row>
    <row r="106" spans="1:7" x14ac:dyDescent="0.2">
      <c r="A106" s="14">
        <v>2006</v>
      </c>
      <c r="B106" s="15" t="s">
        <v>30</v>
      </c>
      <c r="C106" s="18">
        <v>336941.50900000002</v>
      </c>
      <c r="D106" s="18">
        <v>6782.8912500000006</v>
      </c>
      <c r="E106" s="16">
        <v>5.7</v>
      </c>
      <c r="F106" s="16">
        <v>2.5384775855367572</v>
      </c>
      <c r="G106" s="16">
        <f t="shared" si="1"/>
        <v>2.0130767711377469</v>
      </c>
    </row>
    <row r="107" spans="1:7" x14ac:dyDescent="0.2">
      <c r="A107" s="14">
        <v>2006</v>
      </c>
      <c r="B107" s="15" t="s">
        <v>6</v>
      </c>
      <c r="C107" s="18">
        <v>53738.131999999998</v>
      </c>
      <c r="D107" s="18">
        <v>2266.8792100000001</v>
      </c>
      <c r="E107" s="16">
        <v>5.7</v>
      </c>
      <c r="F107" s="16">
        <v>2.5384775855367572</v>
      </c>
      <c r="G107" s="16">
        <f t="shared" si="1"/>
        <v>4.2183811115726915</v>
      </c>
    </row>
    <row r="108" spans="1:7" x14ac:dyDescent="0.2">
      <c r="A108" s="14">
        <v>2006</v>
      </c>
      <c r="B108" s="15" t="s">
        <v>7</v>
      </c>
      <c r="C108" s="18">
        <v>185859.755</v>
      </c>
      <c r="D108" s="18">
        <v>6590.4827399999995</v>
      </c>
      <c r="E108" s="16">
        <v>5.7</v>
      </c>
      <c r="F108" s="16">
        <v>2.5384775855367572</v>
      </c>
      <c r="G108" s="16">
        <f t="shared" si="1"/>
        <v>3.5459439511259441</v>
      </c>
    </row>
    <row r="109" spans="1:7" x14ac:dyDescent="0.2">
      <c r="A109" s="14">
        <v>2006</v>
      </c>
      <c r="B109" s="15" t="s">
        <v>8</v>
      </c>
      <c r="C109" s="18">
        <v>318850.35700000002</v>
      </c>
      <c r="D109" s="18">
        <v>8719.6434300000001</v>
      </c>
      <c r="E109" s="16">
        <v>5.7</v>
      </c>
      <c r="F109" s="16">
        <v>2.5384775855367572</v>
      </c>
      <c r="G109" s="16">
        <f t="shared" si="1"/>
        <v>2.7347133972316673</v>
      </c>
    </row>
    <row r="110" spans="1:7" x14ac:dyDescent="0.2">
      <c r="A110" s="14">
        <v>2006</v>
      </c>
      <c r="B110" s="15" t="s">
        <v>29</v>
      </c>
      <c r="C110" s="18">
        <v>1804728.0490000001</v>
      </c>
      <c r="D110" s="18">
        <v>55285.404569999999</v>
      </c>
      <c r="E110" s="16">
        <v>5.7</v>
      </c>
      <c r="F110" s="16">
        <v>2.5384775855367572</v>
      </c>
      <c r="G110" s="16">
        <f t="shared" si="1"/>
        <v>3.0633648432867018</v>
      </c>
    </row>
    <row r="111" spans="1:7" x14ac:dyDescent="0.2">
      <c r="A111" s="14">
        <v>2006</v>
      </c>
      <c r="B111" s="15" t="s">
        <v>9</v>
      </c>
      <c r="C111" s="18">
        <v>113919.84600000001</v>
      </c>
      <c r="D111" s="18">
        <v>5565.2815600000004</v>
      </c>
      <c r="E111" s="16">
        <v>5.7</v>
      </c>
      <c r="F111" s="16">
        <v>2.5384775855367572</v>
      </c>
      <c r="G111" s="16">
        <f t="shared" si="1"/>
        <v>4.8852607823925611</v>
      </c>
    </row>
    <row r="112" spans="1:7" x14ac:dyDescent="0.2">
      <c r="A112" s="14">
        <v>2006</v>
      </c>
      <c r="B112" s="15" t="s">
        <v>10</v>
      </c>
      <c r="C112" s="18">
        <v>360437.27600000001</v>
      </c>
      <c r="D112" s="18">
        <v>9377.0226299999995</v>
      </c>
      <c r="E112" s="16">
        <v>5.7</v>
      </c>
      <c r="F112" s="16">
        <v>2.5384775855367572</v>
      </c>
      <c r="G112" s="16">
        <f t="shared" si="1"/>
        <v>2.6015684987032248</v>
      </c>
    </row>
    <row r="113" spans="1:7" x14ac:dyDescent="0.2">
      <c r="A113" s="14">
        <v>2006</v>
      </c>
      <c r="B113" s="15" t="s">
        <v>11</v>
      </c>
      <c r="C113" s="18">
        <v>145524.01</v>
      </c>
      <c r="D113" s="18">
        <v>5757.6294600000001</v>
      </c>
      <c r="E113" s="16">
        <v>5.7</v>
      </c>
      <c r="F113" s="16">
        <v>2.5384775855367572</v>
      </c>
      <c r="G113" s="16">
        <f t="shared" si="1"/>
        <v>3.9564807621780074</v>
      </c>
    </row>
    <row r="114" spans="1:7" x14ac:dyDescent="0.2">
      <c r="A114" s="14">
        <v>2006</v>
      </c>
      <c r="B114" s="15" t="s">
        <v>12</v>
      </c>
      <c r="C114" s="18">
        <v>148799.174</v>
      </c>
      <c r="D114" s="18">
        <v>4836.1050299999997</v>
      </c>
      <c r="E114" s="16">
        <v>5.7</v>
      </c>
      <c r="F114" s="16">
        <v>2.5384775855367572</v>
      </c>
      <c r="G114" s="16">
        <f t="shared" si="1"/>
        <v>3.2500886261640134</v>
      </c>
    </row>
    <row r="115" spans="1:7" x14ac:dyDescent="0.2">
      <c r="A115" s="14">
        <v>2006</v>
      </c>
      <c r="B115" s="15" t="s">
        <v>13</v>
      </c>
      <c r="C115" s="18">
        <v>655681.34100000001</v>
      </c>
      <c r="D115" s="18">
        <v>16609.44155</v>
      </c>
      <c r="E115" s="16">
        <v>5.7</v>
      </c>
      <c r="F115" s="16">
        <v>2.5384775855367572</v>
      </c>
      <c r="G115" s="16">
        <f t="shared" si="1"/>
        <v>2.5331575738709331</v>
      </c>
    </row>
    <row r="116" spans="1:7" x14ac:dyDescent="0.2">
      <c r="A116" s="14">
        <v>2006</v>
      </c>
      <c r="B116" s="15" t="s">
        <v>14</v>
      </c>
      <c r="C116" s="18">
        <v>837804.87899999996</v>
      </c>
      <c r="D116" s="18">
        <v>21131.016950000001</v>
      </c>
      <c r="E116" s="16">
        <v>5.7</v>
      </c>
      <c r="F116" s="16">
        <v>2.5384775855367572</v>
      </c>
      <c r="G116" s="16">
        <f t="shared" si="1"/>
        <v>2.5221883376021736</v>
      </c>
    </row>
    <row r="117" spans="1:7" x14ac:dyDescent="0.2">
      <c r="A117" s="14">
        <v>2006</v>
      </c>
      <c r="B117" s="15" t="s">
        <v>31</v>
      </c>
      <c r="C117" s="18">
        <v>224728.02100000001</v>
      </c>
      <c r="D117" s="18">
        <v>6373.0455400000001</v>
      </c>
      <c r="E117" s="16">
        <v>5.7</v>
      </c>
      <c r="F117" s="16">
        <v>2.5384775855367572</v>
      </c>
      <c r="G117" s="16">
        <f t="shared" si="1"/>
        <v>2.8358926989349493</v>
      </c>
    </row>
    <row r="118" spans="1:7" x14ac:dyDescent="0.2">
      <c r="A118" s="14">
        <v>2006</v>
      </c>
      <c r="B118" s="15" t="s">
        <v>15</v>
      </c>
      <c r="C118" s="18">
        <v>127253.829</v>
      </c>
      <c r="D118" s="18">
        <v>3802.7250700000004</v>
      </c>
      <c r="E118" s="16">
        <v>5.7</v>
      </c>
      <c r="F118" s="16">
        <v>2.5384775855367572</v>
      </c>
      <c r="G118" s="16">
        <f t="shared" si="1"/>
        <v>2.9882991340087695</v>
      </c>
    </row>
    <row r="119" spans="1:7" x14ac:dyDescent="0.2">
      <c r="A119" s="14">
        <v>2006</v>
      </c>
      <c r="B119" s="15" t="s">
        <v>16</v>
      </c>
      <c r="C119" s="18">
        <v>67060.706999999995</v>
      </c>
      <c r="D119" s="18">
        <v>2579.4382299999997</v>
      </c>
      <c r="E119" s="16">
        <v>5.7</v>
      </c>
      <c r="F119" s="16">
        <v>2.5384775855367572</v>
      </c>
      <c r="G119" s="16">
        <f t="shared" si="1"/>
        <v>3.8464226599937277</v>
      </c>
    </row>
    <row r="120" spans="1:7" x14ac:dyDescent="0.2">
      <c r="A120" s="14">
        <v>2006</v>
      </c>
      <c r="B120" s="15" t="s">
        <v>17</v>
      </c>
      <c r="C120" s="18">
        <v>734544.28</v>
      </c>
      <c r="D120" s="18">
        <v>11997.755949999999</v>
      </c>
      <c r="E120" s="16">
        <v>5.7</v>
      </c>
      <c r="F120" s="16">
        <v>2.5384775855367572</v>
      </c>
      <c r="G120" s="16">
        <f t="shared" si="1"/>
        <v>1.6333604762397713</v>
      </c>
    </row>
    <row r="121" spans="1:7" x14ac:dyDescent="0.2">
      <c r="A121" s="14">
        <v>2006</v>
      </c>
      <c r="B121" s="15" t="s">
        <v>18</v>
      </c>
      <c r="C121" s="18">
        <v>170626.628</v>
      </c>
      <c r="D121" s="18">
        <v>6535.2709300000006</v>
      </c>
      <c r="E121" s="16">
        <v>5.7</v>
      </c>
      <c r="F121" s="16">
        <v>2.5384775855367572</v>
      </c>
      <c r="G121" s="16">
        <f t="shared" si="1"/>
        <v>3.8301588718028237</v>
      </c>
    </row>
    <row r="122" spans="1:7" x14ac:dyDescent="0.2">
      <c r="A122" s="14">
        <v>2006</v>
      </c>
      <c r="B122" s="15" t="s">
        <v>19</v>
      </c>
      <c r="C122" s="18">
        <v>324953.26</v>
      </c>
      <c r="D122" s="18">
        <v>8955.7842899999996</v>
      </c>
      <c r="E122" s="16">
        <v>5.7</v>
      </c>
      <c r="F122" s="16">
        <v>2.5384775855367572</v>
      </c>
      <c r="G122" s="16">
        <f t="shared" si="1"/>
        <v>2.7560222937908052</v>
      </c>
    </row>
    <row r="123" spans="1:7" x14ac:dyDescent="0.2">
      <c r="A123" s="14">
        <v>2006</v>
      </c>
      <c r="B123" s="15" t="s">
        <v>32</v>
      </c>
      <c r="C123" s="18">
        <v>188519.43900000001</v>
      </c>
      <c r="D123" s="18">
        <v>3205.5334199999998</v>
      </c>
      <c r="E123" s="16">
        <v>5.7</v>
      </c>
      <c r="F123" s="16">
        <v>2.5384775855367572</v>
      </c>
      <c r="G123" s="16">
        <f t="shared" si="1"/>
        <v>1.7003728830319718</v>
      </c>
    </row>
    <row r="124" spans="1:7" x14ac:dyDescent="0.2">
      <c r="A124" s="14">
        <v>2006</v>
      </c>
      <c r="B124" s="15" t="s">
        <v>20</v>
      </c>
      <c r="C124" s="18">
        <v>138303.36199999999</v>
      </c>
      <c r="D124" s="18">
        <v>3082.0231699999999</v>
      </c>
      <c r="E124" s="16">
        <v>5.7</v>
      </c>
      <c r="F124" s="16">
        <v>2.5384775855367572</v>
      </c>
      <c r="G124" s="16">
        <f t="shared" si="1"/>
        <v>2.2284513734380513</v>
      </c>
    </row>
    <row r="125" spans="1:7" x14ac:dyDescent="0.2">
      <c r="A125" s="14">
        <v>2006</v>
      </c>
      <c r="B125" s="15" t="s">
        <v>21</v>
      </c>
      <c r="C125" s="18">
        <v>193076.79699999999</v>
      </c>
      <c r="D125" s="18">
        <v>4962.5567499999997</v>
      </c>
      <c r="E125" s="16">
        <v>5.7</v>
      </c>
      <c r="F125" s="16">
        <v>2.5384775855367572</v>
      </c>
      <c r="G125" s="16">
        <f t="shared" si="1"/>
        <v>2.5702501942789118</v>
      </c>
    </row>
    <row r="126" spans="1:7" x14ac:dyDescent="0.2">
      <c r="A126" s="14">
        <v>2006</v>
      </c>
      <c r="B126" s="15" t="s">
        <v>22</v>
      </c>
      <c r="C126" s="18">
        <v>208519.55900000001</v>
      </c>
      <c r="D126" s="18">
        <v>6298.2770300000002</v>
      </c>
      <c r="E126" s="16">
        <v>5.7</v>
      </c>
      <c r="F126" s="16">
        <v>2.5384775855367572</v>
      </c>
      <c r="G126" s="16">
        <f t="shared" si="1"/>
        <v>3.0204730243075186</v>
      </c>
    </row>
    <row r="127" spans="1:7" x14ac:dyDescent="0.2">
      <c r="A127" s="14">
        <v>2006</v>
      </c>
      <c r="B127" s="15" t="s">
        <v>23</v>
      </c>
      <c r="C127" s="18">
        <v>315218.31300000002</v>
      </c>
      <c r="D127" s="18">
        <v>7924.5810899999997</v>
      </c>
      <c r="E127" s="16">
        <v>5.7</v>
      </c>
      <c r="F127" s="16">
        <v>2.5384775855367572</v>
      </c>
      <c r="G127" s="16">
        <f t="shared" si="1"/>
        <v>2.5139976845190461</v>
      </c>
    </row>
    <row r="128" spans="1:7" x14ac:dyDescent="0.2">
      <c r="A128" s="14">
        <v>2006</v>
      </c>
      <c r="B128" s="15" t="s">
        <v>24</v>
      </c>
      <c r="C128" s="18">
        <v>306835.94900000002</v>
      </c>
      <c r="D128" s="18">
        <v>9288.6149499999992</v>
      </c>
      <c r="E128" s="16">
        <v>5.7</v>
      </c>
      <c r="F128" s="16">
        <v>2.5384775855367572</v>
      </c>
      <c r="G128" s="16">
        <f t="shared" si="1"/>
        <v>3.0272251280439106</v>
      </c>
    </row>
    <row r="129" spans="1:7" x14ac:dyDescent="0.2">
      <c r="A129" s="14">
        <v>2006</v>
      </c>
      <c r="B129" s="15" t="s">
        <v>25</v>
      </c>
      <c r="C129" s="18">
        <v>359094.86700000003</v>
      </c>
      <c r="D129" s="18">
        <v>8073.8197199999995</v>
      </c>
      <c r="E129" s="16">
        <v>5.7</v>
      </c>
      <c r="F129" s="16">
        <v>2.5384775855367572</v>
      </c>
      <c r="G129" s="16">
        <f t="shared" si="1"/>
        <v>2.2483807099364634</v>
      </c>
    </row>
    <row r="130" spans="1:7" x14ac:dyDescent="0.2">
      <c r="A130" s="14">
        <v>2006</v>
      </c>
      <c r="B130" s="15" t="s">
        <v>26</v>
      </c>
      <c r="C130" s="18">
        <v>56021.512000000002</v>
      </c>
      <c r="D130" s="18">
        <v>2910.3851300000001</v>
      </c>
      <c r="E130" s="16">
        <v>5.7</v>
      </c>
      <c r="F130" s="16">
        <v>2.5384775855367572</v>
      </c>
      <c r="G130" s="16">
        <f t="shared" si="1"/>
        <v>5.1951206350874646</v>
      </c>
    </row>
    <row r="131" spans="1:7" x14ac:dyDescent="0.2">
      <c r="A131" s="14">
        <v>2006</v>
      </c>
      <c r="B131" s="15" t="s">
        <v>33</v>
      </c>
      <c r="C131" s="18">
        <v>490348.098</v>
      </c>
      <c r="D131" s="18">
        <v>14401.977510000001</v>
      </c>
      <c r="E131" s="16">
        <v>5.7</v>
      </c>
      <c r="F131" s="16">
        <v>2.5384775855367572</v>
      </c>
      <c r="G131" s="16">
        <f t="shared" ref="G131:G194" si="2">D131/C131*100</f>
        <v>2.9370925611299099</v>
      </c>
    </row>
    <row r="132" spans="1:7" x14ac:dyDescent="0.2">
      <c r="A132" s="14">
        <v>2006</v>
      </c>
      <c r="B132" s="15" t="s">
        <v>27</v>
      </c>
      <c r="C132" s="18">
        <v>135527.402</v>
      </c>
      <c r="D132" s="18">
        <v>4918.5208299999995</v>
      </c>
      <c r="E132" s="16">
        <v>5.7</v>
      </c>
      <c r="F132" s="16">
        <v>2.5384775855367572</v>
      </c>
      <c r="G132" s="16">
        <f t="shared" si="2"/>
        <v>3.6291707488054699</v>
      </c>
    </row>
    <row r="133" spans="1:7" x14ac:dyDescent="0.2">
      <c r="A133" s="14">
        <v>2006</v>
      </c>
      <c r="B133" s="15" t="s">
        <v>28</v>
      </c>
      <c r="C133" s="18">
        <v>81756.347999999998</v>
      </c>
      <c r="D133" s="18">
        <v>2644.0873900000001</v>
      </c>
      <c r="E133" s="16">
        <v>5.7</v>
      </c>
      <c r="F133" s="16">
        <v>2.5384775855367572</v>
      </c>
      <c r="G133" s="16">
        <f t="shared" si="2"/>
        <v>3.2341065307858421</v>
      </c>
    </row>
    <row r="134" spans="1:7" x14ac:dyDescent="0.2">
      <c r="A134" s="12">
        <v>2007</v>
      </c>
      <c r="B134" s="13" t="s">
        <v>1</v>
      </c>
      <c r="C134" s="11">
        <v>11504075.512</v>
      </c>
      <c r="D134" s="11">
        <v>301655.81548000005</v>
      </c>
      <c r="E134" s="4">
        <v>5.7</v>
      </c>
      <c r="F134" s="4">
        <v>2.6221647726524417</v>
      </c>
      <c r="G134" s="4">
        <f t="shared" si="2"/>
        <v>2.6221647725220532</v>
      </c>
    </row>
    <row r="135" spans="1:7" x14ac:dyDescent="0.2">
      <c r="A135" s="14">
        <v>2007</v>
      </c>
      <c r="B135" s="15" t="s">
        <v>2</v>
      </c>
      <c r="C135" s="18">
        <v>119896.79700000001</v>
      </c>
      <c r="D135" s="18">
        <v>3197.9288900000001</v>
      </c>
      <c r="E135" s="16">
        <v>5.7</v>
      </c>
      <c r="F135" s="16">
        <v>2.6221647726524417</v>
      </c>
      <c r="G135" s="16">
        <f t="shared" si="2"/>
        <v>2.6672346301294438</v>
      </c>
    </row>
    <row r="136" spans="1:7" x14ac:dyDescent="0.2">
      <c r="A136" s="14">
        <v>2007</v>
      </c>
      <c r="B136" s="15" t="s">
        <v>3</v>
      </c>
      <c r="C136" s="18">
        <v>379005.63500000001</v>
      </c>
      <c r="D136" s="18">
        <v>8128.0911699999997</v>
      </c>
      <c r="E136" s="16">
        <v>5.7</v>
      </c>
      <c r="F136" s="16">
        <v>2.6221647726524417</v>
      </c>
      <c r="G136" s="16">
        <f t="shared" si="2"/>
        <v>2.144583198611282</v>
      </c>
    </row>
    <row r="137" spans="1:7" x14ac:dyDescent="0.2">
      <c r="A137" s="14">
        <v>2007</v>
      </c>
      <c r="B137" s="15" t="s">
        <v>4</v>
      </c>
      <c r="C137" s="18">
        <v>84264.176999999996</v>
      </c>
      <c r="D137" s="18">
        <v>2329.6764599999997</v>
      </c>
      <c r="E137" s="16">
        <v>5.7</v>
      </c>
      <c r="F137" s="16">
        <v>2.6221647726524417</v>
      </c>
      <c r="G137" s="16">
        <f t="shared" si="2"/>
        <v>2.7647293819768746</v>
      </c>
    </row>
    <row r="138" spans="1:7" x14ac:dyDescent="0.2">
      <c r="A138" s="14">
        <v>2007</v>
      </c>
      <c r="B138" s="15" t="s">
        <v>5</v>
      </c>
      <c r="C138" s="18">
        <v>657079.799</v>
      </c>
      <c r="D138" s="18">
        <v>3366.11078</v>
      </c>
      <c r="E138" s="16">
        <v>5.7</v>
      </c>
      <c r="F138" s="16">
        <v>2.6221647726524417</v>
      </c>
      <c r="G138" s="16">
        <f t="shared" si="2"/>
        <v>0.51228340684386187</v>
      </c>
    </row>
    <row r="139" spans="1:7" x14ac:dyDescent="0.2">
      <c r="A139" s="14">
        <v>2007</v>
      </c>
      <c r="B139" s="15" t="s">
        <v>30</v>
      </c>
      <c r="C139" s="18">
        <v>369675.95</v>
      </c>
      <c r="D139" s="18">
        <v>7121.8371799999995</v>
      </c>
      <c r="E139" s="16">
        <v>5.7</v>
      </c>
      <c r="F139" s="16">
        <v>2.6221647726524417</v>
      </c>
      <c r="G139" s="16">
        <f t="shared" si="2"/>
        <v>1.92650811609465</v>
      </c>
    </row>
    <row r="140" spans="1:7" x14ac:dyDescent="0.2">
      <c r="A140" s="14">
        <v>2007</v>
      </c>
      <c r="B140" s="15" t="s">
        <v>6</v>
      </c>
      <c r="C140" s="18">
        <v>60492.714999999997</v>
      </c>
      <c r="D140" s="18">
        <v>1997.7836600000001</v>
      </c>
      <c r="E140" s="16">
        <v>5.7</v>
      </c>
      <c r="F140" s="16">
        <v>2.6221647726524417</v>
      </c>
      <c r="G140" s="16">
        <f t="shared" si="2"/>
        <v>3.3025194190738509</v>
      </c>
    </row>
    <row r="141" spans="1:7" x14ac:dyDescent="0.2">
      <c r="A141" s="14">
        <v>2007</v>
      </c>
      <c r="B141" s="15" t="s">
        <v>7</v>
      </c>
      <c r="C141" s="18">
        <v>198100.75099999999</v>
      </c>
      <c r="D141" s="18">
        <v>8153.0542000000005</v>
      </c>
      <c r="E141" s="16">
        <v>5.7</v>
      </c>
      <c r="F141" s="16">
        <v>2.6221647726524417</v>
      </c>
      <c r="G141" s="16">
        <f t="shared" si="2"/>
        <v>4.1156099403176922</v>
      </c>
    </row>
    <row r="142" spans="1:7" x14ac:dyDescent="0.2">
      <c r="A142" s="14">
        <v>2007</v>
      </c>
      <c r="B142" s="15" t="s">
        <v>8</v>
      </c>
      <c r="C142" s="18">
        <v>347744.20799999998</v>
      </c>
      <c r="D142" s="18">
        <v>10014.075229999999</v>
      </c>
      <c r="E142" s="16">
        <v>5.7</v>
      </c>
      <c r="F142" s="16">
        <v>2.6221647726524417</v>
      </c>
      <c r="G142" s="16">
        <f t="shared" si="2"/>
        <v>2.8797245215368186</v>
      </c>
    </row>
    <row r="143" spans="1:7" x14ac:dyDescent="0.2">
      <c r="A143" s="14">
        <v>2007</v>
      </c>
      <c r="B143" s="15" t="s">
        <v>29</v>
      </c>
      <c r="C143" s="18">
        <v>1925779.648</v>
      </c>
      <c r="D143" s="18">
        <v>65662.295379999996</v>
      </c>
      <c r="E143" s="16">
        <v>5.7</v>
      </c>
      <c r="F143" s="16">
        <v>2.6221647726524417</v>
      </c>
      <c r="G143" s="16">
        <f t="shared" si="2"/>
        <v>3.4096473834996095</v>
      </c>
    </row>
    <row r="144" spans="1:7" x14ac:dyDescent="0.2">
      <c r="A144" s="14">
        <v>2007</v>
      </c>
      <c r="B144" s="15" t="s">
        <v>9</v>
      </c>
      <c r="C144" s="18">
        <v>122456.29399999999</v>
      </c>
      <c r="D144" s="18">
        <v>4206.0652</v>
      </c>
      <c r="E144" s="16">
        <v>5.7</v>
      </c>
      <c r="F144" s="16">
        <v>2.6221647726524417</v>
      </c>
      <c r="G144" s="16">
        <f t="shared" si="2"/>
        <v>3.4347480742802818</v>
      </c>
    </row>
    <row r="145" spans="1:7" x14ac:dyDescent="0.2">
      <c r="A145" s="14">
        <v>2007</v>
      </c>
      <c r="B145" s="15" t="s">
        <v>10</v>
      </c>
      <c r="C145" s="18">
        <v>379998.59100000001</v>
      </c>
      <c r="D145" s="18">
        <v>11503.96349</v>
      </c>
      <c r="E145" s="16">
        <v>5.7</v>
      </c>
      <c r="F145" s="16">
        <v>2.6221647726524417</v>
      </c>
      <c r="G145" s="16">
        <f t="shared" si="2"/>
        <v>3.0273700383273261</v>
      </c>
    </row>
    <row r="146" spans="1:7" x14ac:dyDescent="0.2">
      <c r="A146" s="14">
        <v>2007</v>
      </c>
      <c r="B146" s="15" t="s">
        <v>11</v>
      </c>
      <c r="C146" s="18">
        <v>158826.22099999999</v>
      </c>
      <c r="D146" s="18">
        <v>6404.6386400000001</v>
      </c>
      <c r="E146" s="16">
        <v>5.7</v>
      </c>
      <c r="F146" s="16">
        <v>2.6221647726524417</v>
      </c>
      <c r="G146" s="16">
        <f t="shared" si="2"/>
        <v>4.0324819161944303</v>
      </c>
    </row>
    <row r="147" spans="1:7" x14ac:dyDescent="0.2">
      <c r="A147" s="14">
        <v>2007</v>
      </c>
      <c r="B147" s="15" t="s">
        <v>12</v>
      </c>
      <c r="C147" s="18">
        <v>155257.261</v>
      </c>
      <c r="D147" s="18">
        <v>5177.3257599999997</v>
      </c>
      <c r="E147" s="16">
        <v>5.7</v>
      </c>
      <c r="F147" s="16">
        <v>2.6221647726524417</v>
      </c>
      <c r="G147" s="16">
        <f t="shared" si="2"/>
        <v>3.334675445549693</v>
      </c>
    </row>
    <row r="148" spans="1:7" x14ac:dyDescent="0.2">
      <c r="A148" s="14">
        <v>2007</v>
      </c>
      <c r="B148" s="15" t="s">
        <v>13</v>
      </c>
      <c r="C148" s="18">
        <v>705499.37199999997</v>
      </c>
      <c r="D148" s="18">
        <v>17538.932530000002</v>
      </c>
      <c r="E148" s="16">
        <v>5.7</v>
      </c>
      <c r="F148" s="16">
        <v>2.6221647726524417</v>
      </c>
      <c r="G148" s="16">
        <f t="shared" si="2"/>
        <v>2.4860309202373041</v>
      </c>
    </row>
    <row r="149" spans="1:7" x14ac:dyDescent="0.2">
      <c r="A149" s="14">
        <v>2007</v>
      </c>
      <c r="B149" s="15" t="s">
        <v>14</v>
      </c>
      <c r="C149" s="18">
        <v>909155.34499999997</v>
      </c>
      <c r="D149" s="18">
        <v>25577.451370000002</v>
      </c>
      <c r="E149" s="16">
        <v>5.7</v>
      </c>
      <c r="F149" s="16">
        <v>2.6221647726524417</v>
      </c>
      <c r="G149" s="16">
        <f t="shared" si="2"/>
        <v>2.8133202439677678</v>
      </c>
    </row>
    <row r="150" spans="1:7" x14ac:dyDescent="0.2">
      <c r="A150" s="14">
        <v>2007</v>
      </c>
      <c r="B150" s="15" t="s">
        <v>31</v>
      </c>
      <c r="C150" s="18">
        <v>245625.96400000001</v>
      </c>
      <c r="D150" s="18">
        <v>7140.6715299999996</v>
      </c>
      <c r="E150" s="16">
        <v>5.7</v>
      </c>
      <c r="F150" s="16">
        <v>2.6221647726524417</v>
      </c>
      <c r="G150" s="16">
        <f t="shared" si="2"/>
        <v>2.9071322158760053</v>
      </c>
    </row>
    <row r="151" spans="1:7" x14ac:dyDescent="0.2">
      <c r="A151" s="14">
        <v>2007</v>
      </c>
      <c r="B151" s="15" t="s">
        <v>15</v>
      </c>
      <c r="C151" s="18">
        <v>134376.326</v>
      </c>
      <c r="D151" s="18">
        <v>4240.6877400000003</v>
      </c>
      <c r="E151" s="16">
        <v>5.7</v>
      </c>
      <c r="F151" s="16">
        <v>2.6221647726524417</v>
      </c>
      <c r="G151" s="16">
        <f t="shared" si="2"/>
        <v>3.1558295022889675</v>
      </c>
    </row>
    <row r="152" spans="1:7" x14ac:dyDescent="0.2">
      <c r="A152" s="14">
        <v>2007</v>
      </c>
      <c r="B152" s="15" t="s">
        <v>16</v>
      </c>
      <c r="C152" s="18">
        <v>70481.637000000002</v>
      </c>
      <c r="D152" s="18">
        <v>2871.2216799999997</v>
      </c>
      <c r="E152" s="16">
        <v>5.7</v>
      </c>
      <c r="F152" s="16">
        <v>2.6221647726524417</v>
      </c>
      <c r="G152" s="16">
        <f t="shared" si="2"/>
        <v>4.0737159382379264</v>
      </c>
    </row>
    <row r="153" spans="1:7" x14ac:dyDescent="0.2">
      <c r="A153" s="14">
        <v>2007</v>
      </c>
      <c r="B153" s="15" t="s">
        <v>17</v>
      </c>
      <c r="C153" s="18">
        <v>813097.65399999998</v>
      </c>
      <c r="D153" s="18">
        <v>12408.510269999999</v>
      </c>
      <c r="E153" s="16">
        <v>5.7</v>
      </c>
      <c r="F153" s="16">
        <v>2.6221647726524417</v>
      </c>
      <c r="G153" s="16">
        <f t="shared" si="2"/>
        <v>1.5260787199368797</v>
      </c>
    </row>
    <row r="154" spans="1:7" x14ac:dyDescent="0.2">
      <c r="A154" s="14">
        <v>2007</v>
      </c>
      <c r="B154" s="15" t="s">
        <v>18</v>
      </c>
      <c r="C154" s="18">
        <v>173610.81400000001</v>
      </c>
      <c r="D154" s="18">
        <v>7126.966190000001</v>
      </c>
      <c r="E154" s="16">
        <v>5.7</v>
      </c>
      <c r="F154" s="16">
        <v>2.6221647726524417</v>
      </c>
      <c r="G154" s="16">
        <f t="shared" si="2"/>
        <v>4.1051395508116224</v>
      </c>
    </row>
    <row r="155" spans="1:7" x14ac:dyDescent="0.2">
      <c r="A155" s="14">
        <v>2007</v>
      </c>
      <c r="B155" s="15" t="s">
        <v>19</v>
      </c>
      <c r="C155" s="18">
        <v>355837.97200000001</v>
      </c>
      <c r="D155" s="18">
        <v>10010.858110000001</v>
      </c>
      <c r="E155" s="16">
        <v>5.7</v>
      </c>
      <c r="F155" s="16">
        <v>2.6221647726524417</v>
      </c>
      <c r="G155" s="16">
        <f t="shared" si="2"/>
        <v>2.8133192345194686</v>
      </c>
    </row>
    <row r="156" spans="1:7" x14ac:dyDescent="0.2">
      <c r="A156" s="14">
        <v>2007</v>
      </c>
      <c r="B156" s="15" t="s">
        <v>32</v>
      </c>
      <c r="C156" s="18">
        <v>207403.04399999999</v>
      </c>
      <c r="D156" s="18">
        <v>3483.8741099999997</v>
      </c>
      <c r="E156" s="16">
        <v>5.7</v>
      </c>
      <c r="F156" s="16">
        <v>2.6221647726524417</v>
      </c>
      <c r="G156" s="16">
        <f t="shared" si="2"/>
        <v>1.6797603558798297</v>
      </c>
    </row>
    <row r="157" spans="1:7" x14ac:dyDescent="0.2">
      <c r="A157" s="14">
        <v>2007</v>
      </c>
      <c r="B157" s="15" t="s">
        <v>20</v>
      </c>
      <c r="C157" s="18">
        <v>158761.48199999999</v>
      </c>
      <c r="D157" s="18">
        <v>2996.0114000000003</v>
      </c>
      <c r="E157" s="16">
        <v>5.7</v>
      </c>
      <c r="F157" s="16">
        <v>2.6221647726524417</v>
      </c>
      <c r="G157" s="16">
        <f t="shared" si="2"/>
        <v>1.8871147851844823</v>
      </c>
    </row>
    <row r="158" spans="1:7" x14ac:dyDescent="0.2">
      <c r="A158" s="14">
        <v>2007</v>
      </c>
      <c r="B158" s="15" t="s">
        <v>21</v>
      </c>
      <c r="C158" s="18">
        <v>208802.94500000001</v>
      </c>
      <c r="D158" s="18">
        <v>5519.6740600000003</v>
      </c>
      <c r="E158" s="16">
        <v>5.7</v>
      </c>
      <c r="F158" s="16">
        <v>2.6221647726524417</v>
      </c>
      <c r="G158" s="16">
        <f t="shared" si="2"/>
        <v>2.6434847746041128</v>
      </c>
    </row>
    <row r="159" spans="1:7" x14ac:dyDescent="0.2">
      <c r="A159" s="14">
        <v>2007</v>
      </c>
      <c r="B159" s="15" t="s">
        <v>22</v>
      </c>
      <c r="C159" s="18">
        <v>232728.36300000001</v>
      </c>
      <c r="D159" s="18">
        <v>7060.7062499999993</v>
      </c>
      <c r="E159" s="16">
        <v>5.7</v>
      </c>
      <c r="F159" s="16">
        <v>2.6221647726524417</v>
      </c>
      <c r="G159" s="16">
        <f t="shared" si="2"/>
        <v>3.0338830037660682</v>
      </c>
    </row>
    <row r="160" spans="1:7" x14ac:dyDescent="0.2">
      <c r="A160" s="14">
        <v>2007</v>
      </c>
      <c r="B160" s="15" t="s">
        <v>23</v>
      </c>
      <c r="C160" s="18">
        <v>339339.33799999999</v>
      </c>
      <c r="D160" s="18">
        <v>7242.8673300000009</v>
      </c>
      <c r="E160" s="16">
        <v>5.7</v>
      </c>
      <c r="F160" s="16">
        <v>2.6221647726524417</v>
      </c>
      <c r="G160" s="16">
        <f t="shared" si="2"/>
        <v>2.1344025047871114</v>
      </c>
    </row>
    <row r="161" spans="1:7" x14ac:dyDescent="0.2">
      <c r="A161" s="14">
        <v>2007</v>
      </c>
      <c r="B161" s="15" t="s">
        <v>24</v>
      </c>
      <c r="C161" s="18">
        <v>341289.31300000002</v>
      </c>
      <c r="D161" s="18">
        <v>8425.1230400000004</v>
      </c>
      <c r="E161" s="16">
        <v>5.7</v>
      </c>
      <c r="F161" s="16">
        <v>2.6221647726524417</v>
      </c>
      <c r="G161" s="16">
        <f t="shared" si="2"/>
        <v>2.4686161327295943</v>
      </c>
    </row>
    <row r="162" spans="1:7" x14ac:dyDescent="0.2">
      <c r="A162" s="14">
        <v>2007</v>
      </c>
      <c r="B162" s="15" t="s">
        <v>25</v>
      </c>
      <c r="C162" s="18">
        <v>383429.08500000002</v>
      </c>
      <c r="D162" s="18">
        <v>9125.9406299999991</v>
      </c>
      <c r="E162" s="16">
        <v>5.7</v>
      </c>
      <c r="F162" s="16">
        <v>2.6221647726524417</v>
      </c>
      <c r="G162" s="16">
        <f t="shared" si="2"/>
        <v>2.380085649997052</v>
      </c>
    </row>
    <row r="163" spans="1:7" x14ac:dyDescent="0.2">
      <c r="A163" s="14">
        <v>2007</v>
      </c>
      <c r="B163" s="15" t="s">
        <v>26</v>
      </c>
      <c r="C163" s="18">
        <v>59806.396999999997</v>
      </c>
      <c r="D163" s="18">
        <v>2310.8959600000003</v>
      </c>
      <c r="E163" s="16">
        <v>5.7</v>
      </c>
      <c r="F163" s="16">
        <v>2.6221647726524417</v>
      </c>
      <c r="G163" s="16">
        <f t="shared" si="2"/>
        <v>3.8639611745880633</v>
      </c>
    </row>
    <row r="164" spans="1:7" x14ac:dyDescent="0.2">
      <c r="A164" s="14">
        <v>2007</v>
      </c>
      <c r="B164" s="15" t="s">
        <v>33</v>
      </c>
      <c r="C164" s="18">
        <v>532290.02800000005</v>
      </c>
      <c r="D164" s="18">
        <v>17283.063389999999</v>
      </c>
      <c r="E164" s="16">
        <v>5.7</v>
      </c>
      <c r="F164" s="16">
        <v>2.6221647726524417</v>
      </c>
      <c r="G164" s="16">
        <f t="shared" si="2"/>
        <v>3.246926014176617</v>
      </c>
    </row>
    <row r="165" spans="1:7" x14ac:dyDescent="0.2">
      <c r="A165" s="14">
        <v>2007</v>
      </c>
      <c r="B165" s="15" t="s">
        <v>27</v>
      </c>
      <c r="C165" s="18">
        <v>147321.32800000001</v>
      </c>
      <c r="D165" s="18">
        <v>5405.2860800000008</v>
      </c>
      <c r="E165" s="16">
        <v>5.7</v>
      </c>
      <c r="F165" s="16">
        <v>2.6221647726524417</v>
      </c>
      <c r="G165" s="16">
        <f t="shared" si="2"/>
        <v>3.6690451772196897</v>
      </c>
    </row>
    <row r="166" spans="1:7" x14ac:dyDescent="0.2">
      <c r="A166" s="14">
        <v>2007</v>
      </c>
      <c r="B166" s="15" t="s">
        <v>28</v>
      </c>
      <c r="C166" s="18">
        <v>89738.45</v>
      </c>
      <c r="D166" s="18">
        <v>3133.9973</v>
      </c>
      <c r="E166" s="16">
        <v>5.7</v>
      </c>
      <c r="F166" s="16">
        <v>2.6221647726524417</v>
      </c>
      <c r="G166" s="16">
        <f t="shared" si="2"/>
        <v>3.4923684329292519</v>
      </c>
    </row>
    <row r="167" spans="1:7" x14ac:dyDescent="0.2">
      <c r="A167" s="12">
        <v>2008</v>
      </c>
      <c r="B167" s="13" t="s">
        <v>1</v>
      </c>
      <c r="C167" s="11">
        <v>12353845.280999999</v>
      </c>
      <c r="D167" s="11">
        <v>339035.93595000007</v>
      </c>
      <c r="E167" s="4">
        <v>5.9</v>
      </c>
      <c r="F167" s="4">
        <v>2.744375766130335</v>
      </c>
      <c r="G167" s="4">
        <f t="shared" si="2"/>
        <v>2.744375765102316</v>
      </c>
    </row>
    <row r="168" spans="1:7" x14ac:dyDescent="0.2">
      <c r="A168" s="14">
        <v>2008</v>
      </c>
      <c r="B168" s="15" t="s">
        <v>2</v>
      </c>
      <c r="C168" s="18">
        <v>126346.473</v>
      </c>
      <c r="D168" s="18">
        <v>3557.6633999999995</v>
      </c>
      <c r="E168" s="16">
        <v>5.9</v>
      </c>
      <c r="F168" s="16">
        <v>2.744375766130335</v>
      </c>
      <c r="G168" s="16">
        <f t="shared" si="2"/>
        <v>2.8157995356150538</v>
      </c>
    </row>
    <row r="169" spans="1:7" x14ac:dyDescent="0.2">
      <c r="A169" s="14">
        <v>2008</v>
      </c>
      <c r="B169" s="15" t="s">
        <v>3</v>
      </c>
      <c r="C169" s="18">
        <v>395576.58600000001</v>
      </c>
      <c r="D169" s="18">
        <v>10638.79243</v>
      </c>
      <c r="E169" s="16">
        <v>5.9</v>
      </c>
      <c r="F169" s="16">
        <v>2.744375766130335</v>
      </c>
      <c r="G169" s="16">
        <f t="shared" si="2"/>
        <v>2.6894393668688976</v>
      </c>
    </row>
    <row r="170" spans="1:7" x14ac:dyDescent="0.2">
      <c r="A170" s="14">
        <v>2008</v>
      </c>
      <c r="B170" s="15" t="s">
        <v>4</v>
      </c>
      <c r="C170" s="18">
        <v>92207.467999999993</v>
      </c>
      <c r="D170" s="18">
        <v>2694.9637499999999</v>
      </c>
      <c r="E170" s="16">
        <v>5.9</v>
      </c>
      <c r="F170" s="16">
        <v>2.744375766130335</v>
      </c>
      <c r="G170" s="16">
        <f t="shared" si="2"/>
        <v>2.9227174419321438</v>
      </c>
    </row>
    <row r="171" spans="1:7" x14ac:dyDescent="0.2">
      <c r="A171" s="14">
        <v>2008</v>
      </c>
      <c r="B171" s="15" t="s">
        <v>5</v>
      </c>
      <c r="C171" s="18">
        <v>740140.02</v>
      </c>
      <c r="D171" s="18">
        <v>4076.4636700000001</v>
      </c>
      <c r="E171" s="16">
        <v>5.9</v>
      </c>
      <c r="F171" s="16">
        <v>2.744375766130335</v>
      </c>
      <c r="G171" s="16">
        <f t="shared" si="2"/>
        <v>0.55076925444458469</v>
      </c>
    </row>
    <row r="172" spans="1:7" x14ac:dyDescent="0.2">
      <c r="A172" s="14">
        <v>2008</v>
      </c>
      <c r="B172" s="15" t="s">
        <v>30</v>
      </c>
      <c r="C172" s="18">
        <v>401229.64500000002</v>
      </c>
      <c r="D172" s="18">
        <v>7828.3552399999999</v>
      </c>
      <c r="E172" s="16">
        <v>5.9</v>
      </c>
      <c r="F172" s="16">
        <v>2.744375766130335</v>
      </c>
      <c r="G172" s="16">
        <f t="shared" si="2"/>
        <v>1.9510909369620479</v>
      </c>
    </row>
    <row r="173" spans="1:7" x14ac:dyDescent="0.2">
      <c r="A173" s="14">
        <v>2008</v>
      </c>
      <c r="B173" s="15" t="s">
        <v>6</v>
      </c>
      <c r="C173" s="18">
        <v>65592.168999999994</v>
      </c>
      <c r="D173" s="18">
        <v>2261.1729999999998</v>
      </c>
      <c r="E173" s="16">
        <v>5.9</v>
      </c>
      <c r="F173" s="16">
        <v>2.744375766130335</v>
      </c>
      <c r="G173" s="16">
        <f t="shared" si="2"/>
        <v>3.447321584989818</v>
      </c>
    </row>
    <row r="174" spans="1:7" x14ac:dyDescent="0.2">
      <c r="A174" s="14">
        <v>2008</v>
      </c>
      <c r="B174" s="15" t="s">
        <v>7</v>
      </c>
      <c r="C174" s="18">
        <v>219146.59899999999</v>
      </c>
      <c r="D174" s="18">
        <v>9495.444300000001</v>
      </c>
      <c r="E174" s="16">
        <v>5.9</v>
      </c>
      <c r="F174" s="16">
        <v>2.744375766130335</v>
      </c>
      <c r="G174" s="16">
        <f t="shared" si="2"/>
        <v>4.3329188512754433</v>
      </c>
    </row>
    <row r="175" spans="1:7" x14ac:dyDescent="0.2">
      <c r="A175" s="14">
        <v>2008</v>
      </c>
      <c r="B175" s="15" t="s">
        <v>8</v>
      </c>
      <c r="C175" s="18">
        <v>369944.07400000002</v>
      </c>
      <c r="D175" s="18">
        <v>10699.078750000001</v>
      </c>
      <c r="E175" s="16">
        <v>5.9</v>
      </c>
      <c r="F175" s="16">
        <v>2.744375766130335</v>
      </c>
      <c r="G175" s="16">
        <f t="shared" si="2"/>
        <v>2.8920800472127581</v>
      </c>
    </row>
    <row r="176" spans="1:7" x14ac:dyDescent="0.2">
      <c r="A176" s="14">
        <v>2008</v>
      </c>
      <c r="B176" s="15" t="s">
        <v>29</v>
      </c>
      <c r="C176" s="18">
        <v>2052359.4029999999</v>
      </c>
      <c r="D176" s="18">
        <v>65823.770879999996</v>
      </c>
      <c r="E176" s="16">
        <v>5.9</v>
      </c>
      <c r="F176" s="16">
        <v>2.744375766130335</v>
      </c>
      <c r="G176" s="16">
        <f t="shared" si="2"/>
        <v>3.2072243674174841</v>
      </c>
    </row>
    <row r="177" spans="1:7" x14ac:dyDescent="0.2">
      <c r="A177" s="14">
        <v>2008</v>
      </c>
      <c r="B177" s="15" t="s">
        <v>9</v>
      </c>
      <c r="C177" s="18">
        <v>133623.02100000001</v>
      </c>
      <c r="D177" s="18">
        <v>4742.6821999999993</v>
      </c>
      <c r="E177" s="16">
        <v>5.9</v>
      </c>
      <c r="F177" s="16">
        <v>2.744375766130335</v>
      </c>
      <c r="G177" s="16">
        <f t="shared" si="2"/>
        <v>3.5493002362220194</v>
      </c>
    </row>
    <row r="178" spans="1:7" x14ac:dyDescent="0.2">
      <c r="A178" s="14">
        <v>2008</v>
      </c>
      <c r="B178" s="15" t="s">
        <v>10</v>
      </c>
      <c r="C178" s="18">
        <v>419537.05300000001</v>
      </c>
      <c r="D178" s="18">
        <v>13012.027180000001</v>
      </c>
      <c r="E178" s="16">
        <v>5.9</v>
      </c>
      <c r="F178" s="16">
        <v>2.744375766130335</v>
      </c>
      <c r="G178" s="16">
        <f t="shared" si="2"/>
        <v>3.1015203751264373</v>
      </c>
    </row>
    <row r="179" spans="1:7" x14ac:dyDescent="0.2">
      <c r="A179" s="14">
        <v>2008</v>
      </c>
      <c r="B179" s="15" t="s">
        <v>11</v>
      </c>
      <c r="C179" s="18">
        <v>167978.87700000001</v>
      </c>
      <c r="D179" s="18">
        <v>8043.52538</v>
      </c>
      <c r="E179" s="16">
        <v>5.9</v>
      </c>
      <c r="F179" s="16">
        <v>2.744375766130335</v>
      </c>
      <c r="G179" s="16">
        <f t="shared" si="2"/>
        <v>4.7884147838421374</v>
      </c>
    </row>
    <row r="180" spans="1:7" x14ac:dyDescent="0.2">
      <c r="A180" s="14">
        <v>2008</v>
      </c>
      <c r="B180" s="15" t="s">
        <v>12</v>
      </c>
      <c r="C180" s="18">
        <v>175038.76699999999</v>
      </c>
      <c r="D180" s="18">
        <v>5958.0596800000003</v>
      </c>
      <c r="E180" s="16">
        <v>5.9</v>
      </c>
      <c r="F180" s="16">
        <v>2.744375766130335</v>
      </c>
      <c r="G180" s="16">
        <f t="shared" si="2"/>
        <v>3.4038514907957507</v>
      </c>
    </row>
    <row r="181" spans="1:7" x14ac:dyDescent="0.2">
      <c r="A181" s="14">
        <v>2008</v>
      </c>
      <c r="B181" s="15" t="s">
        <v>13</v>
      </c>
      <c r="C181" s="18">
        <v>750814.02300000004</v>
      </c>
      <c r="D181" s="18">
        <v>19565.867180000001</v>
      </c>
      <c r="E181" s="16">
        <v>5.9</v>
      </c>
      <c r="F181" s="16">
        <v>2.744375766130335</v>
      </c>
      <c r="G181" s="16">
        <f t="shared" si="2"/>
        <v>2.6059538821373343</v>
      </c>
    </row>
    <row r="182" spans="1:7" x14ac:dyDescent="0.2">
      <c r="A182" s="14">
        <v>2008</v>
      </c>
      <c r="B182" s="15" t="s">
        <v>14</v>
      </c>
      <c r="C182" s="18">
        <v>981146.43099999998</v>
      </c>
      <c r="D182" s="18">
        <v>30397.256980000002</v>
      </c>
      <c r="E182" s="16">
        <v>5.9</v>
      </c>
      <c r="F182" s="16">
        <v>2.744375766130335</v>
      </c>
      <c r="G182" s="16">
        <f t="shared" si="2"/>
        <v>3.098136630739067</v>
      </c>
    </row>
    <row r="183" spans="1:7" x14ac:dyDescent="0.2">
      <c r="A183" s="14">
        <v>2008</v>
      </c>
      <c r="B183" s="15" t="s">
        <v>31</v>
      </c>
      <c r="C183" s="18">
        <v>270330.44300000003</v>
      </c>
      <c r="D183" s="18">
        <v>8801.4508300000016</v>
      </c>
      <c r="E183" s="16">
        <v>5.9</v>
      </c>
      <c r="F183" s="16">
        <v>2.744375766130335</v>
      </c>
      <c r="G183" s="16">
        <f t="shared" si="2"/>
        <v>3.2558119360607867</v>
      </c>
    </row>
    <row r="184" spans="1:7" x14ac:dyDescent="0.2">
      <c r="A184" s="14">
        <v>2008</v>
      </c>
      <c r="B184" s="15" t="s">
        <v>15</v>
      </c>
      <c r="C184" s="18">
        <v>140312.17199999999</v>
      </c>
      <c r="D184" s="18">
        <v>4791.1828000000005</v>
      </c>
      <c r="E184" s="16">
        <v>5.9</v>
      </c>
      <c r="F184" s="16">
        <v>2.744375766130335</v>
      </c>
      <c r="G184" s="16">
        <f t="shared" si="2"/>
        <v>3.4146594209944952</v>
      </c>
    </row>
    <row r="185" spans="1:7" x14ac:dyDescent="0.2">
      <c r="A185" s="14">
        <v>2008</v>
      </c>
      <c r="B185" s="15" t="s">
        <v>16</v>
      </c>
      <c r="C185" s="18">
        <v>81399.736999999994</v>
      </c>
      <c r="D185" s="18">
        <v>3202.8270400000001</v>
      </c>
      <c r="E185" s="16">
        <v>5.9</v>
      </c>
      <c r="F185" s="16">
        <v>2.744375766130335</v>
      </c>
      <c r="G185" s="16">
        <f t="shared" si="2"/>
        <v>3.9346896661349171</v>
      </c>
    </row>
    <row r="186" spans="1:7" x14ac:dyDescent="0.2">
      <c r="A186" s="14">
        <v>2008</v>
      </c>
      <c r="B186" s="15" t="s">
        <v>17</v>
      </c>
      <c r="C186" s="18">
        <v>873801.70700000005</v>
      </c>
      <c r="D186" s="18">
        <v>13343.9522</v>
      </c>
      <c r="E186" s="16">
        <v>5.9</v>
      </c>
      <c r="F186" s="16">
        <v>2.744375766130335</v>
      </c>
      <c r="G186" s="16">
        <f t="shared" si="2"/>
        <v>1.5271144577885334</v>
      </c>
    </row>
    <row r="187" spans="1:7" x14ac:dyDescent="0.2">
      <c r="A187" s="14">
        <v>2008</v>
      </c>
      <c r="B187" s="15" t="s">
        <v>18</v>
      </c>
      <c r="C187" s="18">
        <v>192561.53400000001</v>
      </c>
      <c r="D187" s="18">
        <v>10068.652479999999</v>
      </c>
      <c r="E187" s="16">
        <v>5.9</v>
      </c>
      <c r="F187" s="16">
        <v>2.744375766130335</v>
      </c>
      <c r="G187" s="16">
        <f t="shared" si="2"/>
        <v>5.2287973983422864</v>
      </c>
    </row>
    <row r="188" spans="1:7" x14ac:dyDescent="0.2">
      <c r="A188" s="14">
        <v>2008</v>
      </c>
      <c r="B188" s="15" t="s">
        <v>19</v>
      </c>
      <c r="C188" s="18">
        <v>385126.95699999999</v>
      </c>
      <c r="D188" s="18">
        <v>12422.598170000001</v>
      </c>
      <c r="E188" s="16">
        <v>5.9</v>
      </c>
      <c r="F188" s="16">
        <v>2.744375766130335</v>
      </c>
      <c r="G188" s="16">
        <f t="shared" si="2"/>
        <v>3.2255852113722594</v>
      </c>
    </row>
    <row r="189" spans="1:7" x14ac:dyDescent="0.2">
      <c r="A189" s="14">
        <v>2008</v>
      </c>
      <c r="B189" s="15" t="s">
        <v>32</v>
      </c>
      <c r="C189" s="18">
        <v>228284.80300000001</v>
      </c>
      <c r="D189" s="18">
        <v>4108.7077799999997</v>
      </c>
      <c r="E189" s="16">
        <v>5.9</v>
      </c>
      <c r="F189" s="16">
        <v>2.744375766130335</v>
      </c>
      <c r="G189" s="16">
        <f t="shared" si="2"/>
        <v>1.7998166001439875</v>
      </c>
    </row>
    <row r="190" spans="1:7" x14ac:dyDescent="0.2">
      <c r="A190" s="14">
        <v>2008</v>
      </c>
      <c r="B190" s="15" t="s">
        <v>20</v>
      </c>
      <c r="C190" s="18">
        <v>175082.242</v>
      </c>
      <c r="D190" s="18">
        <v>3427.6230799999998</v>
      </c>
      <c r="E190" s="16">
        <v>5.9</v>
      </c>
      <c r="F190" s="16">
        <v>2.744375766130335</v>
      </c>
      <c r="G190" s="16">
        <f t="shared" si="2"/>
        <v>1.9577217202873149</v>
      </c>
    </row>
    <row r="191" spans="1:7" x14ac:dyDescent="0.2">
      <c r="A191" s="14">
        <v>2008</v>
      </c>
      <c r="B191" s="15" t="s">
        <v>21</v>
      </c>
      <c r="C191" s="18">
        <v>225361.59400000001</v>
      </c>
      <c r="D191" s="18">
        <v>6037.7052999999996</v>
      </c>
      <c r="E191" s="16">
        <v>5.9</v>
      </c>
      <c r="F191" s="16">
        <v>2.744375766130335</v>
      </c>
      <c r="G191" s="16">
        <f t="shared" si="2"/>
        <v>2.679119007296336</v>
      </c>
    </row>
    <row r="192" spans="1:7" x14ac:dyDescent="0.2">
      <c r="A192" s="14">
        <v>2008</v>
      </c>
      <c r="B192" s="15" t="s">
        <v>22</v>
      </c>
      <c r="C192" s="18">
        <v>260205.20600000001</v>
      </c>
      <c r="D192" s="18">
        <v>7990.5621899999987</v>
      </c>
      <c r="E192" s="16">
        <v>5.9</v>
      </c>
      <c r="F192" s="16">
        <v>2.744375766130335</v>
      </c>
      <c r="G192" s="16">
        <f t="shared" si="2"/>
        <v>3.070869454472021</v>
      </c>
    </row>
    <row r="193" spans="1:7" x14ac:dyDescent="0.2">
      <c r="A193" s="14">
        <v>2008</v>
      </c>
      <c r="B193" s="15" t="s">
        <v>23</v>
      </c>
      <c r="C193" s="18">
        <v>360308.272</v>
      </c>
      <c r="D193" s="18">
        <v>7955.1593899999998</v>
      </c>
      <c r="E193" s="16">
        <v>5.9</v>
      </c>
      <c r="F193" s="16">
        <v>2.744375766130335</v>
      </c>
      <c r="G193" s="16">
        <f t="shared" si="2"/>
        <v>2.2078758685839994</v>
      </c>
    </row>
    <row r="194" spans="1:7" x14ac:dyDescent="0.2">
      <c r="A194" s="14">
        <v>2008</v>
      </c>
      <c r="B194" s="15" t="s">
        <v>24</v>
      </c>
      <c r="C194" s="18">
        <v>414905.27100000001</v>
      </c>
      <c r="D194" s="18">
        <v>8864.9229799999994</v>
      </c>
      <c r="E194" s="16">
        <v>5.9</v>
      </c>
      <c r="F194" s="16">
        <v>2.744375766130335</v>
      </c>
      <c r="G194" s="16">
        <f t="shared" si="2"/>
        <v>2.1366137283900639</v>
      </c>
    </row>
    <row r="195" spans="1:7" x14ac:dyDescent="0.2">
      <c r="A195" s="14">
        <v>2008</v>
      </c>
      <c r="B195" s="15" t="s">
        <v>25</v>
      </c>
      <c r="C195" s="18">
        <v>429771.34700000001</v>
      </c>
      <c r="D195" s="18">
        <v>9771.8780000000006</v>
      </c>
      <c r="E195" s="16">
        <v>5.9</v>
      </c>
      <c r="F195" s="16">
        <v>2.744375766130335</v>
      </c>
      <c r="G195" s="16">
        <f t="shared" ref="G195:G258" si="3">D195/C195*100</f>
        <v>2.2737388307089721</v>
      </c>
    </row>
    <row r="196" spans="1:7" x14ac:dyDescent="0.2">
      <c r="A196" s="14">
        <v>2008</v>
      </c>
      <c r="B196" s="15" t="s">
        <v>26</v>
      </c>
      <c r="C196" s="18">
        <v>67699.513999999996</v>
      </c>
      <c r="D196" s="18">
        <v>2891.1675999999998</v>
      </c>
      <c r="E196" s="16">
        <v>5.9</v>
      </c>
      <c r="F196" s="16">
        <v>2.744375766130335</v>
      </c>
      <c r="G196" s="16">
        <f t="shared" si="3"/>
        <v>4.2705884122004187</v>
      </c>
    </row>
    <row r="197" spans="1:7" x14ac:dyDescent="0.2">
      <c r="A197" s="14">
        <v>2008</v>
      </c>
      <c r="B197" s="15" t="s">
        <v>33</v>
      </c>
      <c r="C197" s="18">
        <v>580223.99899999995</v>
      </c>
      <c r="D197" s="18">
        <v>20757.874749999999</v>
      </c>
      <c r="E197" s="16">
        <v>5.9</v>
      </c>
      <c r="F197" s="16">
        <v>2.744375766130335</v>
      </c>
      <c r="G197" s="16">
        <f t="shared" si="3"/>
        <v>3.5775622493684551</v>
      </c>
    </row>
    <row r="198" spans="1:7" x14ac:dyDescent="0.2">
      <c r="A198" s="14">
        <v>2008</v>
      </c>
      <c r="B198" s="15" t="s">
        <v>27</v>
      </c>
      <c r="C198" s="18">
        <v>159011.74600000001</v>
      </c>
      <c r="D198" s="18">
        <v>6349.3150000000005</v>
      </c>
      <c r="E198" s="16">
        <v>5.9</v>
      </c>
      <c r="F198" s="16">
        <v>2.744375766130335</v>
      </c>
      <c r="G198" s="16">
        <f t="shared" si="3"/>
        <v>3.9929848955938136</v>
      </c>
    </row>
    <row r="199" spans="1:7" x14ac:dyDescent="0.2">
      <c r="A199" s="14">
        <v>2008</v>
      </c>
      <c r="B199" s="15" t="s">
        <v>28</v>
      </c>
      <c r="C199" s="18">
        <v>102382.13499999999</v>
      </c>
      <c r="D199" s="18">
        <v>3836.6236399999998</v>
      </c>
      <c r="E199" s="16">
        <v>5.9</v>
      </c>
      <c r="F199" s="16">
        <v>2.744375766130335</v>
      </c>
      <c r="G199" s="16">
        <f t="shared" si="3"/>
        <v>3.7473565480930828</v>
      </c>
    </row>
    <row r="200" spans="1:7" x14ac:dyDescent="0.2">
      <c r="A200" s="12">
        <v>2009</v>
      </c>
      <c r="B200" s="13" t="s">
        <v>1</v>
      </c>
      <c r="C200" s="11">
        <v>12162762.846000001</v>
      </c>
      <c r="D200" s="11">
        <v>374834.01201000001</v>
      </c>
      <c r="E200" s="4">
        <v>6.5</v>
      </c>
      <c r="F200" s="4">
        <v>3.0818163350054357</v>
      </c>
      <c r="G200" s="4">
        <f t="shared" si="3"/>
        <v>3.0818163336406137</v>
      </c>
    </row>
    <row r="201" spans="1:7" x14ac:dyDescent="0.2">
      <c r="A201" s="14">
        <v>2009</v>
      </c>
      <c r="B201" s="15" t="s">
        <v>2</v>
      </c>
      <c r="C201" s="18">
        <v>126299.281</v>
      </c>
      <c r="D201" s="18">
        <v>4289.0558999999994</v>
      </c>
      <c r="E201" s="16">
        <v>6.5</v>
      </c>
      <c r="F201" s="16">
        <v>3.0818163350054357</v>
      </c>
      <c r="G201" s="16">
        <f t="shared" si="3"/>
        <v>3.3959464108113164</v>
      </c>
    </row>
    <row r="202" spans="1:7" x14ac:dyDescent="0.2">
      <c r="A202" s="14">
        <v>2009</v>
      </c>
      <c r="B202" s="15" t="s">
        <v>3</v>
      </c>
      <c r="C202" s="18">
        <v>369919.30499999999</v>
      </c>
      <c r="D202" s="18">
        <v>10501.632740000001</v>
      </c>
      <c r="E202" s="16">
        <v>6.5</v>
      </c>
      <c r="F202" s="16">
        <v>3.0818163350054357</v>
      </c>
      <c r="G202" s="16">
        <f t="shared" si="3"/>
        <v>2.838898267285618</v>
      </c>
    </row>
    <row r="203" spans="1:7" x14ac:dyDescent="0.2">
      <c r="A203" s="14">
        <v>2009</v>
      </c>
      <c r="B203" s="15" t="s">
        <v>4</v>
      </c>
      <c r="C203" s="18">
        <v>96174.409</v>
      </c>
      <c r="D203" s="18">
        <v>3137.91435</v>
      </c>
      <c r="E203" s="16">
        <v>6.5</v>
      </c>
      <c r="F203" s="16">
        <v>3.0818163350054357</v>
      </c>
      <c r="G203" s="16">
        <f t="shared" si="3"/>
        <v>3.2627331767643097</v>
      </c>
    </row>
    <row r="204" spans="1:7" x14ac:dyDescent="0.2">
      <c r="A204" s="14">
        <v>2009</v>
      </c>
      <c r="B204" s="15" t="s">
        <v>5</v>
      </c>
      <c r="C204" s="18">
        <v>542318.29099999997</v>
      </c>
      <c r="D204" s="18">
        <v>4118.79925</v>
      </c>
      <c r="E204" s="16">
        <v>6.5</v>
      </c>
      <c r="F204" s="16">
        <v>3.0818163350054357</v>
      </c>
      <c r="G204" s="16">
        <f t="shared" si="3"/>
        <v>0.75948005412194375</v>
      </c>
    </row>
    <row r="205" spans="1:7" x14ac:dyDescent="0.2">
      <c r="A205" s="14">
        <v>2009</v>
      </c>
      <c r="B205" s="15" t="s">
        <v>30</v>
      </c>
      <c r="C205" s="18">
        <v>361353.64500000002</v>
      </c>
      <c r="D205" s="18">
        <v>8669.5818299999992</v>
      </c>
      <c r="E205" s="16">
        <v>6.5</v>
      </c>
      <c r="F205" s="16">
        <v>3.0818163350054357</v>
      </c>
      <c r="G205" s="16">
        <f t="shared" si="3"/>
        <v>2.3991958985220694</v>
      </c>
    </row>
    <row r="206" spans="1:7" x14ac:dyDescent="0.2">
      <c r="A206" s="14">
        <v>2009</v>
      </c>
      <c r="B206" s="15" t="s">
        <v>6</v>
      </c>
      <c r="C206" s="18">
        <v>65811.816000000006</v>
      </c>
      <c r="D206" s="18">
        <v>2636.3753500000003</v>
      </c>
      <c r="E206" s="16">
        <v>6.5</v>
      </c>
      <c r="F206" s="16">
        <v>3.0818163350054357</v>
      </c>
      <c r="G206" s="16">
        <f t="shared" si="3"/>
        <v>4.0059301053172574</v>
      </c>
    </row>
    <row r="207" spans="1:7" x14ac:dyDescent="0.2">
      <c r="A207" s="14">
        <v>2009</v>
      </c>
      <c r="B207" s="15" t="s">
        <v>7</v>
      </c>
      <c r="C207" s="18">
        <v>217703.31099999999</v>
      </c>
      <c r="D207" s="18">
        <v>10530.395829999999</v>
      </c>
      <c r="E207" s="16">
        <v>6.5</v>
      </c>
      <c r="F207" s="16">
        <v>3.0818163350054357</v>
      </c>
      <c r="G207" s="16">
        <f t="shared" si="3"/>
        <v>4.8370398142451769</v>
      </c>
    </row>
    <row r="208" spans="1:7" x14ac:dyDescent="0.2">
      <c r="A208" s="14">
        <v>2009</v>
      </c>
      <c r="B208" s="15" t="s">
        <v>8</v>
      </c>
      <c r="C208" s="18">
        <v>353730.603</v>
      </c>
      <c r="D208" s="18">
        <v>11745.60698</v>
      </c>
      <c r="E208" s="16">
        <v>6.5</v>
      </c>
      <c r="F208" s="16">
        <v>3.0818163350054357</v>
      </c>
      <c r="G208" s="16">
        <f t="shared" si="3"/>
        <v>3.3204949982798069</v>
      </c>
    </row>
    <row r="209" spans="1:7" x14ac:dyDescent="0.2">
      <c r="A209" s="14">
        <v>2009</v>
      </c>
      <c r="B209" s="15" t="s">
        <v>29</v>
      </c>
      <c r="C209" s="18">
        <v>2084223.8529999999</v>
      </c>
      <c r="D209" s="18">
        <v>75815.598790000004</v>
      </c>
      <c r="E209" s="16">
        <v>6.5</v>
      </c>
      <c r="F209" s="16">
        <v>3.0818163350054357</v>
      </c>
      <c r="G209" s="16">
        <f t="shared" si="3"/>
        <v>3.6375938544639621</v>
      </c>
    </row>
    <row r="210" spans="1:7" x14ac:dyDescent="0.2">
      <c r="A210" s="14">
        <v>2009</v>
      </c>
      <c r="B210" s="15" t="s">
        <v>9</v>
      </c>
      <c r="C210" s="18">
        <v>138318.42000000001</v>
      </c>
      <c r="D210" s="18">
        <v>5214.2681700000003</v>
      </c>
      <c r="E210" s="16">
        <v>6.5</v>
      </c>
      <c r="F210" s="16">
        <v>3.0818163350054357</v>
      </c>
      <c r="G210" s="16">
        <f t="shared" si="3"/>
        <v>3.7697568913814949</v>
      </c>
    </row>
    <row r="211" spans="1:7" x14ac:dyDescent="0.2">
      <c r="A211" s="14">
        <v>2009</v>
      </c>
      <c r="B211" s="15" t="s">
        <v>10</v>
      </c>
      <c r="C211" s="18">
        <v>412105.016</v>
      </c>
      <c r="D211" s="18">
        <v>14084.50944</v>
      </c>
      <c r="E211" s="16">
        <v>6.5</v>
      </c>
      <c r="F211" s="16">
        <v>3.0818163350054357</v>
      </c>
      <c r="G211" s="16">
        <f t="shared" si="3"/>
        <v>3.4176991041526175</v>
      </c>
    </row>
    <row r="212" spans="1:7" x14ac:dyDescent="0.2">
      <c r="A212" s="14">
        <v>2009</v>
      </c>
      <c r="B212" s="15" t="s">
        <v>11</v>
      </c>
      <c r="C212" s="18">
        <v>171107.67800000001</v>
      </c>
      <c r="D212" s="18">
        <v>8116.5123700000004</v>
      </c>
      <c r="E212" s="16">
        <v>6.5</v>
      </c>
      <c r="F212" s="16">
        <v>3.0818163350054357</v>
      </c>
      <c r="G212" s="16">
        <f t="shared" si="3"/>
        <v>4.7435114922195369</v>
      </c>
    </row>
    <row r="213" spans="1:7" x14ac:dyDescent="0.2">
      <c r="A213" s="14">
        <v>2009</v>
      </c>
      <c r="B213" s="15" t="s">
        <v>12</v>
      </c>
      <c r="C213" s="18">
        <v>161786.625</v>
      </c>
      <c r="D213" s="18">
        <v>6475.1973699999999</v>
      </c>
      <c r="E213" s="16">
        <v>6.5</v>
      </c>
      <c r="F213" s="16">
        <v>3.0818163350054357</v>
      </c>
      <c r="G213" s="16">
        <f t="shared" si="3"/>
        <v>4.0023069706782</v>
      </c>
    </row>
    <row r="214" spans="1:7" x14ac:dyDescent="0.2">
      <c r="A214" s="14">
        <v>2009</v>
      </c>
      <c r="B214" s="15" t="s">
        <v>13</v>
      </c>
      <c r="C214" s="18">
        <v>743570.73600000003</v>
      </c>
      <c r="D214" s="18">
        <v>21835.904750000002</v>
      </c>
      <c r="E214" s="16">
        <v>6.5</v>
      </c>
      <c r="F214" s="16">
        <v>3.0818163350054357</v>
      </c>
      <c r="G214" s="16">
        <f t="shared" si="3"/>
        <v>2.9366277736352444</v>
      </c>
    </row>
    <row r="215" spans="1:7" x14ac:dyDescent="0.2">
      <c r="A215" s="14">
        <v>2009</v>
      </c>
      <c r="B215" s="15" t="s">
        <v>14</v>
      </c>
      <c r="C215" s="18">
        <v>975921.43299999996</v>
      </c>
      <c r="D215" s="18">
        <v>36576.95405</v>
      </c>
      <c r="E215" s="16">
        <v>6.5</v>
      </c>
      <c r="F215" s="16">
        <v>3.0818163350054357</v>
      </c>
      <c r="G215" s="16">
        <f t="shared" si="3"/>
        <v>3.7479404399964644</v>
      </c>
    </row>
    <row r="216" spans="1:7" x14ac:dyDescent="0.2">
      <c r="A216" s="14">
        <v>2009</v>
      </c>
      <c r="B216" s="15" t="s">
        <v>31</v>
      </c>
      <c r="C216" s="18">
        <v>268656.30800000002</v>
      </c>
      <c r="D216" s="18">
        <v>10289.02377</v>
      </c>
      <c r="E216" s="16">
        <v>6.5</v>
      </c>
      <c r="F216" s="16">
        <v>3.0818163350054357</v>
      </c>
      <c r="G216" s="16">
        <f t="shared" si="3"/>
        <v>3.8298091143275892</v>
      </c>
    </row>
    <row r="217" spans="1:7" x14ac:dyDescent="0.2">
      <c r="A217" s="14">
        <v>2009</v>
      </c>
      <c r="B217" s="15" t="s">
        <v>15</v>
      </c>
      <c r="C217" s="18">
        <v>144051.976</v>
      </c>
      <c r="D217" s="18">
        <v>5332.0752599999996</v>
      </c>
      <c r="E217" s="16">
        <v>6.5</v>
      </c>
      <c r="F217" s="16">
        <v>3.0818163350054357</v>
      </c>
      <c r="G217" s="16">
        <f t="shared" si="3"/>
        <v>3.7014940079683458</v>
      </c>
    </row>
    <row r="218" spans="1:7" x14ac:dyDescent="0.2">
      <c r="A218" s="14">
        <v>2009</v>
      </c>
      <c r="B218" s="15" t="s">
        <v>16</v>
      </c>
      <c r="C218" s="18">
        <v>79868.876999999993</v>
      </c>
      <c r="D218" s="18">
        <v>3501.71677</v>
      </c>
      <c r="E218" s="16">
        <v>6.5</v>
      </c>
      <c r="F218" s="16">
        <v>3.0818163350054357</v>
      </c>
      <c r="G218" s="16">
        <f t="shared" si="3"/>
        <v>4.3843320471377112</v>
      </c>
    </row>
    <row r="219" spans="1:7" x14ac:dyDescent="0.2">
      <c r="A219" s="14">
        <v>2009</v>
      </c>
      <c r="B219" s="15" t="s">
        <v>17</v>
      </c>
      <c r="C219" s="18">
        <v>851460.08499999996</v>
      </c>
      <c r="D219" s="18">
        <v>14317.29495</v>
      </c>
      <c r="E219" s="16">
        <v>6.5</v>
      </c>
      <c r="F219" s="16">
        <v>3.0818163350054357</v>
      </c>
      <c r="G219" s="16">
        <f t="shared" si="3"/>
        <v>1.6814992507840223</v>
      </c>
    </row>
    <row r="220" spans="1:7" x14ac:dyDescent="0.2">
      <c r="A220" s="14">
        <v>2009</v>
      </c>
      <c r="B220" s="15" t="s">
        <v>18</v>
      </c>
      <c r="C220" s="18">
        <v>190446.28</v>
      </c>
      <c r="D220" s="18">
        <v>9401.2641299999996</v>
      </c>
      <c r="E220" s="16">
        <v>6.5</v>
      </c>
      <c r="F220" s="16">
        <v>3.0818163350054357</v>
      </c>
      <c r="G220" s="16">
        <f t="shared" si="3"/>
        <v>4.9364388372406118</v>
      </c>
    </row>
    <row r="221" spans="1:7" x14ac:dyDescent="0.2">
      <c r="A221" s="14">
        <v>2009</v>
      </c>
      <c r="B221" s="15" t="s">
        <v>19</v>
      </c>
      <c r="C221" s="18">
        <v>373642.29399999999</v>
      </c>
      <c r="D221" s="18">
        <v>12266.941910000001</v>
      </c>
      <c r="E221" s="16">
        <v>6.5</v>
      </c>
      <c r="F221" s="16">
        <v>3.0818163350054357</v>
      </c>
      <c r="G221" s="16">
        <f t="shared" si="3"/>
        <v>3.2830710299621493</v>
      </c>
    </row>
    <row r="222" spans="1:7" x14ac:dyDescent="0.2">
      <c r="A222" s="14">
        <v>2009</v>
      </c>
      <c r="B222" s="15" t="s">
        <v>32</v>
      </c>
      <c r="C222" s="18">
        <v>233711.41899999999</v>
      </c>
      <c r="D222" s="18">
        <v>4778.8699400000005</v>
      </c>
      <c r="E222" s="16">
        <v>6.5</v>
      </c>
      <c r="F222" s="16">
        <v>3.0818163350054357</v>
      </c>
      <c r="G222" s="16">
        <f t="shared" si="3"/>
        <v>2.0447738328095988</v>
      </c>
    </row>
    <row r="223" spans="1:7" x14ac:dyDescent="0.2">
      <c r="A223" s="14">
        <v>2009</v>
      </c>
      <c r="B223" s="15" t="s">
        <v>20</v>
      </c>
      <c r="C223" s="18">
        <v>167709.174</v>
      </c>
      <c r="D223" s="18">
        <v>4062.7447000000002</v>
      </c>
      <c r="E223" s="16">
        <v>6.5</v>
      </c>
      <c r="F223" s="16">
        <v>3.0818163350054357</v>
      </c>
      <c r="G223" s="16">
        <f t="shared" si="3"/>
        <v>2.422494013356717</v>
      </c>
    </row>
    <row r="224" spans="1:7" x14ac:dyDescent="0.2">
      <c r="A224" s="14">
        <v>2009</v>
      </c>
      <c r="B224" s="15" t="s">
        <v>21</v>
      </c>
      <c r="C224" s="18">
        <v>223032.48199999999</v>
      </c>
      <c r="D224" s="18">
        <v>6423.0797500000008</v>
      </c>
      <c r="E224" s="16">
        <v>6.5</v>
      </c>
      <c r="F224" s="16">
        <v>3.0818163350054357</v>
      </c>
      <c r="G224" s="16">
        <f t="shared" si="3"/>
        <v>2.8798853388539167</v>
      </c>
    </row>
    <row r="225" spans="1:7" x14ac:dyDescent="0.2">
      <c r="A225" s="14">
        <v>2009</v>
      </c>
      <c r="B225" s="15" t="s">
        <v>22</v>
      </c>
      <c r="C225" s="18">
        <v>261437.516</v>
      </c>
      <c r="D225" s="18">
        <v>8907.9307899999985</v>
      </c>
      <c r="E225" s="16">
        <v>6.5</v>
      </c>
      <c r="F225" s="16">
        <v>3.0818163350054357</v>
      </c>
      <c r="G225" s="16">
        <f t="shared" si="3"/>
        <v>3.4072886425374387</v>
      </c>
    </row>
    <row r="226" spans="1:7" x14ac:dyDescent="0.2">
      <c r="A226" s="14">
        <v>2009</v>
      </c>
      <c r="B226" s="15" t="s">
        <v>23</v>
      </c>
      <c r="C226" s="18">
        <v>354073.91700000002</v>
      </c>
      <c r="D226" s="18">
        <v>8681.636559999999</v>
      </c>
      <c r="E226" s="16">
        <v>6.5</v>
      </c>
      <c r="F226" s="16">
        <v>3.0818163350054357</v>
      </c>
      <c r="G226" s="16">
        <f t="shared" si="3"/>
        <v>2.4519277312369776</v>
      </c>
    </row>
    <row r="227" spans="1:7" x14ac:dyDescent="0.2">
      <c r="A227" s="14">
        <v>2009</v>
      </c>
      <c r="B227" s="15" t="s">
        <v>24</v>
      </c>
      <c r="C227" s="18">
        <v>379235.26799999998</v>
      </c>
      <c r="D227" s="18">
        <v>8920.9114300000001</v>
      </c>
      <c r="E227" s="16">
        <v>6.5</v>
      </c>
      <c r="F227" s="16">
        <v>3.0818163350054357</v>
      </c>
      <c r="G227" s="16">
        <f t="shared" si="3"/>
        <v>2.3523422484008001</v>
      </c>
    </row>
    <row r="228" spans="1:7" x14ac:dyDescent="0.2">
      <c r="A228" s="14">
        <v>2009</v>
      </c>
      <c r="B228" s="15" t="s">
        <v>25</v>
      </c>
      <c r="C228" s="18">
        <v>387891.00400000002</v>
      </c>
      <c r="D228" s="18">
        <v>10791.123309999999</v>
      </c>
      <c r="E228" s="16">
        <v>6.5</v>
      </c>
      <c r="F228" s="16">
        <v>3.0818163350054357</v>
      </c>
      <c r="G228" s="16">
        <f t="shared" si="3"/>
        <v>2.7819988601746481</v>
      </c>
    </row>
    <row r="229" spans="1:7" x14ac:dyDescent="0.2">
      <c r="A229" s="14">
        <v>2009</v>
      </c>
      <c r="B229" s="15" t="s">
        <v>26</v>
      </c>
      <c r="C229" s="18">
        <v>69236.59</v>
      </c>
      <c r="D229" s="18">
        <v>3227.7676799999999</v>
      </c>
      <c r="E229" s="16">
        <v>6.5</v>
      </c>
      <c r="F229" s="16">
        <v>3.0818163350054357</v>
      </c>
      <c r="G229" s="16">
        <f t="shared" si="3"/>
        <v>4.6619391278513289</v>
      </c>
    </row>
    <row r="230" spans="1:7" x14ac:dyDescent="0.2">
      <c r="A230" s="14">
        <v>2009</v>
      </c>
      <c r="B230" s="15" t="s">
        <v>33</v>
      </c>
      <c r="C230" s="18">
        <v>578093.72499999998</v>
      </c>
      <c r="D230" s="18">
        <v>22204.413529999998</v>
      </c>
      <c r="E230" s="16">
        <v>6.5</v>
      </c>
      <c r="F230" s="16">
        <v>3.0818163350054357</v>
      </c>
      <c r="G230" s="16">
        <f t="shared" si="3"/>
        <v>3.840971207566731</v>
      </c>
    </row>
    <row r="231" spans="1:7" x14ac:dyDescent="0.2">
      <c r="A231" s="14">
        <v>2009</v>
      </c>
      <c r="B231" s="15" t="s">
        <v>27</v>
      </c>
      <c r="C231" s="18">
        <v>164626.32</v>
      </c>
      <c r="D231" s="18">
        <v>6938.3768499999987</v>
      </c>
      <c r="E231" s="16">
        <v>6.5</v>
      </c>
      <c r="F231" s="16">
        <v>3.0818163350054357</v>
      </c>
      <c r="G231" s="16">
        <f t="shared" si="3"/>
        <v>4.2146218478308928</v>
      </c>
    </row>
    <row r="232" spans="1:7" x14ac:dyDescent="0.2">
      <c r="A232" s="14">
        <v>2009</v>
      </c>
      <c r="B232" s="15" t="s">
        <v>28</v>
      </c>
      <c r="C232" s="18">
        <v>111392.95</v>
      </c>
      <c r="D232" s="18">
        <v>4104.7981199999995</v>
      </c>
      <c r="E232" s="16">
        <v>6.5</v>
      </c>
      <c r="F232" s="16">
        <v>3.0818163350054357</v>
      </c>
      <c r="G232" s="16">
        <f t="shared" si="3"/>
        <v>3.6849711943170549</v>
      </c>
    </row>
    <row r="233" spans="1:7" x14ac:dyDescent="0.2">
      <c r="A233" s="12">
        <v>2010</v>
      </c>
      <c r="B233" s="13" t="s">
        <v>1</v>
      </c>
      <c r="C233" s="11">
        <v>13366377.171</v>
      </c>
      <c r="D233" s="11">
        <v>412675.92040000006</v>
      </c>
      <c r="E233" s="4">
        <v>6.4</v>
      </c>
      <c r="F233" s="4">
        <v>3.0874178926609304</v>
      </c>
      <c r="G233" s="4">
        <f t="shared" si="3"/>
        <v>3.087417892825524</v>
      </c>
    </row>
    <row r="234" spans="1:7" x14ac:dyDescent="0.2">
      <c r="A234" s="14">
        <v>2010</v>
      </c>
      <c r="B234" s="15" t="s">
        <v>2</v>
      </c>
      <c r="C234" s="18">
        <v>138350.48000000001</v>
      </c>
      <c r="D234" s="18">
        <v>4338.1502799999998</v>
      </c>
      <c r="E234" s="16">
        <v>6.4</v>
      </c>
      <c r="F234" s="16">
        <v>3.0874178926609304</v>
      </c>
      <c r="G234" s="16">
        <f t="shared" si="3"/>
        <v>3.1356235843923344</v>
      </c>
    </row>
    <row r="235" spans="1:7" x14ac:dyDescent="0.2">
      <c r="A235" s="14">
        <v>2010</v>
      </c>
      <c r="B235" s="15" t="s">
        <v>3</v>
      </c>
      <c r="C235" s="18">
        <v>393693.17499999999</v>
      </c>
      <c r="D235" s="18">
        <v>11162.59303</v>
      </c>
      <c r="E235" s="16">
        <v>6.4</v>
      </c>
      <c r="F235" s="16">
        <v>3.0874178926609304</v>
      </c>
      <c r="G235" s="16">
        <f t="shared" si="3"/>
        <v>2.8353534525966828</v>
      </c>
    </row>
    <row r="236" spans="1:7" x14ac:dyDescent="0.2">
      <c r="A236" s="14">
        <v>2010</v>
      </c>
      <c r="B236" s="15" t="s">
        <v>4</v>
      </c>
      <c r="C236" s="18">
        <v>100789.57399999999</v>
      </c>
      <c r="D236" s="18">
        <v>3269.36643</v>
      </c>
      <c r="E236" s="16">
        <v>6.4</v>
      </c>
      <c r="F236" s="16">
        <v>3.0874178926609304</v>
      </c>
      <c r="G236" s="16">
        <f t="shared" si="3"/>
        <v>3.2437545871560092</v>
      </c>
    </row>
    <row r="237" spans="1:7" x14ac:dyDescent="0.2">
      <c r="A237" s="14">
        <v>2010</v>
      </c>
      <c r="B237" s="15" t="s">
        <v>5</v>
      </c>
      <c r="C237" s="18">
        <v>620535.42299999995</v>
      </c>
      <c r="D237" s="18">
        <v>3953.8788599999998</v>
      </c>
      <c r="E237" s="16">
        <v>6.4</v>
      </c>
      <c r="F237" s="16">
        <v>3.0874178926609304</v>
      </c>
      <c r="G237" s="16">
        <f t="shared" si="3"/>
        <v>0.63717214415977019</v>
      </c>
    </row>
    <row r="238" spans="1:7" x14ac:dyDescent="0.2">
      <c r="A238" s="14">
        <v>2010</v>
      </c>
      <c r="B238" s="15" t="s">
        <v>30</v>
      </c>
      <c r="C238" s="18">
        <v>433984.97700000001</v>
      </c>
      <c r="D238" s="18">
        <v>9564.4220100000002</v>
      </c>
      <c r="E238" s="16">
        <v>6.4</v>
      </c>
      <c r="F238" s="16">
        <v>3.0874178926609304</v>
      </c>
      <c r="G238" s="16">
        <f t="shared" si="3"/>
        <v>2.2038601603483614</v>
      </c>
    </row>
    <row r="239" spans="1:7" x14ac:dyDescent="0.2">
      <c r="A239" s="14">
        <v>2010</v>
      </c>
      <c r="B239" s="15" t="s">
        <v>6</v>
      </c>
      <c r="C239" s="18">
        <v>72901.369000000006</v>
      </c>
      <c r="D239" s="18">
        <v>2667.4443000000001</v>
      </c>
      <c r="E239" s="16">
        <v>6.4</v>
      </c>
      <c r="F239" s="16">
        <v>3.0874178926609304</v>
      </c>
      <c r="G239" s="16">
        <f t="shared" si="3"/>
        <v>3.6589769665368013</v>
      </c>
    </row>
    <row r="240" spans="1:7" x14ac:dyDescent="0.2">
      <c r="A240" s="14">
        <v>2010</v>
      </c>
      <c r="B240" s="15" t="s">
        <v>7</v>
      </c>
      <c r="C240" s="18">
        <v>240499.03200000001</v>
      </c>
      <c r="D240" s="18">
        <v>11777.611390000002</v>
      </c>
      <c r="E240" s="16">
        <v>6.4</v>
      </c>
      <c r="F240" s="16">
        <v>3.0874178926609304</v>
      </c>
      <c r="G240" s="16">
        <f t="shared" si="3"/>
        <v>4.8971554238937651</v>
      </c>
    </row>
    <row r="241" spans="1:7" x14ac:dyDescent="0.2">
      <c r="A241" s="14">
        <v>2010</v>
      </c>
      <c r="B241" s="15" t="s">
        <v>8</v>
      </c>
      <c r="C241" s="18">
        <v>382215.09</v>
      </c>
      <c r="D241" s="18">
        <v>12692.85205</v>
      </c>
      <c r="E241" s="16">
        <v>6.4</v>
      </c>
      <c r="F241" s="16">
        <v>3.0874178926609304</v>
      </c>
      <c r="G241" s="16">
        <f t="shared" si="3"/>
        <v>3.3208662823856585</v>
      </c>
    </row>
    <row r="242" spans="1:7" x14ac:dyDescent="0.2">
      <c r="A242" s="14">
        <v>2010</v>
      </c>
      <c r="B242" s="15" t="s">
        <v>29</v>
      </c>
      <c r="C242" s="18">
        <v>2229200.7560000001</v>
      </c>
      <c r="D242" s="18">
        <v>83931.60192999999</v>
      </c>
      <c r="E242" s="16">
        <v>6.4</v>
      </c>
      <c r="F242" s="16">
        <v>3.0874178926609304</v>
      </c>
      <c r="G242" s="16">
        <f t="shared" si="3"/>
        <v>3.765098396996954</v>
      </c>
    </row>
    <row r="243" spans="1:7" x14ac:dyDescent="0.2">
      <c r="A243" s="14">
        <v>2010</v>
      </c>
      <c r="B243" s="15" t="s">
        <v>9</v>
      </c>
      <c r="C243" s="18">
        <v>146770.242</v>
      </c>
      <c r="D243" s="18">
        <v>5788.5680400000001</v>
      </c>
      <c r="E243" s="16">
        <v>6.4</v>
      </c>
      <c r="F243" s="16">
        <v>3.0874178926609304</v>
      </c>
      <c r="G243" s="16">
        <f t="shared" si="3"/>
        <v>3.9439657256952678</v>
      </c>
    </row>
    <row r="244" spans="1:7" x14ac:dyDescent="0.2">
      <c r="A244" s="14">
        <v>2010</v>
      </c>
      <c r="B244" s="15" t="s">
        <v>10</v>
      </c>
      <c r="C244" s="18">
        <v>459867.97899999999</v>
      </c>
      <c r="D244" s="18">
        <v>15062.88147</v>
      </c>
      <c r="E244" s="16">
        <v>6.4</v>
      </c>
      <c r="F244" s="16">
        <v>3.0874178926609304</v>
      </c>
      <c r="G244" s="16">
        <f t="shared" si="3"/>
        <v>3.2754795197427735</v>
      </c>
    </row>
    <row r="245" spans="1:7" x14ac:dyDescent="0.2">
      <c r="A245" s="14">
        <v>2010</v>
      </c>
      <c r="B245" s="15" t="s">
        <v>11</v>
      </c>
      <c r="C245" s="18">
        <v>186370.38</v>
      </c>
      <c r="D245" s="18">
        <v>9165.3005599999997</v>
      </c>
      <c r="E245" s="16">
        <v>6.4</v>
      </c>
      <c r="F245" s="16">
        <v>3.0874178926609304</v>
      </c>
      <c r="G245" s="16">
        <f t="shared" si="3"/>
        <v>4.9177882021810548</v>
      </c>
    </row>
    <row r="246" spans="1:7" x14ac:dyDescent="0.2">
      <c r="A246" s="14">
        <v>2010</v>
      </c>
      <c r="B246" s="15" t="s">
        <v>12</v>
      </c>
      <c r="C246" s="18">
        <v>184470.15400000001</v>
      </c>
      <c r="D246" s="18">
        <v>7210.3018099999999</v>
      </c>
      <c r="E246" s="16">
        <v>6.4</v>
      </c>
      <c r="F246" s="16">
        <v>3.0874178926609304</v>
      </c>
      <c r="G246" s="16">
        <f t="shared" si="3"/>
        <v>3.908654952388666</v>
      </c>
    </row>
    <row r="247" spans="1:7" x14ac:dyDescent="0.2">
      <c r="A247" s="14">
        <v>2010</v>
      </c>
      <c r="B247" s="15" t="s">
        <v>13</v>
      </c>
      <c r="C247" s="18">
        <v>821289.83900000004</v>
      </c>
      <c r="D247" s="18">
        <v>22931.140070000001</v>
      </c>
      <c r="E247" s="16">
        <v>6.4</v>
      </c>
      <c r="F247" s="16">
        <v>3.0874178926609304</v>
      </c>
      <c r="G247" s="16">
        <f t="shared" si="3"/>
        <v>2.792088612458774</v>
      </c>
    </row>
    <row r="248" spans="1:7" x14ac:dyDescent="0.2">
      <c r="A248" s="14">
        <v>2010</v>
      </c>
      <c r="B248" s="15" t="s">
        <v>14</v>
      </c>
      <c r="C248" s="18">
        <v>1085724.1529999999</v>
      </c>
      <c r="D248" s="18">
        <v>44911.189640000004</v>
      </c>
      <c r="E248" s="16">
        <v>6.4</v>
      </c>
      <c r="F248" s="16">
        <v>3.0874178926609304</v>
      </c>
      <c r="G248" s="16">
        <f t="shared" si="3"/>
        <v>4.136519346641081</v>
      </c>
    </row>
    <row r="249" spans="1:7" x14ac:dyDescent="0.2">
      <c r="A249" s="14">
        <v>2010</v>
      </c>
      <c r="B249" s="15" t="s">
        <v>31</v>
      </c>
      <c r="C249" s="18">
        <v>290183.88500000001</v>
      </c>
      <c r="D249" s="18">
        <v>10090.468489999999</v>
      </c>
      <c r="E249" s="16">
        <v>6.4</v>
      </c>
      <c r="F249" s="16">
        <v>3.0874178926609304</v>
      </c>
      <c r="G249" s="16">
        <f t="shared" si="3"/>
        <v>3.4772670060572111</v>
      </c>
    </row>
    <row r="250" spans="1:7" x14ac:dyDescent="0.2">
      <c r="A250" s="14">
        <v>2010</v>
      </c>
      <c r="B250" s="15" t="s">
        <v>15</v>
      </c>
      <c r="C250" s="18">
        <v>156265.66200000001</v>
      </c>
      <c r="D250" s="18">
        <v>5580.7596199999998</v>
      </c>
      <c r="E250" s="16">
        <v>6.4</v>
      </c>
      <c r="F250" s="16">
        <v>3.0874178926609304</v>
      </c>
      <c r="G250" s="16">
        <f t="shared" si="3"/>
        <v>3.5713281782916577</v>
      </c>
    </row>
    <row r="251" spans="1:7" x14ac:dyDescent="0.2">
      <c r="A251" s="14">
        <v>2010</v>
      </c>
      <c r="B251" s="15" t="s">
        <v>16</v>
      </c>
      <c r="C251" s="18">
        <v>88014.111999999994</v>
      </c>
      <c r="D251" s="18">
        <v>3729.2759100000003</v>
      </c>
      <c r="E251" s="16">
        <v>6.4</v>
      </c>
      <c r="F251" s="16">
        <v>3.0874178926609304</v>
      </c>
      <c r="G251" s="16">
        <f t="shared" si="3"/>
        <v>4.2371340518665921</v>
      </c>
    </row>
    <row r="252" spans="1:7" x14ac:dyDescent="0.2">
      <c r="A252" s="14">
        <v>2010</v>
      </c>
      <c r="B252" s="15" t="s">
        <v>17</v>
      </c>
      <c r="C252" s="18">
        <v>943374.11199999996</v>
      </c>
      <c r="D252" s="18">
        <v>16342.939170000001</v>
      </c>
      <c r="E252" s="16">
        <v>6.4</v>
      </c>
      <c r="F252" s="16">
        <v>3.0874178926609304</v>
      </c>
      <c r="G252" s="16">
        <f t="shared" si="3"/>
        <v>1.7323921615097282</v>
      </c>
    </row>
    <row r="253" spans="1:7" x14ac:dyDescent="0.2">
      <c r="A253" s="14">
        <v>2010</v>
      </c>
      <c r="B253" s="15" t="s">
        <v>18</v>
      </c>
      <c r="C253" s="18">
        <v>208793.74100000001</v>
      </c>
      <c r="D253" s="18">
        <v>10246.51627</v>
      </c>
      <c r="E253" s="16">
        <v>6.4</v>
      </c>
      <c r="F253" s="16">
        <v>3.0874178926609304</v>
      </c>
      <c r="G253" s="16">
        <f t="shared" si="3"/>
        <v>4.9074824853107071</v>
      </c>
    </row>
    <row r="254" spans="1:7" x14ac:dyDescent="0.2">
      <c r="A254" s="14">
        <v>2010</v>
      </c>
      <c r="B254" s="15" t="s">
        <v>19</v>
      </c>
      <c r="C254" s="18">
        <v>416421.45400000003</v>
      </c>
      <c r="D254" s="18">
        <v>13624.40798</v>
      </c>
      <c r="E254" s="16">
        <v>6.4</v>
      </c>
      <c r="F254" s="16">
        <v>3.0874178926609304</v>
      </c>
      <c r="G254" s="16">
        <f t="shared" si="3"/>
        <v>3.271783393753771</v>
      </c>
    </row>
    <row r="255" spans="1:7" x14ac:dyDescent="0.2">
      <c r="A255" s="14">
        <v>2010</v>
      </c>
      <c r="B255" s="15" t="s">
        <v>32</v>
      </c>
      <c r="C255" s="18">
        <v>256123.88399999999</v>
      </c>
      <c r="D255" s="18">
        <v>5223.9745700000003</v>
      </c>
      <c r="E255" s="16">
        <v>6.4</v>
      </c>
      <c r="F255" s="16">
        <v>3.0874178926609304</v>
      </c>
      <c r="G255" s="16">
        <f t="shared" si="3"/>
        <v>2.0396280457780347</v>
      </c>
    </row>
    <row r="256" spans="1:7" x14ac:dyDescent="0.2">
      <c r="A256" s="14">
        <v>2010</v>
      </c>
      <c r="B256" s="15" t="s">
        <v>20</v>
      </c>
      <c r="C256" s="18">
        <v>180777.622</v>
      </c>
      <c r="D256" s="18">
        <v>4946.71612</v>
      </c>
      <c r="E256" s="16">
        <v>6.4</v>
      </c>
      <c r="F256" s="16">
        <v>3.0874178926609304</v>
      </c>
      <c r="G256" s="16">
        <f t="shared" si="3"/>
        <v>2.736354237473043</v>
      </c>
    </row>
    <row r="257" spans="1:7" x14ac:dyDescent="0.2">
      <c r="A257" s="14">
        <v>2010</v>
      </c>
      <c r="B257" s="15" t="s">
        <v>21</v>
      </c>
      <c r="C257" s="18">
        <v>244786.34</v>
      </c>
      <c r="D257" s="18">
        <v>7256.7468499999995</v>
      </c>
      <c r="E257" s="16">
        <v>6.4</v>
      </c>
      <c r="F257" s="16">
        <v>3.0874178926609304</v>
      </c>
      <c r="G257" s="16">
        <f t="shared" si="3"/>
        <v>2.9645227956756082</v>
      </c>
    </row>
    <row r="258" spans="1:7" x14ac:dyDescent="0.2">
      <c r="A258" s="14">
        <v>2010</v>
      </c>
      <c r="B258" s="15" t="s">
        <v>22</v>
      </c>
      <c r="C258" s="18">
        <v>277104.76899999997</v>
      </c>
      <c r="D258" s="18">
        <v>9370.2326699999994</v>
      </c>
      <c r="E258" s="16">
        <v>6.4</v>
      </c>
      <c r="F258" s="16">
        <v>3.0874178926609304</v>
      </c>
      <c r="G258" s="16">
        <f t="shared" si="3"/>
        <v>3.3814765093414905</v>
      </c>
    </row>
    <row r="259" spans="1:7" x14ac:dyDescent="0.2">
      <c r="A259" s="14">
        <v>2010</v>
      </c>
      <c r="B259" s="15" t="s">
        <v>23</v>
      </c>
      <c r="C259" s="18">
        <v>385750.83500000002</v>
      </c>
      <c r="D259" s="18">
        <v>9438.3393699999997</v>
      </c>
      <c r="E259" s="16">
        <v>6.4</v>
      </c>
      <c r="F259" s="16">
        <v>3.0874178926609304</v>
      </c>
      <c r="G259" s="16">
        <f t="shared" ref="G259:G322" si="4">D259/C259*100</f>
        <v>2.4467450264884065</v>
      </c>
    </row>
    <row r="260" spans="1:7" x14ac:dyDescent="0.2">
      <c r="A260" s="14">
        <v>2010</v>
      </c>
      <c r="B260" s="15" t="s">
        <v>24</v>
      </c>
      <c r="C260" s="18">
        <v>449415.17099999997</v>
      </c>
      <c r="D260" s="18">
        <v>9338.9827399999995</v>
      </c>
      <c r="E260" s="16">
        <v>6.4</v>
      </c>
      <c r="F260" s="16">
        <v>3.0874178926609304</v>
      </c>
      <c r="G260" s="16">
        <f t="shared" si="4"/>
        <v>2.0780301473178349</v>
      </c>
    </row>
    <row r="261" spans="1:7" x14ac:dyDescent="0.2">
      <c r="A261" s="14">
        <v>2010</v>
      </c>
      <c r="B261" s="15" t="s">
        <v>25</v>
      </c>
      <c r="C261" s="18">
        <v>406896.61599999998</v>
      </c>
      <c r="D261" s="18">
        <v>11855.207609999999</v>
      </c>
      <c r="E261" s="16">
        <v>6.4</v>
      </c>
      <c r="F261" s="16">
        <v>3.0874178926609304</v>
      </c>
      <c r="G261" s="16">
        <f t="shared" si="4"/>
        <v>2.9135675117042505</v>
      </c>
    </row>
    <row r="262" spans="1:7" x14ac:dyDescent="0.2">
      <c r="A262" s="14">
        <v>2010</v>
      </c>
      <c r="B262" s="15" t="s">
        <v>26</v>
      </c>
      <c r="C262" s="18">
        <v>78454.865999999995</v>
      </c>
      <c r="D262" s="18">
        <v>3485.8816900000002</v>
      </c>
      <c r="E262" s="16">
        <v>6.4</v>
      </c>
      <c r="F262" s="16">
        <v>3.0874178926609304</v>
      </c>
      <c r="G262" s="16">
        <f t="shared" si="4"/>
        <v>4.4431682414701985</v>
      </c>
    </row>
    <row r="263" spans="1:7" x14ac:dyDescent="0.2">
      <c r="A263" s="14">
        <v>2010</v>
      </c>
      <c r="B263" s="15" t="s">
        <v>33</v>
      </c>
      <c r="C263" s="18">
        <v>639238.48100000003</v>
      </c>
      <c r="D263" s="18">
        <v>23362.574430000001</v>
      </c>
      <c r="E263" s="16">
        <v>6.4</v>
      </c>
      <c r="F263" s="16">
        <v>3.0874178926609304</v>
      </c>
      <c r="G263" s="16">
        <f t="shared" si="4"/>
        <v>3.6547509457585359</v>
      </c>
    </row>
    <row r="264" spans="1:7" x14ac:dyDescent="0.2">
      <c r="A264" s="14">
        <v>2010</v>
      </c>
      <c r="B264" s="15" t="s">
        <v>27</v>
      </c>
      <c r="C264" s="18">
        <v>175773.5</v>
      </c>
      <c r="D264" s="18">
        <v>7594.9050299999999</v>
      </c>
      <c r="E264" s="16">
        <v>6.4</v>
      </c>
      <c r="F264" s="16">
        <v>3.0874178926609304</v>
      </c>
      <c r="G264" s="16">
        <f t="shared" si="4"/>
        <v>4.3208475851024186</v>
      </c>
    </row>
    <row r="265" spans="1:7" x14ac:dyDescent="0.2">
      <c r="A265" s="14">
        <v>2010</v>
      </c>
      <c r="B265" s="15" t="s">
        <v>28</v>
      </c>
      <c r="C265" s="18">
        <v>130183.52800000001</v>
      </c>
      <c r="D265" s="18">
        <v>4489.1048099999998</v>
      </c>
      <c r="E265" s="16">
        <v>6.4</v>
      </c>
      <c r="F265" s="16">
        <v>3.0874178926609304</v>
      </c>
      <c r="G265" s="16">
        <f t="shared" si="4"/>
        <v>3.4482894103161805</v>
      </c>
    </row>
    <row r="266" spans="1:7" x14ac:dyDescent="0.2">
      <c r="A266" s="12">
        <v>2011</v>
      </c>
      <c r="B266" s="13" t="s">
        <v>1</v>
      </c>
      <c r="C266" s="11">
        <v>14665576.471999999</v>
      </c>
      <c r="D266" s="11">
        <v>446257.00820999988</v>
      </c>
      <c r="E266" s="4">
        <v>6.3</v>
      </c>
      <c r="F266" s="4">
        <v>3.0428875930620269</v>
      </c>
      <c r="G266" s="4">
        <f t="shared" si="4"/>
        <v>3.0428876018751017</v>
      </c>
    </row>
    <row r="267" spans="1:7" x14ac:dyDescent="0.2">
      <c r="A267" s="14">
        <v>2011</v>
      </c>
      <c r="B267" s="15" t="s">
        <v>2</v>
      </c>
      <c r="C267" s="18">
        <v>150419.495</v>
      </c>
      <c r="D267" s="18">
        <v>4972.6735500000004</v>
      </c>
      <c r="E267" s="16">
        <v>6.3</v>
      </c>
      <c r="F267" s="16">
        <v>3.0428875930620269</v>
      </c>
      <c r="G267" s="16">
        <f t="shared" si="4"/>
        <v>3.3058703926641959</v>
      </c>
    </row>
    <row r="268" spans="1:7" x14ac:dyDescent="0.2">
      <c r="A268" s="14">
        <v>2011</v>
      </c>
      <c r="B268" s="15" t="s">
        <v>3</v>
      </c>
      <c r="C268" s="18">
        <v>418394.022</v>
      </c>
      <c r="D268" s="18">
        <v>12711.143050000001</v>
      </c>
      <c r="E268" s="16">
        <v>6.3</v>
      </c>
      <c r="F268" s="16">
        <v>3.0428875930620269</v>
      </c>
      <c r="G268" s="16">
        <f t="shared" si="4"/>
        <v>3.0380795091761614</v>
      </c>
    </row>
    <row r="269" spans="1:7" x14ac:dyDescent="0.2">
      <c r="A269" s="14">
        <v>2011</v>
      </c>
      <c r="B269" s="15" t="s">
        <v>4</v>
      </c>
      <c r="C269" s="18">
        <v>109045</v>
      </c>
      <c r="D269" s="18">
        <v>3903.6852100000006</v>
      </c>
      <c r="E269" s="16">
        <v>6.3</v>
      </c>
      <c r="F269" s="16">
        <v>3.0428875930620269</v>
      </c>
      <c r="G269" s="16">
        <f t="shared" si="4"/>
        <v>3.5798846439543315</v>
      </c>
    </row>
    <row r="270" spans="1:7" x14ac:dyDescent="0.2">
      <c r="A270" s="14">
        <v>2011</v>
      </c>
      <c r="B270" s="15" t="s">
        <v>5</v>
      </c>
      <c r="C270" s="18">
        <v>780750.71</v>
      </c>
      <c r="D270" s="18">
        <v>4545.5742499999997</v>
      </c>
      <c r="E270" s="16">
        <v>6.3</v>
      </c>
      <c r="F270" s="16">
        <v>3.0428875930620269</v>
      </c>
      <c r="G270" s="16">
        <f t="shared" si="4"/>
        <v>0.58220558646690179</v>
      </c>
    </row>
    <row r="271" spans="1:7" x14ac:dyDescent="0.2">
      <c r="A271" s="14">
        <v>2011</v>
      </c>
      <c r="B271" s="15" t="s">
        <v>30</v>
      </c>
      <c r="C271" s="18">
        <v>493392.75900000002</v>
      </c>
      <c r="D271" s="18">
        <v>10446.57733</v>
      </c>
      <c r="E271" s="16">
        <v>6.3</v>
      </c>
      <c r="F271" s="16">
        <v>3.0428875930620269</v>
      </c>
      <c r="G271" s="16">
        <f t="shared" si="4"/>
        <v>2.1172944149348569</v>
      </c>
    </row>
    <row r="272" spans="1:7" x14ac:dyDescent="0.2">
      <c r="A272" s="14">
        <v>2011</v>
      </c>
      <c r="B272" s="15" t="s">
        <v>6</v>
      </c>
      <c r="C272" s="18">
        <v>81585.710999999996</v>
      </c>
      <c r="D272" s="18">
        <v>3095.9373600000004</v>
      </c>
      <c r="E272" s="16">
        <v>6.3</v>
      </c>
      <c r="F272" s="16">
        <v>3.0428875930620269</v>
      </c>
      <c r="G272" s="16">
        <f t="shared" si="4"/>
        <v>3.7947053743271302</v>
      </c>
    </row>
    <row r="273" spans="1:7" x14ac:dyDescent="0.2">
      <c r="A273" s="14">
        <v>2011</v>
      </c>
      <c r="B273" s="15" t="s">
        <v>7</v>
      </c>
      <c r="C273" s="18">
        <v>261927.503</v>
      </c>
      <c r="D273" s="18">
        <v>13617.14352</v>
      </c>
      <c r="E273" s="16">
        <v>6.3</v>
      </c>
      <c r="F273" s="16">
        <v>3.0428875930620269</v>
      </c>
      <c r="G273" s="16">
        <f t="shared" si="4"/>
        <v>5.1988215685773174</v>
      </c>
    </row>
    <row r="274" spans="1:7" x14ac:dyDescent="0.2">
      <c r="A274" s="14">
        <v>2011</v>
      </c>
      <c r="B274" s="15" t="s">
        <v>8</v>
      </c>
      <c r="C274" s="18">
        <v>407232.99800000002</v>
      </c>
      <c r="D274" s="18">
        <v>13577.94875</v>
      </c>
      <c r="E274" s="16">
        <v>6.3</v>
      </c>
      <c r="F274" s="16">
        <v>3.0428875930620269</v>
      </c>
      <c r="G274" s="16">
        <f t="shared" si="4"/>
        <v>3.33419659425536</v>
      </c>
    </row>
    <row r="275" spans="1:7" x14ac:dyDescent="0.2">
      <c r="A275" s="14">
        <v>2011</v>
      </c>
      <c r="B275" s="15" t="s">
        <v>29</v>
      </c>
      <c r="C275" s="18">
        <v>2397052.3990000002</v>
      </c>
      <c r="D275" s="18">
        <v>84781.415979999991</v>
      </c>
      <c r="E275" s="16">
        <v>6.3</v>
      </c>
      <c r="F275" s="16">
        <v>3.0428875930620269</v>
      </c>
      <c r="G275" s="16">
        <f t="shared" si="4"/>
        <v>3.5369029068938587</v>
      </c>
    </row>
    <row r="276" spans="1:7" x14ac:dyDescent="0.2">
      <c r="A276" s="14">
        <v>2011</v>
      </c>
      <c r="B276" s="15" t="s">
        <v>9</v>
      </c>
      <c r="C276" s="18">
        <v>165643.39799999999</v>
      </c>
      <c r="D276" s="18">
        <v>6726.4657999999999</v>
      </c>
      <c r="E276" s="16">
        <v>6.3</v>
      </c>
      <c r="F276" s="16">
        <v>3.0428875930620269</v>
      </c>
      <c r="G276" s="16">
        <f t="shared" si="4"/>
        <v>4.0608112856994154</v>
      </c>
    </row>
    <row r="277" spans="1:7" x14ac:dyDescent="0.2">
      <c r="A277" s="14">
        <v>2011</v>
      </c>
      <c r="B277" s="15" t="s">
        <v>10</v>
      </c>
      <c r="C277" s="18">
        <v>515124.18099999998</v>
      </c>
      <c r="D277" s="18">
        <v>16798.990160000001</v>
      </c>
      <c r="E277" s="16">
        <v>6.3</v>
      </c>
      <c r="F277" s="16">
        <v>3.0428875930620269</v>
      </c>
      <c r="G277" s="16">
        <f t="shared" si="4"/>
        <v>3.2611534809700582</v>
      </c>
    </row>
    <row r="278" spans="1:7" x14ac:dyDescent="0.2">
      <c r="A278" s="14">
        <v>2011</v>
      </c>
      <c r="B278" s="15" t="s">
        <v>11</v>
      </c>
      <c r="C278" s="18">
        <v>198139.14300000001</v>
      </c>
      <c r="D278" s="18">
        <v>10238.397000000001</v>
      </c>
      <c r="E278" s="16">
        <v>6.3</v>
      </c>
      <c r="F278" s="16">
        <v>3.0428875930620269</v>
      </c>
      <c r="G278" s="16">
        <f t="shared" si="4"/>
        <v>5.1672763114757192</v>
      </c>
    </row>
    <row r="279" spans="1:7" x14ac:dyDescent="0.2">
      <c r="A279" s="14">
        <v>2011</v>
      </c>
      <c r="B279" s="15" t="s">
        <v>12</v>
      </c>
      <c r="C279" s="18">
        <v>203655.511</v>
      </c>
      <c r="D279" s="18">
        <v>7964.1426000000001</v>
      </c>
      <c r="E279" s="16">
        <v>6.3</v>
      </c>
      <c r="F279" s="16">
        <v>3.0428875930620269</v>
      </c>
      <c r="G279" s="16">
        <f t="shared" si="4"/>
        <v>3.9105951814876247</v>
      </c>
    </row>
    <row r="280" spans="1:7" x14ac:dyDescent="0.2">
      <c r="A280" s="14">
        <v>2011</v>
      </c>
      <c r="B280" s="15" t="s">
        <v>13</v>
      </c>
      <c r="C280" s="18">
        <v>885831.32</v>
      </c>
      <c r="D280" s="18">
        <v>26645.935979999998</v>
      </c>
      <c r="E280" s="16">
        <v>6.3</v>
      </c>
      <c r="F280" s="16">
        <v>3.0428875930620269</v>
      </c>
      <c r="G280" s="16">
        <f t="shared" si="4"/>
        <v>3.0080146613014316</v>
      </c>
    </row>
    <row r="281" spans="1:7" x14ac:dyDescent="0.2">
      <c r="A281" s="14">
        <v>2011</v>
      </c>
      <c r="B281" s="15" t="s">
        <v>14</v>
      </c>
      <c r="C281" s="18">
        <v>1190034.639</v>
      </c>
      <c r="D281" s="18">
        <v>41849.617320000005</v>
      </c>
      <c r="E281" s="16">
        <v>6.3</v>
      </c>
      <c r="F281" s="16">
        <v>3.0428875930620269</v>
      </c>
      <c r="G281" s="16">
        <f t="shared" si="4"/>
        <v>3.5166721999929957</v>
      </c>
    </row>
    <row r="282" spans="1:7" x14ac:dyDescent="0.2">
      <c r="A282" s="14">
        <v>2011</v>
      </c>
      <c r="B282" s="15" t="s">
        <v>31</v>
      </c>
      <c r="C282" s="18">
        <v>328272.43099999998</v>
      </c>
      <c r="D282" s="18">
        <v>11788.510630000001</v>
      </c>
      <c r="E282" s="16">
        <v>6.3</v>
      </c>
      <c r="F282" s="16">
        <v>3.0428875930620269</v>
      </c>
      <c r="G282" s="16">
        <f t="shared" si="4"/>
        <v>3.5910754351467311</v>
      </c>
    </row>
    <row r="283" spans="1:7" x14ac:dyDescent="0.2">
      <c r="A283" s="14">
        <v>2011</v>
      </c>
      <c r="B283" s="15" t="s">
        <v>15</v>
      </c>
      <c r="C283" s="18">
        <v>163560.712</v>
      </c>
      <c r="D283" s="18">
        <v>6186.8516799999998</v>
      </c>
      <c r="E283" s="16">
        <v>6.3</v>
      </c>
      <c r="F283" s="16">
        <v>3.0428875930620269</v>
      </c>
      <c r="G283" s="16">
        <f t="shared" si="4"/>
        <v>3.7826025604486238</v>
      </c>
    </row>
    <row r="284" spans="1:7" x14ac:dyDescent="0.2">
      <c r="A284" s="14">
        <v>2011</v>
      </c>
      <c r="B284" s="15" t="s">
        <v>16</v>
      </c>
      <c r="C284" s="18">
        <v>95444.017999999996</v>
      </c>
      <c r="D284" s="18">
        <v>4206.4193300000006</v>
      </c>
      <c r="E284" s="16">
        <v>6.3</v>
      </c>
      <c r="F284" s="16">
        <v>3.0428875930620269</v>
      </c>
      <c r="G284" s="16">
        <f t="shared" si="4"/>
        <v>4.4072110731968568</v>
      </c>
    </row>
    <row r="285" spans="1:7" x14ac:dyDescent="0.2">
      <c r="A285" s="14">
        <v>2011</v>
      </c>
      <c r="B285" s="15" t="s">
        <v>17</v>
      </c>
      <c r="C285" s="18">
        <v>1018557.233</v>
      </c>
      <c r="D285" s="18">
        <v>18139.966769999999</v>
      </c>
      <c r="E285" s="16">
        <v>6.3</v>
      </c>
      <c r="F285" s="16">
        <v>3.0428875930620269</v>
      </c>
      <c r="G285" s="16">
        <f t="shared" si="4"/>
        <v>1.7809472243961768</v>
      </c>
    </row>
    <row r="286" spans="1:7" x14ac:dyDescent="0.2">
      <c r="A286" s="14">
        <v>2011</v>
      </c>
      <c r="B286" s="15" t="s">
        <v>18</v>
      </c>
      <c r="C286" s="18">
        <v>226500.467</v>
      </c>
      <c r="D286" s="18">
        <v>11507.998970000001</v>
      </c>
      <c r="E286" s="16">
        <v>6.3</v>
      </c>
      <c r="F286" s="16">
        <v>3.0428875930620269</v>
      </c>
      <c r="G286" s="16">
        <f t="shared" si="4"/>
        <v>5.0807837716290454</v>
      </c>
    </row>
    <row r="287" spans="1:7" x14ac:dyDescent="0.2">
      <c r="A287" s="14">
        <v>2011</v>
      </c>
      <c r="B287" s="15" t="s">
        <v>19</v>
      </c>
      <c r="C287" s="18">
        <v>462331.62699999998</v>
      </c>
      <c r="D287" s="18">
        <v>15386.02275</v>
      </c>
      <c r="E287" s="16">
        <v>6.3</v>
      </c>
      <c r="F287" s="16">
        <v>3.0428875930620269</v>
      </c>
      <c r="G287" s="16">
        <f t="shared" si="4"/>
        <v>3.3279191496886282</v>
      </c>
    </row>
    <row r="288" spans="1:7" x14ac:dyDescent="0.2">
      <c r="A288" s="14">
        <v>2011</v>
      </c>
      <c r="B288" s="15" t="s">
        <v>32</v>
      </c>
      <c r="C288" s="18">
        <v>288201.125</v>
      </c>
      <c r="D288" s="18">
        <v>5552.7228699999996</v>
      </c>
      <c r="E288" s="16">
        <v>6.3</v>
      </c>
      <c r="F288" s="16">
        <v>3.0428875930620269</v>
      </c>
      <c r="G288" s="16">
        <f t="shared" si="4"/>
        <v>1.9266832737033901</v>
      </c>
    </row>
    <row r="289" spans="1:7" x14ac:dyDescent="0.2">
      <c r="A289" s="14">
        <v>2011</v>
      </c>
      <c r="B289" s="15" t="s">
        <v>20</v>
      </c>
      <c r="C289" s="18">
        <v>194651.851</v>
      </c>
      <c r="D289" s="18">
        <v>5442.3610000000008</v>
      </c>
      <c r="E289" s="16">
        <v>6.3</v>
      </c>
      <c r="F289" s="16">
        <v>3.0428875930620269</v>
      </c>
      <c r="G289" s="16">
        <f t="shared" si="4"/>
        <v>2.7959461839384208</v>
      </c>
    </row>
    <row r="290" spans="1:7" x14ac:dyDescent="0.2">
      <c r="A290" s="14">
        <v>2011</v>
      </c>
      <c r="B290" s="15" t="s">
        <v>21</v>
      </c>
      <c r="C290" s="18">
        <v>271023.71999999997</v>
      </c>
      <c r="D290" s="18">
        <v>8408.6579600000005</v>
      </c>
      <c r="E290" s="16">
        <v>6.3</v>
      </c>
      <c r="F290" s="16">
        <v>3.0428875930620269</v>
      </c>
      <c r="G290" s="16">
        <f t="shared" si="4"/>
        <v>3.1025542561366959</v>
      </c>
    </row>
    <row r="291" spans="1:7" x14ac:dyDescent="0.2">
      <c r="A291" s="14">
        <v>2011</v>
      </c>
      <c r="B291" s="15" t="s">
        <v>22</v>
      </c>
      <c r="C291" s="18">
        <v>299879.73300000001</v>
      </c>
      <c r="D291" s="18">
        <v>10556.8274</v>
      </c>
      <c r="E291" s="16">
        <v>6.3</v>
      </c>
      <c r="F291" s="16">
        <v>3.0428875930620269</v>
      </c>
      <c r="G291" s="16">
        <f t="shared" si="4"/>
        <v>3.5203537412780075</v>
      </c>
    </row>
    <row r="292" spans="1:7" x14ac:dyDescent="0.2">
      <c r="A292" s="14">
        <v>2011</v>
      </c>
      <c r="B292" s="15" t="s">
        <v>23</v>
      </c>
      <c r="C292" s="18">
        <v>446699.109</v>
      </c>
      <c r="D292" s="18">
        <v>10252.12905</v>
      </c>
      <c r="E292" s="16">
        <v>6.3</v>
      </c>
      <c r="F292" s="16">
        <v>3.0428875930620269</v>
      </c>
      <c r="G292" s="16">
        <f t="shared" si="4"/>
        <v>2.2950860754906945</v>
      </c>
    </row>
    <row r="293" spans="1:7" x14ac:dyDescent="0.2">
      <c r="A293" s="14">
        <v>2011</v>
      </c>
      <c r="B293" s="15" t="s">
        <v>24</v>
      </c>
      <c r="C293" s="18">
        <v>559158.19400000002</v>
      </c>
      <c r="D293" s="18">
        <v>10729.502759999999</v>
      </c>
      <c r="E293" s="16">
        <v>6.3</v>
      </c>
      <c r="F293" s="16">
        <v>3.0428875930620269</v>
      </c>
      <c r="G293" s="16">
        <f t="shared" si="4"/>
        <v>1.9188671247478848</v>
      </c>
    </row>
    <row r="294" spans="1:7" x14ac:dyDescent="0.2">
      <c r="A294" s="14">
        <v>2011</v>
      </c>
      <c r="B294" s="15" t="s">
        <v>25</v>
      </c>
      <c r="C294" s="18">
        <v>429862.78200000001</v>
      </c>
      <c r="D294" s="18">
        <v>13371.138919999999</v>
      </c>
      <c r="E294" s="16">
        <v>6.3</v>
      </c>
      <c r="F294" s="16">
        <v>3.0428875930620269</v>
      </c>
      <c r="G294" s="16">
        <f t="shared" si="4"/>
        <v>3.1105598065012288</v>
      </c>
    </row>
    <row r="295" spans="1:7" x14ac:dyDescent="0.2">
      <c r="A295" s="14">
        <v>2011</v>
      </c>
      <c r="B295" s="15" t="s">
        <v>26</v>
      </c>
      <c r="C295" s="18">
        <v>80052.248999999996</v>
      </c>
      <c r="D295" s="18">
        <v>4162.0902100000003</v>
      </c>
      <c r="E295" s="16">
        <v>6.3</v>
      </c>
      <c r="F295" s="16">
        <v>3.0428875930620269</v>
      </c>
      <c r="G295" s="16">
        <f t="shared" si="4"/>
        <v>5.199217088829073</v>
      </c>
    </row>
    <row r="296" spans="1:7" x14ac:dyDescent="0.2">
      <c r="A296" s="14">
        <v>2011</v>
      </c>
      <c r="B296" s="15" t="s">
        <v>33</v>
      </c>
      <c r="C296" s="18">
        <v>701765.66299999994</v>
      </c>
      <c r="D296" s="18">
        <v>25855.180649999998</v>
      </c>
      <c r="E296" s="16">
        <v>6.3</v>
      </c>
      <c r="F296" s="16">
        <v>3.0428875930620269</v>
      </c>
      <c r="G296" s="16">
        <f t="shared" si="4"/>
        <v>3.6843040366880992</v>
      </c>
    </row>
    <row r="297" spans="1:7" x14ac:dyDescent="0.2">
      <c r="A297" s="14">
        <v>2011</v>
      </c>
      <c r="B297" s="15" t="s">
        <v>27</v>
      </c>
      <c r="C297" s="18">
        <v>188610.929</v>
      </c>
      <c r="D297" s="18">
        <v>8496.8582499999993</v>
      </c>
      <c r="E297" s="16">
        <v>6.3</v>
      </c>
      <c r="F297" s="16">
        <v>3.0428875930620269</v>
      </c>
      <c r="G297" s="16">
        <f t="shared" si="4"/>
        <v>4.504966013925948</v>
      </c>
    </row>
    <row r="298" spans="1:7" x14ac:dyDescent="0.2">
      <c r="A298" s="14">
        <v>2011</v>
      </c>
      <c r="B298" s="15" t="s">
        <v>28</v>
      </c>
      <c r="C298" s="18">
        <v>147947.212</v>
      </c>
      <c r="D298" s="18">
        <v>5028.0486700000001</v>
      </c>
      <c r="E298" s="16">
        <v>6.3</v>
      </c>
      <c r="F298" s="16">
        <v>3.0428875930620269</v>
      </c>
      <c r="G298" s="16">
        <f t="shared" si="4"/>
        <v>3.3985423598249351</v>
      </c>
    </row>
    <row r="299" spans="1:7" x14ac:dyDescent="0.2">
      <c r="A299" s="12">
        <v>2012</v>
      </c>
      <c r="B299" s="13" t="s">
        <v>1</v>
      </c>
      <c r="C299" s="11">
        <v>15817754.584000001</v>
      </c>
      <c r="D299" s="11">
        <v>493795.08257000009</v>
      </c>
      <c r="E299" s="4">
        <v>6.4</v>
      </c>
      <c r="F299" s="4">
        <v>3.1217773666234105</v>
      </c>
      <c r="G299" s="4">
        <f t="shared" si="4"/>
        <v>3.1217773669942028</v>
      </c>
    </row>
    <row r="300" spans="1:7" x14ac:dyDescent="0.2">
      <c r="A300" s="14">
        <v>2012</v>
      </c>
      <c r="B300" s="15" t="s">
        <v>2</v>
      </c>
      <c r="C300" s="18">
        <v>166978.11900000001</v>
      </c>
      <c r="D300" s="18">
        <v>5551.2713700000004</v>
      </c>
      <c r="E300" s="16">
        <v>6.4</v>
      </c>
      <c r="F300" s="16">
        <v>3.1217773666234105</v>
      </c>
      <c r="G300" s="16">
        <f t="shared" si="4"/>
        <v>3.3245501885190119</v>
      </c>
    </row>
    <row r="301" spans="1:7" x14ac:dyDescent="0.2">
      <c r="A301" s="14">
        <v>2012</v>
      </c>
      <c r="B301" s="15" t="s">
        <v>3</v>
      </c>
      <c r="C301" s="18">
        <v>456744.95500000002</v>
      </c>
      <c r="D301" s="18">
        <v>11803.240169999999</v>
      </c>
      <c r="E301" s="16">
        <v>6.4</v>
      </c>
      <c r="F301" s="16">
        <v>3.1217773666234105</v>
      </c>
      <c r="G301" s="16">
        <f t="shared" si="4"/>
        <v>2.5842081101913865</v>
      </c>
    </row>
    <row r="302" spans="1:7" x14ac:dyDescent="0.2">
      <c r="A302" s="14">
        <v>2012</v>
      </c>
      <c r="B302" s="15" t="s">
        <v>4</v>
      </c>
      <c r="C302" s="18">
        <v>114898.751</v>
      </c>
      <c r="D302" s="18">
        <v>3827.7158099999997</v>
      </c>
      <c r="E302" s="16">
        <v>6.4</v>
      </c>
      <c r="F302" s="16">
        <v>3.1217773666234105</v>
      </c>
      <c r="G302" s="16">
        <f t="shared" si="4"/>
        <v>3.3313815656708048</v>
      </c>
    </row>
    <row r="303" spans="1:7" x14ac:dyDescent="0.2">
      <c r="A303" s="14">
        <v>2012</v>
      </c>
      <c r="B303" s="15" t="s">
        <v>5</v>
      </c>
      <c r="C303" s="18">
        <v>779041.23</v>
      </c>
      <c r="D303" s="18">
        <v>4635.8655799999997</v>
      </c>
      <c r="E303" s="16">
        <v>6.4</v>
      </c>
      <c r="F303" s="16">
        <v>3.1217773666234105</v>
      </c>
      <c r="G303" s="16">
        <f t="shared" si="4"/>
        <v>0.59507320042611866</v>
      </c>
    </row>
    <row r="304" spans="1:7" x14ac:dyDescent="0.2">
      <c r="A304" s="14">
        <v>2012</v>
      </c>
      <c r="B304" s="15" t="s">
        <v>30</v>
      </c>
      <c r="C304" s="18">
        <v>543684.55200000003</v>
      </c>
      <c r="D304" s="18">
        <v>10752.886500000001</v>
      </c>
      <c r="E304" s="16">
        <v>6.4</v>
      </c>
      <c r="F304" s="16">
        <v>3.1217773666234105</v>
      </c>
      <c r="G304" s="16">
        <f t="shared" si="4"/>
        <v>1.977780398660288</v>
      </c>
    </row>
    <row r="305" spans="1:7" x14ac:dyDescent="0.2">
      <c r="A305" s="14">
        <v>2012</v>
      </c>
      <c r="B305" s="15" t="s">
        <v>6</v>
      </c>
      <c r="C305" s="18">
        <v>87516.444000000003</v>
      </c>
      <c r="D305" s="18">
        <v>3299.5203200000001</v>
      </c>
      <c r="E305" s="16">
        <v>6.4</v>
      </c>
      <c r="F305" s="16">
        <v>3.1217773666234105</v>
      </c>
      <c r="G305" s="16">
        <f t="shared" si="4"/>
        <v>3.7701718319359498</v>
      </c>
    </row>
    <row r="306" spans="1:7" x14ac:dyDescent="0.2">
      <c r="A306" s="14">
        <v>2012</v>
      </c>
      <c r="B306" s="15" t="s">
        <v>7</v>
      </c>
      <c r="C306" s="18">
        <v>281695.95400000003</v>
      </c>
      <c r="D306" s="18">
        <v>15696.75236</v>
      </c>
      <c r="E306" s="16">
        <v>6.4</v>
      </c>
      <c r="F306" s="16">
        <v>3.1217773666234105</v>
      </c>
      <c r="G306" s="16">
        <f t="shared" si="4"/>
        <v>5.5722320953179176</v>
      </c>
    </row>
    <row r="307" spans="1:7" x14ac:dyDescent="0.2">
      <c r="A307" s="14">
        <v>2012</v>
      </c>
      <c r="B307" s="15" t="s">
        <v>8</v>
      </c>
      <c r="C307" s="18">
        <v>463972.50900000002</v>
      </c>
      <c r="D307" s="18">
        <v>14511.000050000002</v>
      </c>
      <c r="E307" s="16">
        <v>6.4</v>
      </c>
      <c r="F307" s="16">
        <v>3.1217773666234105</v>
      </c>
      <c r="G307" s="16">
        <f t="shared" si="4"/>
        <v>3.1275560013836947</v>
      </c>
    </row>
    <row r="308" spans="1:7" x14ac:dyDescent="0.2">
      <c r="A308" s="14">
        <v>2012</v>
      </c>
      <c r="B308" s="15" t="s">
        <v>29</v>
      </c>
      <c r="C308" s="18">
        <v>2563863.36</v>
      </c>
      <c r="D308" s="18">
        <v>101362.95432999999</v>
      </c>
      <c r="E308" s="16">
        <v>6.4</v>
      </c>
      <c r="F308" s="16">
        <v>3.1217773666234105</v>
      </c>
      <c r="G308" s="16">
        <f t="shared" si="4"/>
        <v>3.9535240415464261</v>
      </c>
    </row>
    <row r="309" spans="1:7" x14ac:dyDescent="0.2">
      <c r="A309" s="14">
        <v>2012</v>
      </c>
      <c r="B309" s="15" t="s">
        <v>9</v>
      </c>
      <c r="C309" s="18">
        <v>180059.76199999999</v>
      </c>
      <c r="D309" s="18">
        <v>6733.2988800000003</v>
      </c>
      <c r="E309" s="16">
        <v>6.4</v>
      </c>
      <c r="F309" s="16">
        <v>3.1217773666234105</v>
      </c>
      <c r="G309" s="16">
        <f t="shared" si="4"/>
        <v>3.7394800510732655</v>
      </c>
    </row>
    <row r="310" spans="1:7" x14ac:dyDescent="0.2">
      <c r="A310" s="14">
        <v>2012</v>
      </c>
      <c r="B310" s="15" t="s">
        <v>10</v>
      </c>
      <c r="C310" s="18">
        <v>565796.76599999995</v>
      </c>
      <c r="D310" s="18">
        <v>18140.912840000001</v>
      </c>
      <c r="E310" s="16">
        <v>6.4</v>
      </c>
      <c r="F310" s="16">
        <v>3.1217773666234105</v>
      </c>
      <c r="G310" s="16">
        <f t="shared" si="4"/>
        <v>3.2062595493873856</v>
      </c>
    </row>
    <row r="311" spans="1:7" x14ac:dyDescent="0.2">
      <c r="A311" s="14">
        <v>2012</v>
      </c>
      <c r="B311" s="15" t="s">
        <v>11</v>
      </c>
      <c r="C311" s="18">
        <v>212366.44099999999</v>
      </c>
      <c r="D311" s="18">
        <v>10971.741170000001</v>
      </c>
      <c r="E311" s="16">
        <v>6.4</v>
      </c>
      <c r="F311" s="16">
        <v>3.1217773666234105</v>
      </c>
      <c r="G311" s="16">
        <f t="shared" si="4"/>
        <v>5.1664194767948297</v>
      </c>
    </row>
    <row r="312" spans="1:7" x14ac:dyDescent="0.2">
      <c r="A312" s="14">
        <v>2012</v>
      </c>
      <c r="B312" s="15" t="s">
        <v>12</v>
      </c>
      <c r="C312" s="18">
        <v>231618.44</v>
      </c>
      <c r="D312" s="18">
        <v>8626.9820700000018</v>
      </c>
      <c r="E312" s="16">
        <v>6.4</v>
      </c>
      <c r="F312" s="16">
        <v>3.1217773666234105</v>
      </c>
      <c r="G312" s="16">
        <f t="shared" si="4"/>
        <v>3.7246525233483143</v>
      </c>
    </row>
    <row r="313" spans="1:7" x14ac:dyDescent="0.2">
      <c r="A313" s="14">
        <v>2012</v>
      </c>
      <c r="B313" s="15" t="s">
        <v>13</v>
      </c>
      <c r="C313" s="18">
        <v>970346.14500000002</v>
      </c>
      <c r="D313" s="18">
        <v>27038.053179999999</v>
      </c>
      <c r="E313" s="16">
        <v>6.4</v>
      </c>
      <c r="F313" s="16">
        <v>3.1217773666234105</v>
      </c>
      <c r="G313" s="16">
        <f t="shared" si="4"/>
        <v>2.7864338225407179</v>
      </c>
    </row>
    <row r="314" spans="1:7" x14ac:dyDescent="0.2">
      <c r="A314" s="14">
        <v>2012</v>
      </c>
      <c r="B314" s="15" t="s">
        <v>14</v>
      </c>
      <c r="C314" s="18">
        <v>1300309.612</v>
      </c>
      <c r="D314" s="18">
        <v>50815.374970000004</v>
      </c>
      <c r="E314" s="16">
        <v>6.4</v>
      </c>
      <c r="F314" s="16">
        <v>3.1217773666234105</v>
      </c>
      <c r="G314" s="16">
        <f t="shared" si="4"/>
        <v>3.9079442696606024</v>
      </c>
    </row>
    <row r="315" spans="1:7" x14ac:dyDescent="0.2">
      <c r="A315" s="14">
        <v>2012</v>
      </c>
      <c r="B315" s="15" t="s">
        <v>31</v>
      </c>
      <c r="C315" s="18">
        <v>348282.35200000001</v>
      </c>
      <c r="D315" s="18">
        <v>12328.827229999999</v>
      </c>
      <c r="E315" s="16">
        <v>6.4</v>
      </c>
      <c r="F315" s="16">
        <v>3.1217773666234105</v>
      </c>
      <c r="G315" s="16">
        <f t="shared" si="4"/>
        <v>3.5398943297592056</v>
      </c>
    </row>
    <row r="316" spans="1:7" x14ac:dyDescent="0.2">
      <c r="A316" s="14">
        <v>2012</v>
      </c>
      <c r="B316" s="15" t="s">
        <v>15</v>
      </c>
      <c r="C316" s="18">
        <v>171825.31</v>
      </c>
      <c r="D316" s="18">
        <v>6796.6616799999993</v>
      </c>
      <c r="E316" s="16">
        <v>6.4</v>
      </c>
      <c r="F316" s="16">
        <v>3.1217773666234105</v>
      </c>
      <c r="G316" s="16">
        <f t="shared" si="4"/>
        <v>3.9555649164840729</v>
      </c>
    </row>
    <row r="317" spans="1:7" x14ac:dyDescent="0.2">
      <c r="A317" s="14">
        <v>2012</v>
      </c>
      <c r="B317" s="15" t="s">
        <v>16</v>
      </c>
      <c r="C317" s="18">
        <v>99032.581000000006</v>
      </c>
      <c r="D317" s="18">
        <v>4563.5054299999993</v>
      </c>
      <c r="E317" s="16">
        <v>6.4</v>
      </c>
      <c r="F317" s="16">
        <v>3.1217773666234105</v>
      </c>
      <c r="G317" s="16">
        <f t="shared" si="4"/>
        <v>4.6080849190429554</v>
      </c>
    </row>
    <row r="318" spans="1:7" x14ac:dyDescent="0.2">
      <c r="A318" s="14">
        <v>2012</v>
      </c>
      <c r="B318" s="15" t="s">
        <v>17</v>
      </c>
      <c r="C318" s="18">
        <v>1108967.1740000001</v>
      </c>
      <c r="D318" s="18">
        <v>20191.366419999998</v>
      </c>
      <c r="E318" s="16">
        <v>6.4</v>
      </c>
      <c r="F318" s="16">
        <v>3.1217773666234105</v>
      </c>
      <c r="G318" s="16">
        <f t="shared" si="4"/>
        <v>1.8207361672546674</v>
      </c>
    </row>
    <row r="319" spans="1:7" x14ac:dyDescent="0.2">
      <c r="A319" s="14">
        <v>2012</v>
      </c>
      <c r="B319" s="15" t="s">
        <v>18</v>
      </c>
      <c r="C319" s="18">
        <v>248833.70199999999</v>
      </c>
      <c r="D319" s="18">
        <v>12386.165140000001</v>
      </c>
      <c r="E319" s="16">
        <v>6.4</v>
      </c>
      <c r="F319" s="16">
        <v>3.1217773666234105</v>
      </c>
      <c r="G319" s="16">
        <f t="shared" si="4"/>
        <v>4.9776879258903612</v>
      </c>
    </row>
    <row r="320" spans="1:7" x14ac:dyDescent="0.2">
      <c r="A320" s="14">
        <v>2012</v>
      </c>
      <c r="B320" s="15" t="s">
        <v>19</v>
      </c>
      <c r="C320" s="18">
        <v>515088.62300000002</v>
      </c>
      <c r="D320" s="18">
        <v>15989.54219</v>
      </c>
      <c r="E320" s="16">
        <v>6.4</v>
      </c>
      <c r="F320" s="16">
        <v>3.1217773666234105</v>
      </c>
      <c r="G320" s="16">
        <f t="shared" si="4"/>
        <v>3.1042312868168316</v>
      </c>
    </row>
    <row r="321" spans="1:7" x14ac:dyDescent="0.2">
      <c r="A321" s="14">
        <v>2012</v>
      </c>
      <c r="B321" s="15" t="s">
        <v>32</v>
      </c>
      <c r="C321" s="18">
        <v>311704.96100000001</v>
      </c>
      <c r="D321" s="18">
        <v>6060.93001</v>
      </c>
      <c r="E321" s="16">
        <v>6.4</v>
      </c>
      <c r="F321" s="16">
        <v>3.1217773666234105</v>
      </c>
      <c r="G321" s="16">
        <f t="shared" si="4"/>
        <v>1.9444445127070018</v>
      </c>
    </row>
    <row r="322" spans="1:7" x14ac:dyDescent="0.2">
      <c r="A322" s="14">
        <v>2012</v>
      </c>
      <c r="B322" s="15" t="s">
        <v>20</v>
      </c>
      <c r="C322" s="18">
        <v>213551.94399999999</v>
      </c>
      <c r="D322" s="18">
        <v>5715.0489100000004</v>
      </c>
      <c r="E322" s="16">
        <v>6.4</v>
      </c>
      <c r="F322" s="16">
        <v>3.1217773666234105</v>
      </c>
      <c r="G322" s="16">
        <f t="shared" si="4"/>
        <v>2.6761867876042378</v>
      </c>
    </row>
    <row r="323" spans="1:7" x14ac:dyDescent="0.2">
      <c r="A323" s="14">
        <v>2012</v>
      </c>
      <c r="B323" s="15" t="s">
        <v>21</v>
      </c>
      <c r="C323" s="18">
        <v>297155.56400000001</v>
      </c>
      <c r="D323" s="18">
        <v>8712.8592000000008</v>
      </c>
      <c r="E323" s="16">
        <v>6.4</v>
      </c>
      <c r="F323" s="16">
        <v>3.1217773666234105</v>
      </c>
      <c r="G323" s="16">
        <f t="shared" ref="G323:G386" si="5">D323/C323*100</f>
        <v>2.9320868445862249</v>
      </c>
    </row>
    <row r="324" spans="1:7" x14ac:dyDescent="0.2">
      <c r="A324" s="14">
        <v>2012</v>
      </c>
      <c r="B324" s="15" t="s">
        <v>22</v>
      </c>
      <c r="C324" s="18">
        <v>325175.66499999998</v>
      </c>
      <c r="D324" s="18">
        <v>10826.707989999999</v>
      </c>
      <c r="E324" s="16">
        <v>6.4</v>
      </c>
      <c r="F324" s="16">
        <v>3.1217773666234105</v>
      </c>
      <c r="G324" s="16">
        <f t="shared" si="5"/>
        <v>3.3294951484146269</v>
      </c>
    </row>
    <row r="325" spans="1:7" x14ac:dyDescent="0.2">
      <c r="A325" s="14">
        <v>2012</v>
      </c>
      <c r="B325" s="15" t="s">
        <v>23</v>
      </c>
      <c r="C325" s="18">
        <v>488557.57500000001</v>
      </c>
      <c r="D325" s="18">
        <v>14950.886519999998</v>
      </c>
      <c r="E325" s="16">
        <v>6.4</v>
      </c>
      <c r="F325" s="16">
        <v>3.1217773666234105</v>
      </c>
      <c r="G325" s="16">
        <f t="shared" si="5"/>
        <v>3.0602097449824615</v>
      </c>
    </row>
    <row r="326" spans="1:7" x14ac:dyDescent="0.2">
      <c r="A326" s="14">
        <v>2012</v>
      </c>
      <c r="B326" s="15" t="s">
        <v>24</v>
      </c>
      <c r="C326" s="18">
        <v>592703.43799999997</v>
      </c>
      <c r="D326" s="18">
        <v>10667.89661</v>
      </c>
      <c r="E326" s="16">
        <v>6.4</v>
      </c>
      <c r="F326" s="16">
        <v>3.1217773666234105</v>
      </c>
      <c r="G326" s="16">
        <f t="shared" si="5"/>
        <v>1.7998708841638271</v>
      </c>
    </row>
    <row r="327" spans="1:7" x14ac:dyDescent="0.2">
      <c r="A327" s="14">
        <v>2012</v>
      </c>
      <c r="B327" s="15" t="s">
        <v>25</v>
      </c>
      <c r="C327" s="18">
        <v>462474.73700000002</v>
      </c>
      <c r="D327" s="18">
        <v>14485.003199999999</v>
      </c>
      <c r="E327" s="16">
        <v>6.4</v>
      </c>
      <c r="F327" s="16">
        <v>3.1217773666234105</v>
      </c>
      <c r="G327" s="16">
        <f t="shared" si="5"/>
        <v>3.1320636655662337</v>
      </c>
    </row>
    <row r="328" spans="1:7" x14ac:dyDescent="0.2">
      <c r="A328" s="14">
        <v>2012</v>
      </c>
      <c r="B328" s="15" t="s">
        <v>26</v>
      </c>
      <c r="C328" s="18">
        <v>88109.739000000001</v>
      </c>
      <c r="D328" s="18">
        <v>4400.7322000000004</v>
      </c>
      <c r="E328" s="16">
        <v>6.4</v>
      </c>
      <c r="F328" s="16">
        <v>3.1217773666234105</v>
      </c>
      <c r="G328" s="16">
        <f t="shared" si="5"/>
        <v>4.9946036044891704</v>
      </c>
    </row>
    <row r="329" spans="1:7" x14ac:dyDescent="0.2">
      <c r="A329" s="14">
        <v>2012</v>
      </c>
      <c r="B329" s="15" t="s">
        <v>33</v>
      </c>
      <c r="C329" s="18">
        <v>777750.647</v>
      </c>
      <c r="D329" s="18">
        <v>26234.89473</v>
      </c>
      <c r="E329" s="16">
        <v>6.4</v>
      </c>
      <c r="F329" s="16">
        <v>3.1217773666234105</v>
      </c>
      <c r="G329" s="16">
        <f t="shared" si="5"/>
        <v>3.3731755584126182</v>
      </c>
    </row>
    <row r="330" spans="1:7" x14ac:dyDescent="0.2">
      <c r="A330" s="14">
        <v>2012</v>
      </c>
      <c r="B330" s="15" t="s">
        <v>27</v>
      </c>
      <c r="C330" s="18">
        <v>209189.06700000001</v>
      </c>
      <c r="D330" s="18">
        <v>9194.7973999999995</v>
      </c>
      <c r="E330" s="16">
        <v>6.4</v>
      </c>
      <c r="F330" s="16">
        <v>3.1217773666234105</v>
      </c>
      <c r="G330" s="16">
        <f t="shared" si="5"/>
        <v>4.3954483529485788</v>
      </c>
    </row>
    <row r="331" spans="1:7" x14ac:dyDescent="0.2">
      <c r="A331" s="14">
        <v>2012</v>
      </c>
      <c r="B331" s="15" t="s">
        <v>28</v>
      </c>
      <c r="C331" s="18">
        <v>157643.57</v>
      </c>
      <c r="D331" s="18">
        <v>5399.4280600000002</v>
      </c>
      <c r="E331" s="16">
        <v>6.4</v>
      </c>
      <c r="F331" s="16">
        <v>3.1217773666234105</v>
      </c>
      <c r="G331" s="16">
        <f t="shared" si="5"/>
        <v>3.4250861357681761</v>
      </c>
    </row>
    <row r="332" spans="1:7" x14ac:dyDescent="0.2">
      <c r="A332" s="12">
        <v>2013</v>
      </c>
      <c r="B332" s="13" t="s">
        <v>1</v>
      </c>
      <c r="C332" s="11">
        <v>16277187.078</v>
      </c>
      <c r="D332" s="11">
        <v>524372.61205</v>
      </c>
      <c r="E332" s="4">
        <v>6.4</v>
      </c>
      <c r="F332" s="4">
        <v>3.2215186044094604</v>
      </c>
      <c r="G332" s="4">
        <f t="shared" si="5"/>
        <v>3.2215186170510632</v>
      </c>
    </row>
    <row r="333" spans="1:7" x14ac:dyDescent="0.2">
      <c r="A333" s="14">
        <v>2013</v>
      </c>
      <c r="B333" s="15" t="s">
        <v>2</v>
      </c>
      <c r="C333" s="18">
        <v>172820.49100000001</v>
      </c>
      <c r="D333" s="18">
        <v>6031.2496499999997</v>
      </c>
      <c r="E333" s="16">
        <v>6.4</v>
      </c>
      <c r="F333" s="16">
        <v>3.2215186044094604</v>
      </c>
      <c r="G333" s="16">
        <f t="shared" si="5"/>
        <v>3.4898926713499501</v>
      </c>
    </row>
    <row r="334" spans="1:7" x14ac:dyDescent="0.2">
      <c r="A334" s="14">
        <v>2013</v>
      </c>
      <c r="B334" s="15" t="s">
        <v>3</v>
      </c>
      <c r="C334" s="18">
        <v>465524.69500000001</v>
      </c>
      <c r="D334" s="18">
        <v>17678.61937</v>
      </c>
      <c r="E334" s="16">
        <v>6.4</v>
      </c>
      <c r="F334" s="16">
        <v>3.2215186044094604</v>
      </c>
      <c r="G334" s="16">
        <f t="shared" si="5"/>
        <v>3.7975685414497722</v>
      </c>
    </row>
    <row r="335" spans="1:7" x14ac:dyDescent="0.2">
      <c r="A335" s="14">
        <v>2013</v>
      </c>
      <c r="B335" s="15" t="s">
        <v>4</v>
      </c>
      <c r="C335" s="18">
        <v>115027.644</v>
      </c>
      <c r="D335" s="18">
        <v>4177.2462000000005</v>
      </c>
      <c r="E335" s="16">
        <v>6.4</v>
      </c>
      <c r="F335" s="16">
        <v>3.2215186044094604</v>
      </c>
      <c r="G335" s="16">
        <f t="shared" si="5"/>
        <v>3.6315150469394992</v>
      </c>
    </row>
    <row r="336" spans="1:7" x14ac:dyDescent="0.2">
      <c r="A336" s="14">
        <v>2013</v>
      </c>
      <c r="B336" s="15" t="s">
        <v>5</v>
      </c>
      <c r="C336" s="18">
        <v>721085.06299999997</v>
      </c>
      <c r="D336" s="18">
        <v>4671.9795099999992</v>
      </c>
      <c r="E336" s="16">
        <v>6.4</v>
      </c>
      <c r="F336" s="16">
        <v>3.2215186044094604</v>
      </c>
      <c r="G336" s="16">
        <f t="shared" si="5"/>
        <v>0.64790962255724882</v>
      </c>
    </row>
    <row r="337" spans="1:7" x14ac:dyDescent="0.2">
      <c r="A337" s="14">
        <v>2013</v>
      </c>
      <c r="B337" s="15" t="s">
        <v>30</v>
      </c>
      <c r="C337" s="18">
        <v>538206.98699999996</v>
      </c>
      <c r="D337" s="18">
        <v>11278.798019999998</v>
      </c>
      <c r="E337" s="16">
        <v>6.4</v>
      </c>
      <c r="F337" s="16">
        <v>3.2215186044094604</v>
      </c>
      <c r="G337" s="16">
        <f t="shared" si="5"/>
        <v>2.095624600280412</v>
      </c>
    </row>
    <row r="338" spans="1:7" x14ac:dyDescent="0.2">
      <c r="A338" s="14">
        <v>2013</v>
      </c>
      <c r="B338" s="15" t="s">
        <v>6</v>
      </c>
      <c r="C338" s="18">
        <v>91422.445999999996</v>
      </c>
      <c r="D338" s="18">
        <v>3446.39804</v>
      </c>
      <c r="E338" s="16">
        <v>6.4</v>
      </c>
      <c r="F338" s="16">
        <v>3.2215186044094604</v>
      </c>
      <c r="G338" s="16">
        <f t="shared" si="5"/>
        <v>3.7697504177475194</v>
      </c>
    </row>
    <row r="339" spans="1:7" x14ac:dyDescent="0.2">
      <c r="A339" s="14">
        <v>2013</v>
      </c>
      <c r="B339" s="15" t="s">
        <v>7</v>
      </c>
      <c r="C339" s="18">
        <v>280925.27299999999</v>
      </c>
      <c r="D339" s="18">
        <v>16192.568569999999</v>
      </c>
      <c r="E339" s="16">
        <v>6.4</v>
      </c>
      <c r="F339" s="16">
        <v>3.2215186044094604</v>
      </c>
      <c r="G339" s="16">
        <f t="shared" si="5"/>
        <v>5.7640127558049929</v>
      </c>
    </row>
    <row r="340" spans="1:7" x14ac:dyDescent="0.2">
      <c r="A340" s="14">
        <v>2013</v>
      </c>
      <c r="B340" s="15" t="s">
        <v>8</v>
      </c>
      <c r="C340" s="18">
        <v>476290.19699999999</v>
      </c>
      <c r="D340" s="18">
        <v>15466.604869999999</v>
      </c>
      <c r="E340" s="16">
        <v>6.4</v>
      </c>
      <c r="F340" s="16">
        <v>3.2215186044094604</v>
      </c>
      <c r="G340" s="16">
        <f t="shared" si="5"/>
        <v>3.2473069921277422</v>
      </c>
    </row>
    <row r="341" spans="1:7" x14ac:dyDescent="0.2">
      <c r="A341" s="14">
        <v>2013</v>
      </c>
      <c r="B341" s="15" t="s">
        <v>29</v>
      </c>
      <c r="C341" s="18">
        <v>2673066.3309999998</v>
      </c>
      <c r="D341" s="18">
        <v>99900.394100000005</v>
      </c>
      <c r="E341" s="16">
        <v>6.4</v>
      </c>
      <c r="F341" s="16">
        <v>3.2215186044094604</v>
      </c>
      <c r="G341" s="16">
        <f t="shared" si="5"/>
        <v>3.7372957394075237</v>
      </c>
    </row>
    <row r="342" spans="1:7" x14ac:dyDescent="0.2">
      <c r="A342" s="14">
        <v>2013</v>
      </c>
      <c r="B342" s="15" t="s">
        <v>9</v>
      </c>
      <c r="C342" s="18">
        <v>189052.81200000001</v>
      </c>
      <c r="D342" s="18">
        <v>7114.4748899999995</v>
      </c>
      <c r="E342" s="16">
        <v>6.4</v>
      </c>
      <c r="F342" s="16">
        <v>3.2215186044094604</v>
      </c>
      <c r="G342" s="16">
        <f t="shared" si="5"/>
        <v>3.7632208771377593</v>
      </c>
    </row>
    <row r="343" spans="1:7" x14ac:dyDescent="0.2">
      <c r="A343" s="14">
        <v>2013</v>
      </c>
      <c r="B343" s="15" t="s">
        <v>10</v>
      </c>
      <c r="C343" s="18">
        <v>594575.53200000001</v>
      </c>
      <c r="D343" s="18">
        <v>19575.577270000002</v>
      </c>
      <c r="E343" s="16">
        <v>6.4</v>
      </c>
      <c r="F343" s="16">
        <v>3.2215186044094604</v>
      </c>
      <c r="G343" s="16">
        <f t="shared" si="5"/>
        <v>3.2923617297457173</v>
      </c>
    </row>
    <row r="344" spans="1:7" x14ac:dyDescent="0.2">
      <c r="A344" s="14">
        <v>2013</v>
      </c>
      <c r="B344" s="15" t="s">
        <v>11</v>
      </c>
      <c r="C344" s="18">
        <v>218811.378</v>
      </c>
      <c r="D344" s="18">
        <v>11747.654640000001</v>
      </c>
      <c r="E344" s="16">
        <v>6.4</v>
      </c>
      <c r="F344" s="16">
        <v>3.2215186044094604</v>
      </c>
      <c r="G344" s="16">
        <f t="shared" si="5"/>
        <v>5.3688499873164739</v>
      </c>
    </row>
    <row r="345" spans="1:7" x14ac:dyDescent="0.2">
      <c r="A345" s="14">
        <v>2013</v>
      </c>
      <c r="B345" s="15" t="s">
        <v>12</v>
      </c>
      <c r="C345" s="18">
        <v>230982.76699999999</v>
      </c>
      <c r="D345" s="18">
        <v>9246.330149999998</v>
      </c>
      <c r="E345" s="16">
        <v>6.4</v>
      </c>
      <c r="F345" s="16">
        <v>3.2215186044094604</v>
      </c>
      <c r="G345" s="16">
        <f t="shared" si="5"/>
        <v>4.003038958313283</v>
      </c>
    </row>
    <row r="346" spans="1:7" x14ac:dyDescent="0.2">
      <c r="A346" s="14">
        <v>2013</v>
      </c>
      <c r="B346" s="15" t="s">
        <v>13</v>
      </c>
      <c r="C346" s="18">
        <v>1018578.607</v>
      </c>
      <c r="D346" s="18">
        <v>28263.561290000005</v>
      </c>
      <c r="E346" s="16">
        <v>6.4</v>
      </c>
      <c r="F346" s="16">
        <v>3.2215186044094604</v>
      </c>
      <c r="G346" s="16">
        <f t="shared" si="5"/>
        <v>2.7748041335016969</v>
      </c>
    </row>
    <row r="347" spans="1:7" x14ac:dyDescent="0.2">
      <c r="A347" s="14">
        <v>2013</v>
      </c>
      <c r="B347" s="15" t="s">
        <v>14</v>
      </c>
      <c r="C347" s="18">
        <v>1365154.2290000001</v>
      </c>
      <c r="D347" s="18">
        <v>54877.598050000001</v>
      </c>
      <c r="E347" s="16">
        <v>6.4</v>
      </c>
      <c r="F347" s="16">
        <v>3.2215186044094604</v>
      </c>
      <c r="G347" s="16">
        <f t="shared" si="5"/>
        <v>4.0198826538594714</v>
      </c>
    </row>
    <row r="348" spans="1:7" x14ac:dyDescent="0.2">
      <c r="A348" s="14">
        <v>2013</v>
      </c>
      <c r="B348" s="15" t="s">
        <v>31</v>
      </c>
      <c r="C348" s="18">
        <v>359465.98700000002</v>
      </c>
      <c r="D348" s="18">
        <v>13921.725890000002</v>
      </c>
      <c r="E348" s="16">
        <v>6.4</v>
      </c>
      <c r="F348" s="16">
        <v>3.2215186044094604</v>
      </c>
      <c r="G348" s="16">
        <f t="shared" si="5"/>
        <v>3.8728910087395838</v>
      </c>
    </row>
    <row r="349" spans="1:7" x14ac:dyDescent="0.2">
      <c r="A349" s="14">
        <v>2013</v>
      </c>
      <c r="B349" s="15" t="s">
        <v>15</v>
      </c>
      <c r="C349" s="18">
        <v>182126.14300000001</v>
      </c>
      <c r="D349" s="18">
        <v>7209.5906900000009</v>
      </c>
      <c r="E349" s="16">
        <v>6.4</v>
      </c>
      <c r="F349" s="16">
        <v>3.2215186044094604</v>
      </c>
      <c r="G349" s="16">
        <f t="shared" si="5"/>
        <v>3.958569907231825</v>
      </c>
    </row>
    <row r="350" spans="1:7" x14ac:dyDescent="0.2">
      <c r="A350" s="14">
        <v>2013</v>
      </c>
      <c r="B350" s="15" t="s">
        <v>16</v>
      </c>
      <c r="C350" s="18">
        <v>103627.459</v>
      </c>
      <c r="D350" s="18">
        <v>4821.0091000000002</v>
      </c>
      <c r="E350" s="16">
        <v>6.4</v>
      </c>
      <c r="F350" s="16">
        <v>3.2215186044094604</v>
      </c>
      <c r="G350" s="16">
        <f t="shared" si="5"/>
        <v>4.6522506163158939</v>
      </c>
    </row>
    <row r="351" spans="1:7" x14ac:dyDescent="0.2">
      <c r="A351" s="14">
        <v>2013</v>
      </c>
      <c r="B351" s="15" t="s">
        <v>17</v>
      </c>
      <c r="C351" s="18">
        <v>1124999.8929999999</v>
      </c>
      <c r="D351" s="18">
        <v>21232.54393</v>
      </c>
      <c r="E351" s="16">
        <v>6.4</v>
      </c>
      <c r="F351" s="16">
        <v>3.2215186044094604</v>
      </c>
      <c r="G351" s="16">
        <f t="shared" si="5"/>
        <v>1.8873374177289812</v>
      </c>
    </row>
    <row r="352" spans="1:7" x14ac:dyDescent="0.2">
      <c r="A352" s="14">
        <v>2013</v>
      </c>
      <c r="B352" s="15" t="s">
        <v>18</v>
      </c>
      <c r="C352" s="18">
        <v>245515.976</v>
      </c>
      <c r="D352" s="18">
        <v>12723.81279</v>
      </c>
      <c r="E352" s="16">
        <v>6.4</v>
      </c>
      <c r="F352" s="16">
        <v>3.2215186044094604</v>
      </c>
      <c r="G352" s="16">
        <f t="shared" si="5"/>
        <v>5.182478548768656</v>
      </c>
    </row>
    <row r="353" spans="1:7" x14ac:dyDescent="0.2">
      <c r="A353" s="14">
        <v>2013</v>
      </c>
      <c r="B353" s="15" t="s">
        <v>19</v>
      </c>
      <c r="C353" s="18">
        <v>519256.53499999997</v>
      </c>
      <c r="D353" s="18">
        <v>17281.37441</v>
      </c>
      <c r="E353" s="16">
        <v>6.4</v>
      </c>
      <c r="F353" s="16">
        <v>3.2215186044094604</v>
      </c>
      <c r="G353" s="16">
        <f t="shared" si="5"/>
        <v>3.3280995510244278</v>
      </c>
    </row>
    <row r="354" spans="1:7" x14ac:dyDescent="0.2">
      <c r="A354" s="14">
        <v>2013</v>
      </c>
      <c r="B354" s="15" t="s">
        <v>32</v>
      </c>
      <c r="C354" s="18">
        <v>319989.728</v>
      </c>
      <c r="D354" s="18">
        <v>6669.1363799999999</v>
      </c>
      <c r="E354" s="16">
        <v>6.4</v>
      </c>
      <c r="F354" s="16">
        <v>3.2215186044094604</v>
      </c>
      <c r="G354" s="16">
        <f t="shared" si="5"/>
        <v>2.0841720206718635</v>
      </c>
    </row>
    <row r="355" spans="1:7" x14ac:dyDescent="0.2">
      <c r="A355" s="14">
        <v>2013</v>
      </c>
      <c r="B355" s="15" t="s">
        <v>20</v>
      </c>
      <c r="C355" s="18">
        <v>225272.66699999999</v>
      </c>
      <c r="D355" s="18">
        <v>6186.9136199999994</v>
      </c>
      <c r="E355" s="16">
        <v>6.4</v>
      </c>
      <c r="F355" s="16">
        <v>3.2215186044094604</v>
      </c>
      <c r="G355" s="16">
        <f t="shared" si="5"/>
        <v>2.746411139172956</v>
      </c>
    </row>
    <row r="356" spans="1:7" x14ac:dyDescent="0.2">
      <c r="A356" s="14">
        <v>2013</v>
      </c>
      <c r="B356" s="15" t="s">
        <v>21</v>
      </c>
      <c r="C356" s="18">
        <v>307896.46999999997</v>
      </c>
      <c r="D356" s="18">
        <v>9721.7530100000004</v>
      </c>
      <c r="E356" s="16">
        <v>6.4</v>
      </c>
      <c r="F356" s="16">
        <v>3.2215186044094604</v>
      </c>
      <c r="G356" s="16">
        <f t="shared" si="5"/>
        <v>3.157474656984538</v>
      </c>
    </row>
    <row r="357" spans="1:7" x14ac:dyDescent="0.2">
      <c r="A357" s="14">
        <v>2013</v>
      </c>
      <c r="B357" s="15" t="s">
        <v>22</v>
      </c>
      <c r="C357" s="18">
        <v>334097.30699999997</v>
      </c>
      <c r="D357" s="18">
        <v>11917.17496</v>
      </c>
      <c r="E357" s="16">
        <v>6.4</v>
      </c>
      <c r="F357" s="16">
        <v>3.2215186044094604</v>
      </c>
      <c r="G357" s="16">
        <f t="shared" si="5"/>
        <v>3.5669772579160606</v>
      </c>
    </row>
    <row r="358" spans="1:7" x14ac:dyDescent="0.2">
      <c r="A358" s="14">
        <v>2013</v>
      </c>
      <c r="B358" s="15" t="s">
        <v>23</v>
      </c>
      <c r="C358" s="18">
        <v>510315.674</v>
      </c>
      <c r="D358" s="18">
        <v>17244.262440000002</v>
      </c>
      <c r="E358" s="16">
        <v>6.4</v>
      </c>
      <c r="F358" s="16">
        <v>3.2215186044094604</v>
      </c>
      <c r="G358" s="16">
        <f t="shared" si="5"/>
        <v>3.3791363500232214</v>
      </c>
    </row>
    <row r="359" spans="1:7" x14ac:dyDescent="0.2">
      <c r="A359" s="14">
        <v>2013</v>
      </c>
      <c r="B359" s="15" t="s">
        <v>24</v>
      </c>
      <c r="C359" s="18">
        <v>553628.20499999996</v>
      </c>
      <c r="D359" s="18">
        <v>11564.82526</v>
      </c>
      <c r="E359" s="16">
        <v>6.4</v>
      </c>
      <c r="F359" s="16">
        <v>3.2215186044094604</v>
      </c>
      <c r="G359" s="16">
        <f t="shared" si="5"/>
        <v>2.0889154771296381</v>
      </c>
    </row>
    <row r="360" spans="1:7" x14ac:dyDescent="0.2">
      <c r="A360" s="14">
        <v>2013</v>
      </c>
      <c r="B360" s="15" t="s">
        <v>25</v>
      </c>
      <c r="C360" s="18">
        <v>473241.40100000001</v>
      </c>
      <c r="D360" s="18">
        <v>15530.414129999997</v>
      </c>
      <c r="E360" s="16">
        <v>6.4</v>
      </c>
      <c r="F360" s="16">
        <v>3.2215186044094604</v>
      </c>
      <c r="G360" s="16">
        <f t="shared" si="5"/>
        <v>3.2817107922474427</v>
      </c>
    </row>
    <row r="361" spans="1:7" x14ac:dyDescent="0.2">
      <c r="A361" s="14">
        <v>2013</v>
      </c>
      <c r="B361" s="15" t="s">
        <v>26</v>
      </c>
      <c r="C361" s="18">
        <v>87657.644</v>
      </c>
      <c r="D361" s="18">
        <v>4677.5316899999998</v>
      </c>
      <c r="E361" s="16">
        <v>6.4</v>
      </c>
      <c r="F361" s="16">
        <v>3.2215186044094604</v>
      </c>
      <c r="G361" s="16">
        <f t="shared" si="5"/>
        <v>5.3361366750856316</v>
      </c>
    </row>
    <row r="362" spans="1:7" x14ac:dyDescent="0.2">
      <c r="A362" s="14">
        <v>2013</v>
      </c>
      <c r="B362" s="15" t="s">
        <v>33</v>
      </c>
      <c r="C362" s="18">
        <v>781357.27599999995</v>
      </c>
      <c r="D362" s="18">
        <v>27786.172460000002</v>
      </c>
      <c r="E362" s="16">
        <v>6.4</v>
      </c>
      <c r="F362" s="16">
        <v>3.2215186044094604</v>
      </c>
      <c r="G362" s="16">
        <f t="shared" si="5"/>
        <v>3.5561417693895003</v>
      </c>
    </row>
    <row r="363" spans="1:7" x14ac:dyDescent="0.2">
      <c r="A363" s="14">
        <v>2013</v>
      </c>
      <c r="B363" s="15" t="s">
        <v>27</v>
      </c>
      <c r="C363" s="18">
        <v>215788.23699999999</v>
      </c>
      <c r="D363" s="18">
        <v>10329.843530000002</v>
      </c>
      <c r="E363" s="16">
        <v>6.4</v>
      </c>
      <c r="F363" s="16">
        <v>3.2215186044094604</v>
      </c>
      <c r="G363" s="16">
        <f t="shared" si="5"/>
        <v>4.7870280945851569</v>
      </c>
    </row>
    <row r="364" spans="1:7" x14ac:dyDescent="0.2">
      <c r="A364" s="14">
        <v>2013</v>
      </c>
      <c r="B364" s="15" t="s">
        <v>28</v>
      </c>
      <c r="C364" s="18">
        <v>146858.788</v>
      </c>
      <c r="D364" s="18">
        <v>5788.1427899999999</v>
      </c>
      <c r="E364" s="16">
        <v>6.4</v>
      </c>
      <c r="F364" s="16">
        <v>3.2215186044094604</v>
      </c>
      <c r="G364" s="16">
        <f t="shared" si="5"/>
        <v>3.9412982149900349</v>
      </c>
    </row>
    <row r="365" spans="1:7" x14ac:dyDescent="0.2">
      <c r="A365" s="12">
        <v>2014</v>
      </c>
      <c r="B365" s="13" t="s">
        <v>1</v>
      </c>
      <c r="C365" s="11">
        <v>17484305.607000001</v>
      </c>
      <c r="D365" s="11">
        <v>523853.03773999994</v>
      </c>
      <c r="E365" s="4">
        <v>6.5</v>
      </c>
      <c r="F365" s="4">
        <v>2.9983345975823634</v>
      </c>
      <c r="G365" s="4">
        <f t="shared" si="5"/>
        <v>2.9961329292383829</v>
      </c>
    </row>
    <row r="366" spans="1:7" x14ac:dyDescent="0.2">
      <c r="A366" s="14">
        <v>2014</v>
      </c>
      <c r="B366" s="15" t="s">
        <v>2</v>
      </c>
      <c r="C366" s="18">
        <v>195180.36499999999</v>
      </c>
      <c r="D366" s="18">
        <v>5825.6231200000002</v>
      </c>
      <c r="E366" s="16">
        <v>6.5</v>
      </c>
      <c r="F366" s="16">
        <v>2.9983345975823634</v>
      </c>
      <c r="G366" s="16">
        <f t="shared" si="5"/>
        <v>2.9847383060278632</v>
      </c>
    </row>
    <row r="367" spans="1:7" x14ac:dyDescent="0.2">
      <c r="A367" s="14">
        <v>2014</v>
      </c>
      <c r="B367" s="15" t="s">
        <v>3</v>
      </c>
      <c r="C367" s="18">
        <v>501905.00699999998</v>
      </c>
      <c r="D367" s="18">
        <v>14108.5502</v>
      </c>
      <c r="E367" s="16">
        <v>6.5</v>
      </c>
      <c r="F367" s="16">
        <v>2.9983345975823634</v>
      </c>
      <c r="G367" s="16">
        <f t="shared" si="5"/>
        <v>2.8110000903019485</v>
      </c>
    </row>
    <row r="368" spans="1:7" x14ac:dyDescent="0.2">
      <c r="A368" s="14">
        <v>2014</v>
      </c>
      <c r="B368" s="15" t="s">
        <v>4</v>
      </c>
      <c r="C368" s="18">
        <v>119613.084</v>
      </c>
      <c r="D368" s="18">
        <v>4271.5630799999999</v>
      </c>
      <c r="E368" s="16">
        <v>6.5</v>
      </c>
      <c r="F368" s="16">
        <v>2.9983345975823634</v>
      </c>
      <c r="G368" s="16">
        <f t="shared" si="5"/>
        <v>3.5711503601060901</v>
      </c>
    </row>
    <row r="369" spans="1:7" x14ac:dyDescent="0.2">
      <c r="A369" s="14">
        <v>2014</v>
      </c>
      <c r="B369" s="15" t="s">
        <v>5</v>
      </c>
      <c r="C369" s="18">
        <v>696682.54299999995</v>
      </c>
      <c r="D369" s="18">
        <v>5157.0905299999995</v>
      </c>
      <c r="E369" s="16">
        <v>6.5</v>
      </c>
      <c r="F369" s="16">
        <v>2.9983345975823634</v>
      </c>
      <c r="G369" s="16">
        <f t="shared" si="5"/>
        <v>0.74023535996652645</v>
      </c>
    </row>
    <row r="370" spans="1:7" x14ac:dyDescent="0.2">
      <c r="A370" s="14">
        <v>2014</v>
      </c>
      <c r="B370" s="15" t="s">
        <v>30</v>
      </c>
      <c r="C370" s="18">
        <v>579802.09</v>
      </c>
      <c r="D370" s="18">
        <v>12859.26044</v>
      </c>
      <c r="E370" s="16">
        <v>6.5</v>
      </c>
      <c r="F370" s="16">
        <v>2.9983345975823634</v>
      </c>
      <c r="G370" s="16">
        <f t="shared" si="5"/>
        <v>2.2178706599695079</v>
      </c>
    </row>
    <row r="371" spans="1:7" x14ac:dyDescent="0.2">
      <c r="A371" s="14">
        <v>2014</v>
      </c>
      <c r="B371" s="15" t="s">
        <v>6</v>
      </c>
      <c r="C371" s="18">
        <v>96603.957999999999</v>
      </c>
      <c r="D371" s="18">
        <v>3439.4329500000003</v>
      </c>
      <c r="E371" s="16">
        <v>6.5</v>
      </c>
      <c r="F371" s="16">
        <v>2.9983345975823634</v>
      </c>
      <c r="G371" s="16">
        <f t="shared" si="5"/>
        <v>3.5603437180079105</v>
      </c>
    </row>
    <row r="372" spans="1:7" x14ac:dyDescent="0.2">
      <c r="A372" s="14">
        <v>2014</v>
      </c>
      <c r="B372" s="15" t="s">
        <v>7</v>
      </c>
      <c r="C372" s="18">
        <v>300375.74400000001</v>
      </c>
      <c r="D372" s="18">
        <v>15909.08339</v>
      </c>
      <c r="E372" s="16">
        <v>6.5</v>
      </c>
      <c r="F372" s="16">
        <v>2.9983345975823634</v>
      </c>
      <c r="G372" s="16">
        <f t="shared" si="5"/>
        <v>5.2963941688980052</v>
      </c>
    </row>
    <row r="373" spans="1:7" x14ac:dyDescent="0.2">
      <c r="A373" s="14">
        <v>2014</v>
      </c>
      <c r="B373" s="15" t="s">
        <v>8</v>
      </c>
      <c r="C373" s="18">
        <v>510950.82500000001</v>
      </c>
      <c r="D373" s="18">
        <v>15791.64746</v>
      </c>
      <c r="E373" s="16">
        <v>6.5</v>
      </c>
      <c r="F373" s="16">
        <v>2.9983345975823634</v>
      </c>
      <c r="G373" s="16">
        <f t="shared" si="5"/>
        <v>3.090639389808207</v>
      </c>
    </row>
    <row r="374" spans="1:7" x14ac:dyDescent="0.2">
      <c r="A374" s="14">
        <v>2014</v>
      </c>
      <c r="B374" s="15" t="s">
        <v>29</v>
      </c>
      <c r="C374" s="18">
        <v>2798138.054</v>
      </c>
      <c r="D374" s="18">
        <v>84374.071029999992</v>
      </c>
      <c r="E374" s="16">
        <v>6.5</v>
      </c>
      <c r="F374" s="16">
        <v>2.9983345975823634</v>
      </c>
      <c r="G374" s="16">
        <f t="shared" si="5"/>
        <v>3.0153648391073986</v>
      </c>
    </row>
    <row r="375" spans="1:7" x14ac:dyDescent="0.2">
      <c r="A375" s="14">
        <v>2014</v>
      </c>
      <c r="B375" s="15" t="s">
        <v>9</v>
      </c>
      <c r="C375" s="18">
        <v>199491.872</v>
      </c>
      <c r="D375" s="18">
        <v>7202.3146300000008</v>
      </c>
      <c r="E375" s="16">
        <v>6.5</v>
      </c>
      <c r="F375" s="16">
        <v>2.9983345975823634</v>
      </c>
      <c r="G375" s="16">
        <f t="shared" si="5"/>
        <v>3.6103298634643122</v>
      </c>
    </row>
    <row r="376" spans="1:7" x14ac:dyDescent="0.2">
      <c r="A376" s="14">
        <v>2014</v>
      </c>
      <c r="B376" s="15" t="s">
        <v>10</v>
      </c>
      <c r="C376" s="18">
        <v>649953.07299999997</v>
      </c>
      <c r="D376" s="18">
        <v>19605.864150000001</v>
      </c>
      <c r="E376" s="16">
        <v>6.5</v>
      </c>
      <c r="F376" s="16">
        <v>2.9983345975823634</v>
      </c>
      <c r="G376" s="16">
        <f t="shared" si="5"/>
        <v>3.0165045700153192</v>
      </c>
    </row>
    <row r="377" spans="1:7" x14ac:dyDescent="0.2">
      <c r="A377" s="14">
        <v>2014</v>
      </c>
      <c r="B377" s="15" t="s">
        <v>11</v>
      </c>
      <c r="C377" s="18">
        <v>234183.853</v>
      </c>
      <c r="D377" s="18">
        <v>12770.472460000001</v>
      </c>
      <c r="E377" s="16">
        <v>6.5</v>
      </c>
      <c r="F377" s="16">
        <v>2.9983345975823634</v>
      </c>
      <c r="G377" s="16">
        <f t="shared" si="5"/>
        <v>5.4531823165451128</v>
      </c>
    </row>
    <row r="378" spans="1:7" x14ac:dyDescent="0.2">
      <c r="A378" s="14">
        <v>2014</v>
      </c>
      <c r="B378" s="15" t="s">
        <v>12</v>
      </c>
      <c r="C378" s="18">
        <v>256398.84400000001</v>
      </c>
      <c r="D378" s="18">
        <v>9650.5940599999994</v>
      </c>
      <c r="E378" s="16">
        <v>6.5</v>
      </c>
      <c r="F378" s="16">
        <v>2.9983345975823634</v>
      </c>
      <c r="G378" s="16">
        <f t="shared" si="5"/>
        <v>3.7638992085315328</v>
      </c>
    </row>
    <row r="379" spans="1:7" x14ac:dyDescent="0.2">
      <c r="A379" s="14">
        <v>2014</v>
      </c>
      <c r="B379" s="15" t="s">
        <v>13</v>
      </c>
      <c r="C379" s="18">
        <v>1107264.088</v>
      </c>
      <c r="D379" s="18">
        <v>30845.700430000001</v>
      </c>
      <c r="E379" s="16">
        <v>6.5</v>
      </c>
      <c r="F379" s="16">
        <v>2.9983345975823634</v>
      </c>
      <c r="G379" s="16">
        <f t="shared" si="5"/>
        <v>2.7857582273543402</v>
      </c>
    </row>
    <row r="380" spans="1:7" x14ac:dyDescent="0.2">
      <c r="A380" s="14">
        <v>2014</v>
      </c>
      <c r="B380" s="15" t="s">
        <v>14</v>
      </c>
      <c r="C380" s="18">
        <v>1451590.5660000001</v>
      </c>
      <c r="D380" s="18">
        <v>64027.697169999999</v>
      </c>
      <c r="E380" s="16">
        <v>6.5</v>
      </c>
      <c r="F380" s="16">
        <v>2.9983345975823634</v>
      </c>
      <c r="G380" s="16">
        <f t="shared" si="5"/>
        <v>4.4108647899548279</v>
      </c>
    </row>
    <row r="381" spans="1:7" x14ac:dyDescent="0.2">
      <c r="A381" s="14">
        <v>2014</v>
      </c>
      <c r="B381" s="15" t="s">
        <v>31</v>
      </c>
      <c r="C381" s="18">
        <v>391994.837</v>
      </c>
      <c r="D381" s="18">
        <v>14748.060819999999</v>
      </c>
      <c r="E381" s="16">
        <v>6.5</v>
      </c>
      <c r="F381" s="16">
        <v>2.9983345975823634</v>
      </c>
      <c r="G381" s="16">
        <f t="shared" si="5"/>
        <v>3.7623099663427451</v>
      </c>
    </row>
    <row r="382" spans="1:7" x14ac:dyDescent="0.2">
      <c r="A382" s="14">
        <v>2014</v>
      </c>
      <c r="B382" s="15" t="s">
        <v>15</v>
      </c>
      <c r="C382" s="18">
        <v>189051.14300000001</v>
      </c>
      <c r="D382" s="18">
        <v>7470.7029899999998</v>
      </c>
      <c r="E382" s="16">
        <v>6.5</v>
      </c>
      <c r="F382" s="16">
        <v>2.9983345975823634</v>
      </c>
      <c r="G382" s="16">
        <f t="shared" si="5"/>
        <v>3.9516835875464658</v>
      </c>
    </row>
    <row r="383" spans="1:7" x14ac:dyDescent="0.2">
      <c r="A383" s="14">
        <v>2014</v>
      </c>
      <c r="B383" s="15" t="s">
        <v>16</v>
      </c>
      <c r="C383" s="18">
        <v>112501.791</v>
      </c>
      <c r="D383" s="18">
        <v>4712.7578400000002</v>
      </c>
      <c r="E383" s="16">
        <v>6.5</v>
      </c>
      <c r="F383" s="16">
        <v>2.9983345975823634</v>
      </c>
      <c r="G383" s="16">
        <f t="shared" si="5"/>
        <v>4.1890513903018665</v>
      </c>
    </row>
    <row r="384" spans="1:7" x14ac:dyDescent="0.2">
      <c r="A384" s="14">
        <v>2014</v>
      </c>
      <c r="B384" s="15" t="s">
        <v>17</v>
      </c>
      <c r="C384" s="18">
        <v>1207990.997</v>
      </c>
      <c r="D384" s="18">
        <v>20943.189139999999</v>
      </c>
      <c r="E384" s="16">
        <v>6.5</v>
      </c>
      <c r="F384" s="16">
        <v>2.9983345975823634</v>
      </c>
      <c r="G384" s="16">
        <f t="shared" si="5"/>
        <v>1.7337206313632816</v>
      </c>
    </row>
    <row r="385" spans="1:7" x14ac:dyDescent="0.2">
      <c r="A385" s="14">
        <v>2014</v>
      </c>
      <c r="B385" s="15" t="s">
        <v>18</v>
      </c>
      <c r="C385" s="18">
        <v>265613.70600000001</v>
      </c>
      <c r="D385" s="18">
        <v>13533.187449999998</v>
      </c>
      <c r="E385" s="16">
        <v>6.5</v>
      </c>
      <c r="F385" s="16">
        <v>2.9983345975823634</v>
      </c>
      <c r="G385" s="16">
        <f t="shared" si="5"/>
        <v>5.0950636749144254</v>
      </c>
    </row>
    <row r="386" spans="1:7" x14ac:dyDescent="0.2">
      <c r="A386" s="14">
        <v>2014</v>
      </c>
      <c r="B386" s="15" t="s">
        <v>19</v>
      </c>
      <c r="C386" s="18">
        <v>540792.71799999999</v>
      </c>
      <c r="D386" s="18">
        <v>19006.105439999999</v>
      </c>
      <c r="E386" s="16">
        <v>6.5</v>
      </c>
      <c r="F386" s="16">
        <v>2.9983345975823634</v>
      </c>
      <c r="G386" s="16">
        <f t="shared" si="5"/>
        <v>3.5144898974027976</v>
      </c>
    </row>
    <row r="387" spans="1:7" x14ac:dyDescent="0.2">
      <c r="A387" s="14">
        <v>2014</v>
      </c>
      <c r="B387" s="15" t="s">
        <v>32</v>
      </c>
      <c r="C387" s="18">
        <v>348716.58799999999</v>
      </c>
      <c r="D387" s="18">
        <v>6503.1786599999996</v>
      </c>
      <c r="E387" s="16">
        <v>6.5</v>
      </c>
      <c r="F387" s="16">
        <v>2.9983345975823634</v>
      </c>
      <c r="G387" s="16">
        <f t="shared" ref="G387:G450" si="6">D387/C387*100</f>
        <v>1.8648893926434036</v>
      </c>
    </row>
    <row r="388" spans="1:7" x14ac:dyDescent="0.2">
      <c r="A388" s="14">
        <v>2014</v>
      </c>
      <c r="B388" s="15" t="s">
        <v>20</v>
      </c>
      <c r="C388" s="18">
        <v>246516.89</v>
      </c>
      <c r="D388" s="18">
        <v>6270.3044399999999</v>
      </c>
      <c r="E388" s="16">
        <v>6.5</v>
      </c>
      <c r="F388" s="16">
        <v>2.9983345975823634</v>
      </c>
      <c r="G388" s="16">
        <f t="shared" si="6"/>
        <v>2.5435597698802703</v>
      </c>
    </row>
    <row r="389" spans="1:7" x14ac:dyDescent="0.2">
      <c r="A389" s="14">
        <v>2014</v>
      </c>
      <c r="B389" s="15" t="s">
        <v>21</v>
      </c>
      <c r="C389" s="18">
        <v>330242.33899999998</v>
      </c>
      <c r="D389" s="18">
        <v>9680.9818799999994</v>
      </c>
      <c r="E389" s="16">
        <v>6.5</v>
      </c>
      <c r="F389" s="16">
        <v>2.9983345975823634</v>
      </c>
      <c r="G389" s="16">
        <f t="shared" si="6"/>
        <v>2.9314781106852568</v>
      </c>
    </row>
    <row r="390" spans="1:7" x14ac:dyDescent="0.2">
      <c r="A390" s="14">
        <v>2014</v>
      </c>
      <c r="B390" s="15" t="s">
        <v>22</v>
      </c>
      <c r="C390" s="18">
        <v>344506.49200000003</v>
      </c>
      <c r="D390" s="18">
        <v>12002.52175</v>
      </c>
      <c r="E390" s="16">
        <v>6.5</v>
      </c>
      <c r="F390" s="16">
        <v>2.9983345975823634</v>
      </c>
      <c r="G390" s="16">
        <f t="shared" si="6"/>
        <v>3.4839754921077071</v>
      </c>
    </row>
    <row r="391" spans="1:7" x14ac:dyDescent="0.2">
      <c r="A391" s="14">
        <v>2014</v>
      </c>
      <c r="B391" s="15" t="s">
        <v>23</v>
      </c>
      <c r="C391" s="18">
        <v>535720.34100000001</v>
      </c>
      <c r="D391" s="18">
        <v>15450.68201</v>
      </c>
      <c r="E391" s="16">
        <v>6.5</v>
      </c>
      <c r="F391" s="16">
        <v>2.9983345975823634</v>
      </c>
      <c r="G391" s="16">
        <f t="shared" si="6"/>
        <v>2.8840947090340183</v>
      </c>
    </row>
    <row r="392" spans="1:7" x14ac:dyDescent="0.2">
      <c r="A392" s="14">
        <v>2014</v>
      </c>
      <c r="B392" s="15" t="s">
        <v>24</v>
      </c>
      <c r="C392" s="18">
        <v>575966.40099999995</v>
      </c>
      <c r="D392" s="18">
        <v>11194.496639999999</v>
      </c>
      <c r="E392" s="16">
        <v>6.5</v>
      </c>
      <c r="F392" s="16">
        <v>2.9983345975823634</v>
      </c>
      <c r="G392" s="16">
        <f t="shared" si="6"/>
        <v>1.9436023734308072</v>
      </c>
    </row>
    <row r="393" spans="1:7" x14ac:dyDescent="0.2">
      <c r="A393" s="14">
        <v>2014</v>
      </c>
      <c r="B393" s="15" t="s">
        <v>25</v>
      </c>
      <c r="C393" s="18">
        <v>498626.18199999997</v>
      </c>
      <c r="D393" s="18">
        <v>16043.903010000002</v>
      </c>
      <c r="E393" s="16">
        <v>6.5</v>
      </c>
      <c r="F393" s="16">
        <v>2.9983345975823634</v>
      </c>
      <c r="G393" s="16">
        <f t="shared" si="6"/>
        <v>3.2176214545428752</v>
      </c>
    </row>
    <row r="394" spans="1:7" x14ac:dyDescent="0.2">
      <c r="A394" s="14">
        <v>2014</v>
      </c>
      <c r="B394" s="15" t="s">
        <v>26</v>
      </c>
      <c r="C394" s="18">
        <v>93828.437000000005</v>
      </c>
      <c r="D394" s="18">
        <v>4762.8883000000005</v>
      </c>
      <c r="E394" s="16">
        <v>6.5</v>
      </c>
      <c r="F394" s="16">
        <v>2.9983345975823634</v>
      </c>
      <c r="G394" s="16">
        <f t="shared" si="6"/>
        <v>5.0761671538874724</v>
      </c>
    </row>
    <row r="395" spans="1:7" x14ac:dyDescent="0.2">
      <c r="A395" s="14">
        <v>2014</v>
      </c>
      <c r="B395" s="15" t="s">
        <v>33</v>
      </c>
      <c r="C395" s="18">
        <v>810516.49199999997</v>
      </c>
      <c r="D395" s="18">
        <v>28793.43244</v>
      </c>
      <c r="E395" s="16">
        <v>6.5</v>
      </c>
      <c r="F395" s="16">
        <v>2.9983345975823634</v>
      </c>
      <c r="G395" s="16">
        <f t="shared" si="6"/>
        <v>3.5524795268447171</v>
      </c>
    </row>
    <row r="396" spans="1:7" x14ac:dyDescent="0.2">
      <c r="A396" s="14">
        <v>2014</v>
      </c>
      <c r="B396" s="15" t="s">
        <v>27</v>
      </c>
      <c r="C396" s="18">
        <v>232467.74400000001</v>
      </c>
      <c r="D396" s="18">
        <v>10631.42777</v>
      </c>
      <c r="E396" s="16">
        <v>6.5</v>
      </c>
      <c r="F396" s="16">
        <v>2.9983345975823634</v>
      </c>
      <c r="G396" s="16">
        <f t="shared" si="6"/>
        <v>4.5732915831970224</v>
      </c>
    </row>
    <row r="397" spans="1:7" x14ac:dyDescent="0.2">
      <c r="A397" s="14">
        <v>2014</v>
      </c>
      <c r="B397" s="15" t="s">
        <v>28</v>
      </c>
      <c r="C397" s="18">
        <v>156773.42600000001</v>
      </c>
      <c r="D397" s="18">
        <v>6032.6997099999999</v>
      </c>
      <c r="E397" s="16">
        <v>6.5</v>
      </c>
      <c r="F397" s="16">
        <v>2.9983345975823634</v>
      </c>
      <c r="G397" s="16">
        <f t="shared" si="6"/>
        <v>3.8480371730856984</v>
      </c>
    </row>
    <row r="398" spans="1:7" x14ac:dyDescent="0.2">
      <c r="A398" s="12">
        <v>2015</v>
      </c>
      <c r="B398" s="13" t="s">
        <v>1</v>
      </c>
      <c r="C398" s="11">
        <v>18572109.414999999</v>
      </c>
      <c r="D398" s="11">
        <v>570887.62398000003</v>
      </c>
      <c r="E398" s="4">
        <v>6.5</v>
      </c>
      <c r="F398" s="4">
        <v>3.0797974575319831</v>
      </c>
      <c r="G398" s="4">
        <f t="shared" si="6"/>
        <v>3.0738975914007671</v>
      </c>
    </row>
    <row r="399" spans="1:7" x14ac:dyDescent="0.2">
      <c r="A399" s="14">
        <v>2015</v>
      </c>
      <c r="B399" s="15" t="s">
        <v>2</v>
      </c>
      <c r="C399" s="18">
        <v>215416.92499999999</v>
      </c>
      <c r="D399" s="18">
        <v>6456.4243000000006</v>
      </c>
      <c r="E399" s="16">
        <v>6.5</v>
      </c>
      <c r="F399" s="16">
        <v>3.0797974575319831</v>
      </c>
      <c r="G399" s="16">
        <f t="shared" si="6"/>
        <v>2.9971759647019383</v>
      </c>
    </row>
    <row r="400" spans="1:7" x14ac:dyDescent="0.2">
      <c r="A400" s="14">
        <v>2015</v>
      </c>
      <c r="B400" s="15" t="s">
        <v>3</v>
      </c>
      <c r="C400" s="18">
        <v>580277.424</v>
      </c>
      <c r="D400" s="18">
        <v>15435.51496</v>
      </c>
      <c r="E400" s="16">
        <v>6.5</v>
      </c>
      <c r="F400" s="16">
        <v>3.0797974575319831</v>
      </c>
      <c r="G400" s="16">
        <f t="shared" si="6"/>
        <v>2.6600233477289308</v>
      </c>
    </row>
    <row r="401" spans="1:7" x14ac:dyDescent="0.2">
      <c r="A401" s="14">
        <v>2015</v>
      </c>
      <c r="B401" s="15" t="s">
        <v>4</v>
      </c>
      <c r="C401" s="18">
        <v>142277.93900000001</v>
      </c>
      <c r="D401" s="18">
        <v>4811.58043</v>
      </c>
      <c r="E401" s="16">
        <v>6.5</v>
      </c>
      <c r="F401" s="16">
        <v>3.0797974575319831</v>
      </c>
      <c r="G401" s="16">
        <f t="shared" si="6"/>
        <v>3.3818176337232435</v>
      </c>
    </row>
    <row r="402" spans="1:7" x14ac:dyDescent="0.2">
      <c r="A402" s="14">
        <v>2015</v>
      </c>
      <c r="B402" s="15" t="s">
        <v>5</v>
      </c>
      <c r="C402" s="18">
        <v>436081.49400000001</v>
      </c>
      <c r="D402" s="18">
        <v>5291.7437100000006</v>
      </c>
      <c r="E402" s="16">
        <v>6.5</v>
      </c>
      <c r="F402" s="16">
        <v>3.0797974575319831</v>
      </c>
      <c r="G402" s="16">
        <f t="shared" si="6"/>
        <v>1.2134758715534946</v>
      </c>
    </row>
    <row r="403" spans="1:7" x14ac:dyDescent="0.2">
      <c r="A403" s="14">
        <v>2015</v>
      </c>
      <c r="B403" s="15" t="s">
        <v>30</v>
      </c>
      <c r="C403" s="18">
        <v>627666.56799999997</v>
      </c>
      <c r="D403" s="18">
        <v>14156.20919</v>
      </c>
      <c r="E403" s="16">
        <v>6.5</v>
      </c>
      <c r="F403" s="16">
        <v>3.0797974575319831</v>
      </c>
      <c r="G403" s="16">
        <f t="shared" si="6"/>
        <v>2.2553709105628199</v>
      </c>
    </row>
    <row r="404" spans="1:7" x14ac:dyDescent="0.2">
      <c r="A404" s="14">
        <v>2015</v>
      </c>
      <c r="B404" s="15" t="s">
        <v>6</v>
      </c>
      <c r="C404" s="18">
        <v>101924.98</v>
      </c>
      <c r="D404" s="18">
        <v>3835.2259000000004</v>
      </c>
      <c r="E404" s="16">
        <v>6.5</v>
      </c>
      <c r="F404" s="16">
        <v>3.0797974575319831</v>
      </c>
      <c r="G404" s="16">
        <f t="shared" si="6"/>
        <v>3.7627928894369176</v>
      </c>
    </row>
    <row r="405" spans="1:7" x14ac:dyDescent="0.2">
      <c r="A405" s="14">
        <v>2015</v>
      </c>
      <c r="B405" s="15" t="s">
        <v>7</v>
      </c>
      <c r="C405" s="18">
        <v>302308.114</v>
      </c>
      <c r="D405" s="18">
        <v>16966.649969999999</v>
      </c>
      <c r="E405" s="16">
        <v>6.5</v>
      </c>
      <c r="F405" s="16">
        <v>3.0797974575319831</v>
      </c>
      <c r="G405" s="16">
        <f t="shared" si="6"/>
        <v>5.6123700239154015</v>
      </c>
    </row>
    <row r="406" spans="1:7" x14ac:dyDescent="0.2">
      <c r="A406" s="14">
        <v>2015</v>
      </c>
      <c r="B406" s="15" t="s">
        <v>8</v>
      </c>
      <c r="C406" s="18">
        <v>587826.59900000005</v>
      </c>
      <c r="D406" s="18">
        <v>17378.937890000001</v>
      </c>
      <c r="E406" s="16">
        <v>6.5</v>
      </c>
      <c r="F406" s="16">
        <v>3.0797974575319831</v>
      </c>
      <c r="G406" s="16">
        <f t="shared" si="6"/>
        <v>2.9564735450156108</v>
      </c>
    </row>
    <row r="407" spans="1:7" x14ac:dyDescent="0.2">
      <c r="A407" s="14">
        <v>2015</v>
      </c>
      <c r="B407" s="15" t="s">
        <v>29</v>
      </c>
      <c r="C407" s="18">
        <v>2968856.8629999999</v>
      </c>
      <c r="D407" s="18">
        <v>94094.343159999989</v>
      </c>
      <c r="E407" s="16">
        <v>6.5</v>
      </c>
      <c r="F407" s="16">
        <v>3.0797974575319831</v>
      </c>
      <c r="G407" s="16">
        <f t="shared" si="6"/>
        <v>3.1693795794829462</v>
      </c>
    </row>
    <row r="408" spans="1:7" x14ac:dyDescent="0.2">
      <c r="A408" s="14">
        <v>2015</v>
      </c>
      <c r="B408" s="15" t="s">
        <v>9</v>
      </c>
      <c r="C408" s="18">
        <v>210218.37599999999</v>
      </c>
      <c r="D408" s="18">
        <v>7845.8190599999998</v>
      </c>
      <c r="E408" s="16">
        <v>6.5</v>
      </c>
      <c r="F408" s="16">
        <v>3.0797974575319831</v>
      </c>
      <c r="G408" s="16">
        <f t="shared" si="6"/>
        <v>3.732223228667698</v>
      </c>
    </row>
    <row r="409" spans="1:7" x14ac:dyDescent="0.2">
      <c r="A409" s="14">
        <v>2015</v>
      </c>
      <c r="B409" s="15" t="s">
        <v>10</v>
      </c>
      <c r="C409" s="18">
        <v>721923.18099999998</v>
      </c>
      <c r="D409" s="18">
        <v>20756.68605</v>
      </c>
      <c r="E409" s="16">
        <v>6.5</v>
      </c>
      <c r="F409" s="16">
        <v>3.0797974575319831</v>
      </c>
      <c r="G409" s="16">
        <f t="shared" si="6"/>
        <v>2.8751931779289963</v>
      </c>
    </row>
    <row r="410" spans="1:7" x14ac:dyDescent="0.2">
      <c r="A410" s="14">
        <v>2015</v>
      </c>
      <c r="B410" s="15" t="s">
        <v>11</v>
      </c>
      <c r="C410" s="18">
        <v>247813.82800000001</v>
      </c>
      <c r="D410" s="18">
        <v>13257.82962</v>
      </c>
      <c r="E410" s="16">
        <v>6.5</v>
      </c>
      <c r="F410" s="16">
        <v>3.0797974575319831</v>
      </c>
      <c r="G410" s="16">
        <f t="shared" si="6"/>
        <v>5.3499151871379835</v>
      </c>
    </row>
    <row r="411" spans="1:7" x14ac:dyDescent="0.2">
      <c r="A411" s="14">
        <v>2015</v>
      </c>
      <c r="B411" s="15" t="s">
        <v>12</v>
      </c>
      <c r="C411" s="18">
        <v>289377.79100000003</v>
      </c>
      <c r="D411" s="18">
        <v>10234.81638</v>
      </c>
      <c r="E411" s="16">
        <v>6.5</v>
      </c>
      <c r="F411" s="16">
        <v>3.0797974575319831</v>
      </c>
      <c r="G411" s="16">
        <f t="shared" si="6"/>
        <v>3.5368354788498606</v>
      </c>
    </row>
    <row r="412" spans="1:7" x14ac:dyDescent="0.2">
      <c r="A412" s="14">
        <v>2015</v>
      </c>
      <c r="B412" s="15" t="s">
        <v>13</v>
      </c>
      <c r="C412" s="18">
        <v>1204768.3400000001</v>
      </c>
      <c r="D412" s="18">
        <v>32346.683360000003</v>
      </c>
      <c r="E412" s="16">
        <v>6.5</v>
      </c>
      <c r="F412" s="16">
        <v>3.0797974575319831</v>
      </c>
      <c r="G412" s="16">
        <f t="shared" si="6"/>
        <v>2.6848882300476125</v>
      </c>
    </row>
    <row r="413" spans="1:7" x14ac:dyDescent="0.2">
      <c r="A413" s="14">
        <v>2015</v>
      </c>
      <c r="B413" s="15" t="s">
        <v>14</v>
      </c>
      <c r="C413" s="18">
        <v>1569746.4850000001</v>
      </c>
      <c r="D413" s="18">
        <v>68873.512419999999</v>
      </c>
      <c r="E413" s="16">
        <v>6.5</v>
      </c>
      <c r="F413" s="16">
        <v>3.0797974575319831</v>
      </c>
      <c r="G413" s="16">
        <f t="shared" si="6"/>
        <v>4.3875564034150392</v>
      </c>
    </row>
    <row r="414" spans="1:7" x14ac:dyDescent="0.2">
      <c r="A414" s="14">
        <v>2015</v>
      </c>
      <c r="B414" s="15" t="s">
        <v>31</v>
      </c>
      <c r="C414" s="18">
        <v>408481.804</v>
      </c>
      <c r="D414" s="18">
        <v>15630.257989999998</v>
      </c>
      <c r="E414" s="16">
        <v>6.5</v>
      </c>
      <c r="F414" s="16">
        <v>3.0797974575319831</v>
      </c>
      <c r="G414" s="16">
        <f t="shared" si="6"/>
        <v>3.8264269881651809</v>
      </c>
    </row>
    <row r="415" spans="1:7" x14ac:dyDescent="0.2">
      <c r="A415" s="14">
        <v>2015</v>
      </c>
      <c r="B415" s="15" t="s">
        <v>15</v>
      </c>
      <c r="C415" s="18">
        <v>199165.66</v>
      </c>
      <c r="D415" s="18">
        <v>7974.2746900000002</v>
      </c>
      <c r="E415" s="16">
        <v>6.5</v>
      </c>
      <c r="F415" s="16">
        <v>3.0797974575319831</v>
      </c>
      <c r="G415" s="16">
        <f t="shared" si="6"/>
        <v>4.0038401650163991</v>
      </c>
    </row>
    <row r="416" spans="1:7" x14ac:dyDescent="0.2">
      <c r="A416" s="14">
        <v>2015</v>
      </c>
      <c r="B416" s="15" t="s">
        <v>16</v>
      </c>
      <c r="C416" s="18">
        <v>123019.281</v>
      </c>
      <c r="D416" s="18">
        <v>5297.1694100000004</v>
      </c>
      <c r="E416" s="16">
        <v>6.5</v>
      </c>
      <c r="F416" s="16">
        <v>3.0797974575319831</v>
      </c>
      <c r="G416" s="16">
        <f t="shared" si="6"/>
        <v>4.3059668101945743</v>
      </c>
    </row>
    <row r="417" spans="1:7" x14ac:dyDescent="0.2">
      <c r="A417" s="14">
        <v>2015</v>
      </c>
      <c r="B417" s="15" t="s">
        <v>17</v>
      </c>
      <c r="C417" s="18">
        <v>1337539.463</v>
      </c>
      <c r="D417" s="18">
        <v>22664.493859999999</v>
      </c>
      <c r="E417" s="16">
        <v>6.5</v>
      </c>
      <c r="F417" s="16">
        <v>3.0797974575319831</v>
      </c>
      <c r="G417" s="16">
        <f t="shared" si="6"/>
        <v>1.6944916009554778</v>
      </c>
    </row>
    <row r="418" spans="1:7" x14ac:dyDescent="0.2">
      <c r="A418" s="14">
        <v>2015</v>
      </c>
      <c r="B418" s="15" t="s">
        <v>18</v>
      </c>
      <c r="C418" s="18">
        <v>290365.72499999998</v>
      </c>
      <c r="D418" s="18">
        <v>15574.019069999998</v>
      </c>
      <c r="E418" s="16">
        <v>6.5</v>
      </c>
      <c r="F418" s="16">
        <v>3.0797974575319831</v>
      </c>
      <c r="G418" s="16">
        <f t="shared" si="6"/>
        <v>5.3635872725680693</v>
      </c>
    </row>
    <row r="419" spans="1:7" x14ac:dyDescent="0.2">
      <c r="A419" s="14">
        <v>2015</v>
      </c>
      <c r="B419" s="15" t="s">
        <v>19</v>
      </c>
      <c r="C419" s="18">
        <v>580298.16</v>
      </c>
      <c r="D419" s="18">
        <v>20952.238669999999</v>
      </c>
      <c r="E419" s="16">
        <v>6.5</v>
      </c>
      <c r="F419" s="16">
        <v>3.0797974575319831</v>
      </c>
      <c r="G419" s="16">
        <f t="shared" si="6"/>
        <v>3.6105988462896379</v>
      </c>
    </row>
    <row r="420" spans="1:7" x14ac:dyDescent="0.2">
      <c r="A420" s="14">
        <v>2015</v>
      </c>
      <c r="B420" s="15" t="s">
        <v>32</v>
      </c>
      <c r="C420" s="18">
        <v>388211.11200000002</v>
      </c>
      <c r="D420" s="18">
        <v>6983.1707399999996</v>
      </c>
      <c r="E420" s="16">
        <v>6.5</v>
      </c>
      <c r="F420" s="16">
        <v>3.0797974575319831</v>
      </c>
      <c r="G420" s="16">
        <f t="shared" si="6"/>
        <v>1.7988075364519702</v>
      </c>
    </row>
    <row r="421" spans="1:7" x14ac:dyDescent="0.2">
      <c r="A421" s="14">
        <v>2015</v>
      </c>
      <c r="B421" s="15" t="s">
        <v>20</v>
      </c>
      <c r="C421" s="18">
        <v>265832.86700000003</v>
      </c>
      <c r="D421" s="18">
        <v>6574.2842499999997</v>
      </c>
      <c r="E421" s="16">
        <v>6.5</v>
      </c>
      <c r="F421" s="16">
        <v>3.0797974575319831</v>
      </c>
      <c r="G421" s="16">
        <f t="shared" si="6"/>
        <v>2.4730893226983852</v>
      </c>
    </row>
    <row r="422" spans="1:7" x14ac:dyDescent="0.2">
      <c r="A422" s="14">
        <v>2015</v>
      </c>
      <c r="B422" s="15" t="s">
        <v>21</v>
      </c>
      <c r="C422" s="18">
        <v>364656.92499999999</v>
      </c>
      <c r="D422" s="18">
        <v>9764.1531899999991</v>
      </c>
      <c r="E422" s="16">
        <v>6.5</v>
      </c>
      <c r="F422" s="16">
        <v>3.0797974575319831</v>
      </c>
      <c r="G422" s="16">
        <f t="shared" si="6"/>
        <v>2.6776272492288471</v>
      </c>
    </row>
    <row r="423" spans="1:7" x14ac:dyDescent="0.2">
      <c r="A423" s="14">
        <v>2015</v>
      </c>
      <c r="B423" s="15" t="s">
        <v>22</v>
      </c>
      <c r="C423" s="18">
        <v>379608.57199999999</v>
      </c>
      <c r="D423" s="18">
        <v>12681.85446</v>
      </c>
      <c r="E423" s="16">
        <v>6.5</v>
      </c>
      <c r="F423" s="16">
        <v>3.0797974575319831</v>
      </c>
      <c r="G423" s="16">
        <f t="shared" si="6"/>
        <v>3.3407713617173012</v>
      </c>
    </row>
    <row r="424" spans="1:7" x14ac:dyDescent="0.2">
      <c r="A424" s="14">
        <v>2015</v>
      </c>
      <c r="B424" s="15" t="s">
        <v>23</v>
      </c>
      <c r="C424" s="18">
        <v>588735.277</v>
      </c>
      <c r="D424" s="18">
        <v>18910.379110000002</v>
      </c>
      <c r="E424" s="16">
        <v>6.5</v>
      </c>
      <c r="F424" s="16">
        <v>3.0797974575319831</v>
      </c>
      <c r="G424" s="16">
        <f t="shared" si="6"/>
        <v>3.2120343130041453</v>
      </c>
    </row>
    <row r="425" spans="1:7" x14ac:dyDescent="0.2">
      <c r="A425" s="14">
        <v>2015</v>
      </c>
      <c r="B425" s="15" t="s">
        <v>24</v>
      </c>
      <c r="C425" s="18">
        <v>467499.10200000001</v>
      </c>
      <c r="D425" s="18">
        <v>11980.46514</v>
      </c>
      <c r="E425" s="16">
        <v>6.5</v>
      </c>
      <c r="F425" s="16">
        <v>3.0797974575319831</v>
      </c>
      <c r="G425" s="16">
        <f t="shared" si="6"/>
        <v>2.5626712626284363</v>
      </c>
    </row>
    <row r="426" spans="1:7" x14ac:dyDescent="0.2">
      <c r="A426" s="14">
        <v>2015</v>
      </c>
      <c r="B426" s="15" t="s">
        <v>25</v>
      </c>
      <c r="C426" s="18">
        <v>543674.07200000004</v>
      </c>
      <c r="D426" s="18">
        <v>17800.697250000001</v>
      </c>
      <c r="E426" s="16">
        <v>6.5</v>
      </c>
      <c r="F426" s="16">
        <v>3.0797974575319831</v>
      </c>
      <c r="G426" s="16">
        <f t="shared" si="6"/>
        <v>3.2741486428655731</v>
      </c>
    </row>
    <row r="427" spans="1:7" x14ac:dyDescent="0.2">
      <c r="A427" s="14">
        <v>2015</v>
      </c>
      <c r="B427" s="15" t="s">
        <v>26</v>
      </c>
      <c r="C427" s="18">
        <v>104631.193</v>
      </c>
      <c r="D427" s="18">
        <v>5132.4007499999998</v>
      </c>
      <c r="E427" s="16">
        <v>6.5</v>
      </c>
      <c r="F427" s="16">
        <v>3.0797974575319831</v>
      </c>
      <c r="G427" s="16">
        <f t="shared" si="6"/>
        <v>4.9052300779940454</v>
      </c>
    </row>
    <row r="428" spans="1:7" x14ac:dyDescent="0.2">
      <c r="A428" s="14">
        <v>2015</v>
      </c>
      <c r="B428" s="15" t="s">
        <v>33</v>
      </c>
      <c r="C428" s="18">
        <v>833456.61600000004</v>
      </c>
      <c r="D428" s="18">
        <v>31698.502229999998</v>
      </c>
      <c r="E428" s="16">
        <v>6.5</v>
      </c>
      <c r="F428" s="16">
        <v>3.0797974575319831</v>
      </c>
      <c r="G428" s="16">
        <f t="shared" si="6"/>
        <v>3.8032576167107894</v>
      </c>
    </row>
    <row r="429" spans="1:7" x14ac:dyDescent="0.2">
      <c r="A429" s="14">
        <v>2015</v>
      </c>
      <c r="B429" s="15" t="s">
        <v>27</v>
      </c>
      <c r="C429" s="18">
        <v>247730.17300000001</v>
      </c>
      <c r="D429" s="18">
        <v>12170.222660000001</v>
      </c>
      <c r="E429" s="16">
        <v>6.5</v>
      </c>
      <c r="F429" s="16">
        <v>3.0797974575319831</v>
      </c>
      <c r="G429" s="16">
        <f t="shared" si="6"/>
        <v>4.9126929160946418</v>
      </c>
    </row>
    <row r="430" spans="1:7" x14ac:dyDescent="0.2">
      <c r="A430" s="14">
        <v>2015</v>
      </c>
      <c r="B430" s="15" t="s">
        <v>28</v>
      </c>
      <c r="C430" s="18">
        <v>169623.32699999999</v>
      </c>
      <c r="D430" s="18">
        <v>6545.4271699999999</v>
      </c>
      <c r="E430" s="16">
        <v>6.5</v>
      </c>
      <c r="F430" s="16">
        <v>3.0797974575319831</v>
      </c>
      <c r="G430" s="16">
        <f t="shared" si="6"/>
        <v>3.8588013133358716</v>
      </c>
    </row>
    <row r="431" spans="1:7" x14ac:dyDescent="0.2">
      <c r="A431" s="12">
        <v>2016</v>
      </c>
      <c r="B431" s="13" t="s">
        <v>1</v>
      </c>
      <c r="C431" s="11">
        <v>20129057.370999999</v>
      </c>
      <c r="D431" s="11">
        <v>591913.05865999998</v>
      </c>
      <c r="E431" s="4">
        <v>6.5</v>
      </c>
      <c r="F431" s="4">
        <v>2.9449005221803635</v>
      </c>
      <c r="G431" s="4">
        <f t="shared" si="6"/>
        <v>2.9405900522334996</v>
      </c>
    </row>
    <row r="432" spans="1:7" x14ac:dyDescent="0.2">
      <c r="A432" s="14">
        <v>2016</v>
      </c>
      <c r="B432" s="15" t="s">
        <v>2</v>
      </c>
      <c r="C432" s="18">
        <v>248849.97200000001</v>
      </c>
      <c r="D432" s="18">
        <v>6738.4382000000005</v>
      </c>
      <c r="E432" s="16">
        <v>6.5</v>
      </c>
      <c r="F432" s="16">
        <v>2.9449005221803635</v>
      </c>
      <c r="G432" s="16">
        <f t="shared" si="6"/>
        <v>2.7078316086770546</v>
      </c>
    </row>
    <row r="433" spans="1:7" x14ac:dyDescent="0.2">
      <c r="A433" s="14">
        <v>2016</v>
      </c>
      <c r="B433" s="15" t="s">
        <v>3</v>
      </c>
      <c r="C433" s="18">
        <v>647659.73100000003</v>
      </c>
      <c r="D433" s="18">
        <v>16126.664980000001</v>
      </c>
      <c r="E433" s="16">
        <v>6.5</v>
      </c>
      <c r="F433" s="16">
        <v>2.9449005221803635</v>
      </c>
      <c r="G433" s="16">
        <f t="shared" si="6"/>
        <v>2.4899903773699341</v>
      </c>
    </row>
    <row r="434" spans="1:7" x14ac:dyDescent="0.2">
      <c r="A434" s="14">
        <v>2016</v>
      </c>
      <c r="B434" s="15" t="s">
        <v>4</v>
      </c>
      <c r="C434" s="18">
        <v>155809.22399999999</v>
      </c>
      <c r="D434" s="18">
        <v>4730.88015</v>
      </c>
      <c r="E434" s="16">
        <v>6.5</v>
      </c>
      <c r="F434" s="16">
        <v>2.9449005221803635</v>
      </c>
      <c r="G434" s="16">
        <f t="shared" si="6"/>
        <v>3.036328677177675</v>
      </c>
    </row>
    <row r="435" spans="1:7" x14ac:dyDescent="0.2">
      <c r="A435" s="14">
        <v>2016</v>
      </c>
      <c r="B435" s="15" t="s">
        <v>5</v>
      </c>
      <c r="C435" s="18">
        <v>412424.33299999998</v>
      </c>
      <c r="D435" s="18">
        <v>5302.5720299999994</v>
      </c>
      <c r="E435" s="16">
        <v>6.5</v>
      </c>
      <c r="F435" s="16">
        <v>2.9449005221803635</v>
      </c>
      <c r="G435" s="16">
        <f t="shared" si="6"/>
        <v>1.2857078512872322</v>
      </c>
    </row>
    <row r="436" spans="1:7" x14ac:dyDescent="0.2">
      <c r="A436" s="14">
        <v>2016</v>
      </c>
      <c r="B436" s="15" t="s">
        <v>30</v>
      </c>
      <c r="C436" s="18">
        <v>684776.14399999997</v>
      </c>
      <c r="D436" s="18">
        <v>14956.093779999999</v>
      </c>
      <c r="E436" s="16">
        <v>6.5</v>
      </c>
      <c r="F436" s="16">
        <v>2.9449005221803635</v>
      </c>
      <c r="G436" s="16">
        <f t="shared" si="6"/>
        <v>2.1840851073807266</v>
      </c>
    </row>
    <row r="437" spans="1:7" x14ac:dyDescent="0.2">
      <c r="A437" s="14">
        <v>2016</v>
      </c>
      <c r="B437" s="15" t="s">
        <v>6</v>
      </c>
      <c r="C437" s="18">
        <v>110204.72500000001</v>
      </c>
      <c r="D437" s="18">
        <v>3921.3074400000005</v>
      </c>
      <c r="E437" s="16">
        <v>6.5</v>
      </c>
      <c r="F437" s="16">
        <v>2.9449005221803635</v>
      </c>
      <c r="G437" s="16">
        <f t="shared" si="6"/>
        <v>3.5582026451225213</v>
      </c>
    </row>
    <row r="438" spans="1:7" x14ac:dyDescent="0.2">
      <c r="A438" s="14">
        <v>2016</v>
      </c>
      <c r="B438" s="15" t="s">
        <v>7</v>
      </c>
      <c r="C438" s="18">
        <v>318560.217</v>
      </c>
      <c r="D438" s="18">
        <v>17252.820110000001</v>
      </c>
      <c r="E438" s="16">
        <v>6.5</v>
      </c>
      <c r="F438" s="16">
        <v>2.9449005221803635</v>
      </c>
      <c r="G438" s="16">
        <f t="shared" si="6"/>
        <v>5.4158740449376328</v>
      </c>
    </row>
    <row r="439" spans="1:7" x14ac:dyDescent="0.2">
      <c r="A439" s="14">
        <v>2016</v>
      </c>
      <c r="B439" s="15" t="s">
        <v>8</v>
      </c>
      <c r="C439" s="18">
        <v>656275.66</v>
      </c>
      <c r="D439" s="18">
        <v>16742.142799999998</v>
      </c>
      <c r="E439" s="16">
        <v>6.5</v>
      </c>
      <c r="F439" s="16">
        <v>2.9449005221803635</v>
      </c>
      <c r="G439" s="16">
        <f t="shared" si="6"/>
        <v>2.5510839149512261</v>
      </c>
    </row>
    <row r="440" spans="1:7" x14ac:dyDescent="0.2">
      <c r="A440" s="14">
        <v>2016</v>
      </c>
      <c r="B440" s="15" t="s">
        <v>29</v>
      </c>
      <c r="C440" s="18">
        <v>3163657.8530000001</v>
      </c>
      <c r="D440" s="18">
        <v>95983.875220000002</v>
      </c>
      <c r="E440" s="16">
        <v>6.5</v>
      </c>
      <c r="F440" s="16">
        <v>2.9449005221803635</v>
      </c>
      <c r="G440" s="16">
        <f t="shared" si="6"/>
        <v>3.0339524588280438</v>
      </c>
    </row>
    <row r="441" spans="1:7" x14ac:dyDescent="0.2">
      <c r="A441" s="14">
        <v>2016</v>
      </c>
      <c r="B441" s="15" t="s">
        <v>9</v>
      </c>
      <c r="C441" s="18">
        <v>233458.628</v>
      </c>
      <c r="D441" s="18">
        <v>8042.1364699999995</v>
      </c>
      <c r="E441" s="16">
        <v>6.5</v>
      </c>
      <c r="F441" s="16">
        <v>2.9449005221803635</v>
      </c>
      <c r="G441" s="16">
        <f t="shared" si="6"/>
        <v>3.4447801475129034</v>
      </c>
    </row>
    <row r="442" spans="1:7" x14ac:dyDescent="0.2">
      <c r="A442" s="14">
        <v>2016</v>
      </c>
      <c r="B442" s="15" t="s">
        <v>10</v>
      </c>
      <c r="C442" s="18">
        <v>783268.33799999999</v>
      </c>
      <c r="D442" s="18">
        <v>22447.489079999999</v>
      </c>
      <c r="E442" s="16">
        <v>6.5</v>
      </c>
      <c r="F442" s="16">
        <v>2.9449005221803635</v>
      </c>
      <c r="G442" s="16">
        <f t="shared" si="6"/>
        <v>2.8658746933799844</v>
      </c>
    </row>
    <row r="443" spans="1:7" x14ac:dyDescent="0.2">
      <c r="A443" s="14">
        <v>2016</v>
      </c>
      <c r="B443" s="15" t="s">
        <v>11</v>
      </c>
      <c r="C443" s="18">
        <v>265235.73800000001</v>
      </c>
      <c r="D443" s="18">
        <v>13927.864949999999</v>
      </c>
      <c r="E443" s="16">
        <v>6.5</v>
      </c>
      <c r="F443" s="16">
        <v>2.9449005221803635</v>
      </c>
      <c r="G443" s="16">
        <f t="shared" si="6"/>
        <v>5.2511268108221518</v>
      </c>
    </row>
    <row r="444" spans="1:7" x14ac:dyDescent="0.2">
      <c r="A444" s="14">
        <v>2016</v>
      </c>
      <c r="B444" s="15" t="s">
        <v>12</v>
      </c>
      <c r="C444" s="18">
        <v>300101.36</v>
      </c>
      <c r="D444" s="18">
        <v>11161.631099999999</v>
      </c>
      <c r="E444" s="16">
        <v>6.5</v>
      </c>
      <c r="F444" s="16">
        <v>2.9449005221803635</v>
      </c>
      <c r="G444" s="16">
        <f t="shared" si="6"/>
        <v>3.7192870768729605</v>
      </c>
    </row>
    <row r="445" spans="1:7" x14ac:dyDescent="0.2">
      <c r="A445" s="14">
        <v>2016</v>
      </c>
      <c r="B445" s="15" t="s">
        <v>13</v>
      </c>
      <c r="C445" s="18">
        <v>1340583.331</v>
      </c>
      <c r="D445" s="18">
        <v>33159.071420000007</v>
      </c>
      <c r="E445" s="16">
        <v>6.5</v>
      </c>
      <c r="F445" s="16">
        <v>2.9449005221803635</v>
      </c>
      <c r="G445" s="16">
        <f t="shared" si="6"/>
        <v>2.4734808089300349</v>
      </c>
    </row>
    <row r="446" spans="1:7" x14ac:dyDescent="0.2">
      <c r="A446" s="14">
        <v>2016</v>
      </c>
      <c r="B446" s="15" t="s">
        <v>14</v>
      </c>
      <c r="C446" s="18">
        <v>1696120.2749999999</v>
      </c>
      <c r="D446" s="18">
        <v>71951.436040000001</v>
      </c>
      <c r="E446" s="16">
        <v>6.5</v>
      </c>
      <c r="F446" s="16">
        <v>2.9449005221803635</v>
      </c>
      <c r="G446" s="16">
        <f t="shared" si="6"/>
        <v>4.2421187400757887</v>
      </c>
    </row>
    <row r="447" spans="1:7" x14ac:dyDescent="0.2">
      <c r="A447" s="14">
        <v>2016</v>
      </c>
      <c r="B447" s="15" t="s">
        <v>31</v>
      </c>
      <c r="C447" s="18">
        <v>456455.946</v>
      </c>
      <c r="D447" s="18">
        <v>16440.83323</v>
      </c>
      <c r="E447" s="16">
        <v>6.5</v>
      </c>
      <c r="F447" s="16">
        <v>2.9449005221803635</v>
      </c>
      <c r="G447" s="16">
        <f t="shared" si="6"/>
        <v>3.6018444658403022</v>
      </c>
    </row>
    <row r="448" spans="1:7" x14ac:dyDescent="0.2">
      <c r="A448" s="14">
        <v>2016</v>
      </c>
      <c r="B448" s="15" t="s">
        <v>15</v>
      </c>
      <c r="C448" s="18">
        <v>219509.80100000001</v>
      </c>
      <c r="D448" s="18">
        <v>8157.6111500000006</v>
      </c>
      <c r="E448" s="16">
        <v>6.5</v>
      </c>
      <c r="F448" s="16">
        <v>2.9449005221803635</v>
      </c>
      <c r="G448" s="16">
        <f t="shared" si="6"/>
        <v>3.716285611319925</v>
      </c>
    </row>
    <row r="449" spans="1:7" x14ac:dyDescent="0.2">
      <c r="A449" s="14">
        <v>2016</v>
      </c>
      <c r="B449" s="15" t="s">
        <v>16</v>
      </c>
      <c r="C449" s="18">
        <v>136301.611</v>
      </c>
      <c r="D449" s="18">
        <v>5415.3109000000004</v>
      </c>
      <c r="E449" s="16">
        <v>6.5</v>
      </c>
      <c r="F449" s="16">
        <v>2.9449005221803635</v>
      </c>
      <c r="G449" s="16">
        <f t="shared" si="6"/>
        <v>3.9730351389610501</v>
      </c>
    </row>
    <row r="450" spans="1:7" x14ac:dyDescent="0.2">
      <c r="A450" s="14">
        <v>2016</v>
      </c>
      <c r="B450" s="15" t="s">
        <v>17</v>
      </c>
      <c r="C450" s="18">
        <v>1439538.5360000001</v>
      </c>
      <c r="D450" s="18">
        <v>23500.459689999996</v>
      </c>
      <c r="E450" s="16">
        <v>6.5</v>
      </c>
      <c r="F450" s="16">
        <v>2.9449005221803635</v>
      </c>
      <c r="G450" s="16">
        <f t="shared" si="6"/>
        <v>1.6324995199711689</v>
      </c>
    </row>
    <row r="451" spans="1:7" x14ac:dyDescent="0.2">
      <c r="A451" s="14">
        <v>2016</v>
      </c>
      <c r="B451" s="15" t="s">
        <v>18</v>
      </c>
      <c r="C451" s="18">
        <v>284220.424</v>
      </c>
      <c r="D451" s="18">
        <v>15174.432139999997</v>
      </c>
      <c r="E451" s="16">
        <v>6.5</v>
      </c>
      <c r="F451" s="16">
        <v>2.9449005221803635</v>
      </c>
      <c r="G451" s="16">
        <f t="shared" ref="G451:G463" si="7">D451/C451*100</f>
        <v>5.3389661187754749</v>
      </c>
    </row>
    <row r="452" spans="1:7" x14ac:dyDescent="0.2">
      <c r="A452" s="14">
        <v>2016</v>
      </c>
      <c r="B452" s="15" t="s">
        <v>19</v>
      </c>
      <c r="C452" s="18">
        <v>628165.6</v>
      </c>
      <c r="D452" s="18">
        <v>21784.741020000001</v>
      </c>
      <c r="E452" s="16">
        <v>6.5</v>
      </c>
      <c r="F452" s="16">
        <v>2.9449005221803635</v>
      </c>
      <c r="G452" s="16">
        <f t="shared" si="7"/>
        <v>3.4679933157753307</v>
      </c>
    </row>
    <row r="453" spans="1:7" x14ac:dyDescent="0.2">
      <c r="A453" s="14">
        <v>2016</v>
      </c>
      <c r="B453" s="15" t="s">
        <v>32</v>
      </c>
      <c r="C453" s="18">
        <v>432120.25</v>
      </c>
      <c r="D453" s="18">
        <v>7702.2767499999991</v>
      </c>
      <c r="E453" s="16">
        <v>6.5</v>
      </c>
      <c r="F453" s="16">
        <v>2.9449005221803635</v>
      </c>
      <c r="G453" s="16">
        <f t="shared" si="7"/>
        <v>1.7824382796223965</v>
      </c>
    </row>
    <row r="454" spans="1:7" x14ac:dyDescent="0.2">
      <c r="A454" s="14">
        <v>2016</v>
      </c>
      <c r="B454" s="15" t="s">
        <v>20</v>
      </c>
      <c r="C454" s="18">
        <v>302288.848</v>
      </c>
      <c r="D454" s="18">
        <v>6802.2052800000001</v>
      </c>
      <c r="E454" s="16">
        <v>6.5</v>
      </c>
      <c r="F454" s="16">
        <v>2.9449005221803635</v>
      </c>
      <c r="G454" s="16">
        <f t="shared" si="7"/>
        <v>2.2502336176159567</v>
      </c>
    </row>
    <row r="455" spans="1:7" x14ac:dyDescent="0.2">
      <c r="A455" s="14">
        <v>2016</v>
      </c>
      <c r="B455" s="15" t="s">
        <v>21</v>
      </c>
      <c r="C455" s="18">
        <v>400396.41499999998</v>
      </c>
      <c r="D455" s="18">
        <v>10652.836590000001</v>
      </c>
      <c r="E455" s="16">
        <v>6.5</v>
      </c>
      <c r="F455" s="16">
        <v>2.9449005221803635</v>
      </c>
      <c r="G455" s="16">
        <f t="shared" si="7"/>
        <v>2.6605724204598591</v>
      </c>
    </row>
    <row r="456" spans="1:7" x14ac:dyDescent="0.2">
      <c r="A456" s="14">
        <v>2016</v>
      </c>
      <c r="B456" s="15" t="s">
        <v>22</v>
      </c>
      <c r="C456" s="18">
        <v>423219.31099999999</v>
      </c>
      <c r="D456" s="18">
        <v>13257.712020000001</v>
      </c>
      <c r="E456" s="16">
        <v>6.5</v>
      </c>
      <c r="F456" s="16">
        <v>2.9449005221803635</v>
      </c>
      <c r="G456" s="16">
        <f t="shared" si="7"/>
        <v>3.1325867405894439</v>
      </c>
    </row>
    <row r="457" spans="1:7" x14ac:dyDescent="0.2">
      <c r="A457" s="14">
        <v>2016</v>
      </c>
      <c r="B457" s="15" t="s">
        <v>23</v>
      </c>
      <c r="C457" s="18">
        <v>663322.554</v>
      </c>
      <c r="D457" s="18">
        <v>20166.639190000002</v>
      </c>
      <c r="E457" s="16">
        <v>6.5</v>
      </c>
      <c r="F457" s="16">
        <v>2.9449005221803635</v>
      </c>
      <c r="G457" s="16">
        <f t="shared" si="7"/>
        <v>3.0402462675797999</v>
      </c>
    </row>
    <row r="458" spans="1:7" x14ac:dyDescent="0.2">
      <c r="A458" s="14">
        <v>2016</v>
      </c>
      <c r="B458" s="15" t="s">
        <v>24</v>
      </c>
      <c r="C458" s="18">
        <v>454246.59899999999</v>
      </c>
      <c r="D458" s="18">
        <v>12713.506789999999</v>
      </c>
      <c r="E458" s="16">
        <v>6.5</v>
      </c>
      <c r="F458" s="16">
        <v>2.9449005221803635</v>
      </c>
      <c r="G458" s="16">
        <f t="shared" si="7"/>
        <v>2.7988116626493444</v>
      </c>
    </row>
    <row r="459" spans="1:7" x14ac:dyDescent="0.2">
      <c r="A459" s="14">
        <v>2016</v>
      </c>
      <c r="B459" s="15" t="s">
        <v>25</v>
      </c>
      <c r="C459" s="18">
        <v>578652.50600000005</v>
      </c>
      <c r="D459" s="18">
        <v>18795.129979999998</v>
      </c>
      <c r="E459" s="16">
        <v>6.5</v>
      </c>
      <c r="F459" s="16">
        <v>2.9449005221803635</v>
      </c>
      <c r="G459" s="16">
        <f t="shared" si="7"/>
        <v>3.2480858175009777</v>
      </c>
    </row>
    <row r="460" spans="1:7" x14ac:dyDescent="0.2">
      <c r="A460" s="14">
        <v>2016</v>
      </c>
      <c r="B460" s="15" t="s">
        <v>26</v>
      </c>
      <c r="C460" s="18">
        <v>109834.48299999999</v>
      </c>
      <c r="D460" s="18">
        <v>5198.20381</v>
      </c>
      <c r="E460" s="16">
        <v>6.5</v>
      </c>
      <c r="F460" s="16">
        <v>2.9449005221803635</v>
      </c>
      <c r="G460" s="16">
        <f t="shared" si="7"/>
        <v>4.7327612130700336</v>
      </c>
    </row>
    <row r="461" spans="1:7" x14ac:dyDescent="0.2">
      <c r="A461" s="14">
        <v>2016</v>
      </c>
      <c r="B461" s="15" t="s">
        <v>33</v>
      </c>
      <c r="C461" s="18">
        <v>862619.62899999996</v>
      </c>
      <c r="D461" s="18">
        <v>33058.261729999998</v>
      </c>
      <c r="E461" s="16">
        <v>6.5</v>
      </c>
      <c r="F461" s="16">
        <v>2.9449005221803635</v>
      </c>
      <c r="G461" s="16">
        <f t="shared" si="7"/>
        <v>3.8323103971472463</v>
      </c>
    </row>
    <row r="462" spans="1:7" x14ac:dyDescent="0.2">
      <c r="A462" s="14">
        <v>2016</v>
      </c>
      <c r="B462" s="15" t="s">
        <v>27</v>
      </c>
      <c r="C462" s="18">
        <v>275534.82799999998</v>
      </c>
      <c r="D462" s="18">
        <v>12244.257899999999</v>
      </c>
      <c r="E462" s="16">
        <v>6.5</v>
      </c>
      <c r="F462" s="16">
        <v>2.9449005221803635</v>
      </c>
      <c r="G462" s="16">
        <f t="shared" si="7"/>
        <v>4.443814957577704</v>
      </c>
    </row>
    <row r="463" spans="1:7" x14ac:dyDescent="0.2">
      <c r="A463" s="14">
        <v>2016</v>
      </c>
      <c r="B463" s="15" t="s">
        <v>28</v>
      </c>
      <c r="C463" s="18">
        <v>187277.522</v>
      </c>
      <c r="D463" s="18">
        <v>6713.4654600000003</v>
      </c>
      <c r="E463" s="16">
        <v>6.5</v>
      </c>
      <c r="F463" s="16">
        <v>2.9449005221803635</v>
      </c>
      <c r="G463" s="16">
        <f t="shared" si="7"/>
        <v>3.5847684165748412</v>
      </c>
    </row>
    <row r="464" spans="1:7" x14ac:dyDescent="0.2">
      <c r="A464" s="12">
        <v>2017</v>
      </c>
      <c r="B464" s="13" t="s">
        <v>1</v>
      </c>
      <c r="C464" s="12">
        <v>21934167.572000001</v>
      </c>
      <c r="D464" s="12">
        <v>622937.39929000009</v>
      </c>
      <c r="E464" s="4">
        <v>6.5</v>
      </c>
      <c r="F464" s="4">
        <v>2.8</v>
      </c>
      <c r="G464" s="4">
        <f t="shared" ref="G464:G527" si="8">D464/C464*100</f>
        <v>2.8400320971615494</v>
      </c>
    </row>
    <row r="465" spans="1:7" x14ac:dyDescent="0.2">
      <c r="A465" s="14">
        <v>2017</v>
      </c>
      <c r="B465" s="15" t="s">
        <v>2</v>
      </c>
      <c r="C465" s="18">
        <v>273130.45799999998</v>
      </c>
      <c r="D465" s="18">
        <v>7347.2759500000002</v>
      </c>
      <c r="E465" s="16">
        <v>6.5</v>
      </c>
      <c r="F465" s="16">
        <v>2.8</v>
      </c>
      <c r="G465" s="16">
        <f t="shared" si="8"/>
        <v>2.6900243948626192</v>
      </c>
    </row>
    <row r="466" spans="1:7" x14ac:dyDescent="0.2">
      <c r="A466" s="14">
        <v>2017</v>
      </c>
      <c r="B466" s="15" t="s">
        <v>3</v>
      </c>
      <c r="C466" s="18">
        <v>711157.08799999999</v>
      </c>
      <c r="D466" s="18">
        <v>17300.250639999998</v>
      </c>
      <c r="E466" s="16">
        <v>6.5</v>
      </c>
      <c r="F466" s="16">
        <v>2.8</v>
      </c>
      <c r="G466" s="16">
        <f t="shared" si="8"/>
        <v>2.4326904606482667</v>
      </c>
    </row>
    <row r="467" spans="1:7" x14ac:dyDescent="0.2">
      <c r="A467" s="14">
        <v>2017</v>
      </c>
      <c r="B467" s="15" t="s">
        <v>4</v>
      </c>
      <c r="C467" s="18">
        <v>187174.715</v>
      </c>
      <c r="D467" s="18">
        <v>5199.1447100000005</v>
      </c>
      <c r="E467" s="16">
        <v>6.5</v>
      </c>
      <c r="F467" s="16">
        <v>2.8</v>
      </c>
      <c r="G467" s="16">
        <f t="shared" si="8"/>
        <v>2.7776960739595626</v>
      </c>
    </row>
    <row r="468" spans="1:7" x14ac:dyDescent="0.2">
      <c r="A468" s="14">
        <v>2017</v>
      </c>
      <c r="B468" s="15" t="s">
        <v>5</v>
      </c>
      <c r="C468" s="18">
        <v>488348.95</v>
      </c>
      <c r="D468" s="18">
        <v>5507.2515400000002</v>
      </c>
      <c r="E468" s="16">
        <v>6.5</v>
      </c>
      <c r="F468" s="16">
        <v>2.8</v>
      </c>
      <c r="G468" s="16">
        <f t="shared" si="8"/>
        <v>1.1277287562510374</v>
      </c>
    </row>
    <row r="469" spans="1:7" x14ac:dyDescent="0.2">
      <c r="A469" s="14">
        <v>2017</v>
      </c>
      <c r="B469" s="15" t="s">
        <v>30</v>
      </c>
      <c r="C469" s="18">
        <v>773322.31599999999</v>
      </c>
      <c r="D469" s="18">
        <v>15454.347750000001</v>
      </c>
      <c r="E469" s="16">
        <v>6.5</v>
      </c>
      <c r="F469" s="16">
        <v>2.8</v>
      </c>
      <c r="G469" s="16">
        <f t="shared" si="8"/>
        <v>1.9984355074527553</v>
      </c>
    </row>
    <row r="470" spans="1:7" x14ac:dyDescent="0.2">
      <c r="A470" s="14">
        <v>2017</v>
      </c>
      <c r="B470" s="15" t="s">
        <v>6</v>
      </c>
      <c r="C470" s="18">
        <v>123212.159</v>
      </c>
      <c r="D470" s="18">
        <v>4551.5929500000002</v>
      </c>
      <c r="E470" s="16">
        <v>6.5</v>
      </c>
      <c r="F470" s="16">
        <v>2.8</v>
      </c>
      <c r="G470" s="16">
        <f t="shared" si="8"/>
        <v>3.6941102135869563</v>
      </c>
    </row>
    <row r="471" spans="1:7" x14ac:dyDescent="0.2">
      <c r="A471" s="14">
        <v>2017</v>
      </c>
      <c r="B471" s="15" t="s">
        <v>7</v>
      </c>
      <c r="C471" s="18">
        <v>324362.54300000001</v>
      </c>
      <c r="D471" s="18">
        <v>18224.94716</v>
      </c>
      <c r="E471" s="16">
        <v>6.5</v>
      </c>
      <c r="F471" s="16">
        <v>2.8</v>
      </c>
      <c r="G471" s="16">
        <f t="shared" si="8"/>
        <v>5.6186965953094035</v>
      </c>
    </row>
    <row r="472" spans="1:7" x14ac:dyDescent="0.2">
      <c r="A472" s="14">
        <v>2017</v>
      </c>
      <c r="B472" s="15" t="s">
        <v>8</v>
      </c>
      <c r="C472" s="18">
        <v>718074.96</v>
      </c>
      <c r="D472" s="18">
        <v>17821.466850000001</v>
      </c>
      <c r="E472" s="16">
        <v>6.5</v>
      </c>
      <c r="F472" s="16">
        <v>2.8</v>
      </c>
      <c r="G472" s="16">
        <f t="shared" si="8"/>
        <v>2.4818393402828027</v>
      </c>
    </row>
    <row r="473" spans="1:7" x14ac:dyDescent="0.2">
      <c r="A473" s="14">
        <v>2017</v>
      </c>
      <c r="B473" s="15" t="s">
        <v>29</v>
      </c>
      <c r="C473" s="18">
        <v>3389843.3489999999</v>
      </c>
      <c r="D473" s="18">
        <v>99138.474890000012</v>
      </c>
      <c r="E473" s="16">
        <v>6.5</v>
      </c>
      <c r="F473" s="16">
        <v>2.8</v>
      </c>
      <c r="G473" s="16">
        <f t="shared" si="8"/>
        <v>2.924573931100555</v>
      </c>
    </row>
    <row r="474" spans="1:7" x14ac:dyDescent="0.2">
      <c r="A474" s="14">
        <v>2017</v>
      </c>
      <c r="B474" s="15" t="s">
        <v>9</v>
      </c>
      <c r="C474" s="18">
        <v>248296.73</v>
      </c>
      <c r="D474" s="18">
        <v>9324.6926299999996</v>
      </c>
      <c r="E474" s="16">
        <v>6.5</v>
      </c>
      <c r="F474" s="16">
        <v>2.8</v>
      </c>
      <c r="G474" s="16">
        <f t="shared" si="8"/>
        <v>3.7554633240639133</v>
      </c>
    </row>
    <row r="475" spans="1:7" x14ac:dyDescent="0.2">
      <c r="A475" s="14">
        <v>2017</v>
      </c>
      <c r="B475" s="15" t="s">
        <v>10</v>
      </c>
      <c r="C475" s="18">
        <v>895011.57</v>
      </c>
      <c r="D475" s="18">
        <v>24740.674290000003</v>
      </c>
      <c r="E475" s="16">
        <v>6.5</v>
      </c>
      <c r="F475" s="16">
        <v>2.8</v>
      </c>
      <c r="G475" s="16">
        <f t="shared" si="8"/>
        <v>2.7642854147684375</v>
      </c>
    </row>
    <row r="476" spans="1:7" x14ac:dyDescent="0.2">
      <c r="A476" s="14">
        <v>2017</v>
      </c>
      <c r="B476" s="15" t="s">
        <v>11</v>
      </c>
      <c r="C476" s="18">
        <v>283714.12599999999</v>
      </c>
      <c r="D476" s="18">
        <v>14945.971100000001</v>
      </c>
      <c r="E476" s="16">
        <v>6.5</v>
      </c>
      <c r="F476" s="16">
        <v>2.8</v>
      </c>
      <c r="G476" s="16">
        <f t="shared" si="8"/>
        <v>5.2679686100649077</v>
      </c>
    </row>
    <row r="477" spans="1:7" x14ac:dyDescent="0.2">
      <c r="A477" s="14">
        <v>2017</v>
      </c>
      <c r="B477" s="15" t="s">
        <v>12</v>
      </c>
      <c r="C477" s="18">
        <v>346733.033</v>
      </c>
      <c r="D477" s="18">
        <v>11962.64114</v>
      </c>
      <c r="E477" s="16">
        <v>6.5</v>
      </c>
      <c r="F477" s="16">
        <v>2.8</v>
      </c>
      <c r="G477" s="16">
        <f t="shared" si="8"/>
        <v>3.4501013752560463</v>
      </c>
    </row>
    <row r="478" spans="1:7" x14ac:dyDescent="0.2">
      <c r="A478" s="14">
        <v>2017</v>
      </c>
      <c r="B478" s="15" t="s">
        <v>13</v>
      </c>
      <c r="C478" s="18">
        <v>1458866.882</v>
      </c>
      <c r="D478" s="18">
        <v>36591.566440000002</v>
      </c>
      <c r="E478" s="16">
        <v>6.5</v>
      </c>
      <c r="F478" s="16">
        <v>2.8</v>
      </c>
      <c r="G478" s="16">
        <f t="shared" si="8"/>
        <v>2.5082183228284429</v>
      </c>
    </row>
    <row r="479" spans="1:7" x14ac:dyDescent="0.2">
      <c r="A479" s="14">
        <v>2017</v>
      </c>
      <c r="B479" s="15" t="s">
        <v>14</v>
      </c>
      <c r="C479" s="18">
        <v>1870894.3370000001</v>
      </c>
      <c r="D479" s="18">
        <v>72991.176919999998</v>
      </c>
      <c r="E479" s="16">
        <v>6.5</v>
      </c>
      <c r="F479" s="16">
        <v>2.8</v>
      </c>
      <c r="G479" s="16">
        <f t="shared" si="8"/>
        <v>3.9014056259875245</v>
      </c>
    </row>
    <row r="480" spans="1:7" x14ac:dyDescent="0.2">
      <c r="A480" s="14">
        <v>2017</v>
      </c>
      <c r="B480" s="15" t="s">
        <v>31</v>
      </c>
      <c r="C480" s="18">
        <v>515406.35499999998</v>
      </c>
      <c r="D480" s="18">
        <v>17364.370419999999</v>
      </c>
      <c r="E480" s="16">
        <v>6.5</v>
      </c>
      <c r="F480" s="16">
        <v>2.8</v>
      </c>
      <c r="G480" s="16">
        <f t="shared" si="8"/>
        <v>3.3690640892466295</v>
      </c>
    </row>
    <row r="481" spans="1:7" x14ac:dyDescent="0.2">
      <c r="A481" s="14">
        <v>2017</v>
      </c>
      <c r="B481" s="15" t="s">
        <v>15</v>
      </c>
      <c r="C481" s="18">
        <v>244769.11199999999</v>
      </c>
      <c r="D481" s="18">
        <v>8634.7500099999997</v>
      </c>
      <c r="E481" s="16">
        <v>6.5</v>
      </c>
      <c r="F481" s="16">
        <v>2.8</v>
      </c>
      <c r="G481" s="16">
        <f t="shared" si="8"/>
        <v>3.5277122752318522</v>
      </c>
    </row>
    <row r="482" spans="1:7" x14ac:dyDescent="0.2">
      <c r="A482" s="14">
        <v>2017</v>
      </c>
      <c r="B482" s="15" t="s">
        <v>16</v>
      </c>
      <c r="C482" s="18">
        <v>148598.783</v>
      </c>
      <c r="D482" s="18">
        <v>6130.4287499999991</v>
      </c>
      <c r="E482" s="16">
        <v>6.5</v>
      </c>
      <c r="F482" s="16">
        <v>2.8</v>
      </c>
      <c r="G482" s="16">
        <f t="shared" si="8"/>
        <v>4.1254905499461589</v>
      </c>
    </row>
    <row r="483" spans="1:7" x14ac:dyDescent="0.2">
      <c r="A483" s="14">
        <v>2017</v>
      </c>
      <c r="B483" s="15" t="s">
        <v>17</v>
      </c>
      <c r="C483" s="18">
        <v>1600954.5930000001</v>
      </c>
      <c r="D483" s="18">
        <v>24735.890820000001</v>
      </c>
      <c r="E483" s="16">
        <v>6.5</v>
      </c>
      <c r="F483" s="16">
        <v>2.8</v>
      </c>
      <c r="G483" s="16">
        <f t="shared" si="8"/>
        <v>1.545071354812622</v>
      </c>
    </row>
    <row r="484" spans="1:7" x14ac:dyDescent="0.2">
      <c r="A484" s="14">
        <v>2017</v>
      </c>
      <c r="B484" s="15" t="s">
        <v>18</v>
      </c>
      <c r="C484" s="18">
        <v>313559.84100000001</v>
      </c>
      <c r="D484" s="18">
        <v>15858.629809999999</v>
      </c>
      <c r="E484" s="16">
        <v>6.5</v>
      </c>
      <c r="F484" s="16">
        <v>2.8</v>
      </c>
      <c r="G484" s="16">
        <f t="shared" si="8"/>
        <v>5.057608703788059</v>
      </c>
    </row>
    <row r="485" spans="1:7" x14ac:dyDescent="0.2">
      <c r="A485" s="14">
        <v>2017</v>
      </c>
      <c r="B485" s="15" t="s">
        <v>19</v>
      </c>
      <c r="C485" s="18">
        <v>699067.17200000002</v>
      </c>
      <c r="D485" s="18">
        <v>23716.977709999999</v>
      </c>
      <c r="E485" s="16">
        <v>6.5</v>
      </c>
      <c r="F485" s="16">
        <v>2.8</v>
      </c>
      <c r="G485" s="16">
        <f t="shared" si="8"/>
        <v>3.3926607713743424</v>
      </c>
    </row>
    <row r="486" spans="1:7" x14ac:dyDescent="0.2">
      <c r="A486" s="14">
        <v>2017</v>
      </c>
      <c r="B486" s="15" t="s">
        <v>32</v>
      </c>
      <c r="C486" s="18">
        <v>480686.81</v>
      </c>
      <c r="D486" s="18">
        <v>9162.9956700000002</v>
      </c>
      <c r="E486" s="16">
        <v>6.5</v>
      </c>
      <c r="F486" s="16">
        <v>2.8</v>
      </c>
      <c r="G486" s="16">
        <f t="shared" si="8"/>
        <v>1.906229894263169</v>
      </c>
    </row>
    <row r="487" spans="1:7" x14ac:dyDescent="0.2">
      <c r="A487" s="14">
        <v>2017</v>
      </c>
      <c r="B487" s="15" t="s">
        <v>20</v>
      </c>
      <c r="C487" s="18">
        <v>329215.03000000003</v>
      </c>
      <c r="D487" s="18">
        <v>7470.6642499999998</v>
      </c>
      <c r="E487" s="16">
        <v>6.5</v>
      </c>
      <c r="F487" s="16">
        <v>2.8</v>
      </c>
      <c r="G487" s="16">
        <f t="shared" si="8"/>
        <v>2.2692354750632129</v>
      </c>
    </row>
    <row r="488" spans="1:7" x14ac:dyDescent="0.2">
      <c r="A488" s="14">
        <v>2017</v>
      </c>
      <c r="B488" s="15" t="s">
        <v>21</v>
      </c>
      <c r="C488" s="18">
        <v>455231.04399999999</v>
      </c>
      <c r="D488" s="18">
        <v>10999.3912</v>
      </c>
      <c r="E488" s="16">
        <v>6.5</v>
      </c>
      <c r="F488" s="16">
        <v>2.8</v>
      </c>
      <c r="G488" s="16">
        <f t="shared" si="8"/>
        <v>2.4162216845650799</v>
      </c>
    </row>
    <row r="489" spans="1:7" x14ac:dyDescent="0.2">
      <c r="A489" s="14">
        <v>2017</v>
      </c>
      <c r="B489" s="15" t="s">
        <v>22</v>
      </c>
      <c r="C489" s="18">
        <v>454152.21899999998</v>
      </c>
      <c r="D489" s="18">
        <v>12840.28484</v>
      </c>
      <c r="E489" s="16">
        <v>6.5</v>
      </c>
      <c r="F489" s="16">
        <v>2.8</v>
      </c>
      <c r="G489" s="16">
        <f t="shared" si="8"/>
        <v>2.8273086209449967</v>
      </c>
    </row>
    <row r="490" spans="1:7" x14ac:dyDescent="0.2">
      <c r="A490" s="14">
        <v>2017</v>
      </c>
      <c r="B490" s="15" t="s">
        <v>23</v>
      </c>
      <c r="C490" s="18">
        <v>724400.17799999996</v>
      </c>
      <c r="D490" s="18">
        <v>17367.550660000001</v>
      </c>
      <c r="E490" s="16">
        <v>6.5</v>
      </c>
      <c r="F490" s="16">
        <v>2.8</v>
      </c>
      <c r="G490" s="16">
        <f t="shared" si="8"/>
        <v>2.3975077847095729</v>
      </c>
    </row>
    <row r="491" spans="1:7" x14ac:dyDescent="0.2">
      <c r="A491" s="14">
        <v>2017</v>
      </c>
      <c r="B491" s="15" t="s">
        <v>24</v>
      </c>
      <c r="C491" s="18">
        <v>494910.40299999999</v>
      </c>
      <c r="D491" s="18">
        <v>12915.753630000001</v>
      </c>
      <c r="E491" s="16">
        <v>6.5</v>
      </c>
      <c r="F491" s="16">
        <v>2.8</v>
      </c>
      <c r="G491" s="16">
        <f t="shared" si="8"/>
        <v>2.6097155266303829</v>
      </c>
    </row>
    <row r="492" spans="1:7" x14ac:dyDescent="0.2">
      <c r="A492" s="14">
        <v>2017</v>
      </c>
      <c r="B492" s="15" t="s">
        <v>25</v>
      </c>
      <c r="C492" s="18">
        <v>628044.54099999997</v>
      </c>
      <c r="D492" s="18">
        <v>19342.297559999999</v>
      </c>
      <c r="E492" s="16">
        <v>6.5</v>
      </c>
      <c r="F492" s="16">
        <v>2.8</v>
      </c>
      <c r="G492" s="16">
        <f t="shared" si="8"/>
        <v>3.0797652550569659</v>
      </c>
    </row>
    <row r="493" spans="1:7" x14ac:dyDescent="0.2">
      <c r="A493" s="14">
        <v>2017</v>
      </c>
      <c r="B493" s="15" t="s">
        <v>26</v>
      </c>
      <c r="C493" s="18">
        <v>115780.84600000001</v>
      </c>
      <c r="D493" s="18">
        <v>5743.7676300000003</v>
      </c>
      <c r="E493" s="16">
        <v>6.5</v>
      </c>
      <c r="F493" s="16">
        <v>2.8</v>
      </c>
      <c r="G493" s="16">
        <f t="shared" si="8"/>
        <v>4.960896234943732</v>
      </c>
    </row>
    <row r="494" spans="1:7" x14ac:dyDescent="0.2">
      <c r="A494" s="14">
        <v>2017</v>
      </c>
      <c r="B494" s="15" t="s">
        <v>33</v>
      </c>
      <c r="C494" s="18">
        <v>918323.97499999998</v>
      </c>
      <c r="D494" s="18">
        <v>36827.405279999999</v>
      </c>
      <c r="E494" s="16">
        <v>6.5</v>
      </c>
      <c r="F494" s="16">
        <v>2.8</v>
      </c>
      <c r="G494" s="16">
        <f t="shared" si="8"/>
        <v>4.0102846362036884</v>
      </c>
    </row>
    <row r="495" spans="1:7" x14ac:dyDescent="0.2">
      <c r="A495" s="14">
        <v>2017</v>
      </c>
      <c r="B495" s="15" t="s">
        <v>27</v>
      </c>
      <c r="C495" s="18">
        <v>304912.75300000003</v>
      </c>
      <c r="D495" s="18">
        <v>12767.041689999998</v>
      </c>
      <c r="E495" s="16">
        <v>6.5</v>
      </c>
      <c r="F495" s="16">
        <v>2.8</v>
      </c>
      <c r="G495" s="16">
        <f t="shared" si="8"/>
        <v>4.1871130559107828</v>
      </c>
    </row>
    <row r="496" spans="1:7" x14ac:dyDescent="0.2">
      <c r="A496" s="14">
        <v>2017</v>
      </c>
      <c r="B496" s="15" t="s">
        <v>28</v>
      </c>
      <c r="C496" s="18">
        <v>201906.83799999999</v>
      </c>
      <c r="D496" s="18">
        <v>7389.0373799999998</v>
      </c>
      <c r="E496" s="16">
        <v>6.5</v>
      </c>
      <c r="F496" s="16">
        <v>2.8</v>
      </c>
      <c r="G496" s="16">
        <f t="shared" si="8"/>
        <v>3.6596271098059594</v>
      </c>
    </row>
    <row r="497" spans="1:7" x14ac:dyDescent="0.2">
      <c r="A497" s="12">
        <v>2018</v>
      </c>
      <c r="B497" s="13" t="s">
        <v>1</v>
      </c>
      <c r="C497" s="12">
        <v>23523247.151999999</v>
      </c>
      <c r="D497" s="12">
        <v>651520.37015999993</v>
      </c>
      <c r="E497" s="4">
        <v>6.6</v>
      </c>
      <c r="F497" s="4">
        <v>2.8</v>
      </c>
      <c r="G497" s="4">
        <f t="shared" si="8"/>
        <v>2.7696872202637479</v>
      </c>
    </row>
    <row r="498" spans="1:7" x14ac:dyDescent="0.2">
      <c r="A498" s="14">
        <v>2018</v>
      </c>
      <c r="B498" s="15" t="s">
        <v>2</v>
      </c>
      <c r="C498" s="18">
        <v>297656.87099999998</v>
      </c>
      <c r="D498" s="18">
        <v>7535.3284599999997</v>
      </c>
      <c r="E498" s="16">
        <v>6.6</v>
      </c>
      <c r="F498" s="16">
        <v>2.8</v>
      </c>
      <c r="G498" s="16">
        <f t="shared" si="8"/>
        <v>2.5315486367522828</v>
      </c>
    </row>
    <row r="499" spans="1:7" x14ac:dyDescent="0.2">
      <c r="A499" s="14">
        <v>2018</v>
      </c>
      <c r="B499" s="15" t="s">
        <v>3</v>
      </c>
      <c r="C499" s="18">
        <v>763287.40399999998</v>
      </c>
      <c r="D499" s="18">
        <v>18406.056230000002</v>
      </c>
      <c r="E499" s="16">
        <v>6.6</v>
      </c>
      <c r="F499" s="16">
        <v>2.8</v>
      </c>
      <c r="G499" s="16">
        <f t="shared" si="8"/>
        <v>2.4114188356238095</v>
      </c>
    </row>
    <row r="500" spans="1:7" x14ac:dyDescent="0.2">
      <c r="A500" s="14">
        <v>2018</v>
      </c>
      <c r="B500" s="15" t="s">
        <v>4</v>
      </c>
      <c r="C500" s="18">
        <v>231601.45499999999</v>
      </c>
      <c r="D500" s="18">
        <v>5433.6848799999998</v>
      </c>
      <c r="E500" s="16">
        <v>6.6</v>
      </c>
      <c r="F500" s="16">
        <v>2.8</v>
      </c>
      <c r="G500" s="16">
        <f t="shared" si="8"/>
        <v>2.3461358997075386</v>
      </c>
    </row>
    <row r="501" spans="1:7" x14ac:dyDescent="0.2">
      <c r="A501" s="14">
        <v>2018</v>
      </c>
      <c r="B501" s="15" t="s">
        <v>5</v>
      </c>
      <c r="C501" s="18">
        <v>550300.201</v>
      </c>
      <c r="D501" s="18">
        <v>5709.6835499999997</v>
      </c>
      <c r="E501" s="16">
        <v>6.6</v>
      </c>
      <c r="F501" s="16">
        <v>2.8</v>
      </c>
      <c r="G501" s="16">
        <f t="shared" si="8"/>
        <v>1.0375579619314004</v>
      </c>
    </row>
    <row r="502" spans="1:7" x14ac:dyDescent="0.2">
      <c r="A502" s="14">
        <v>2018</v>
      </c>
      <c r="B502" s="15" t="s">
        <v>30</v>
      </c>
      <c r="C502" s="18">
        <v>826130.86</v>
      </c>
      <c r="D502" s="18">
        <v>16484.608460000003</v>
      </c>
      <c r="E502" s="16">
        <v>6.6</v>
      </c>
      <c r="F502" s="16">
        <v>2.8</v>
      </c>
      <c r="G502" s="16">
        <f t="shared" si="8"/>
        <v>1.9953991865162866</v>
      </c>
    </row>
    <row r="503" spans="1:7" x14ac:dyDescent="0.2">
      <c r="A503" s="14">
        <v>2018</v>
      </c>
      <c r="B503" s="15" t="s">
        <v>6</v>
      </c>
      <c r="C503" s="18">
        <v>133193.16699999999</v>
      </c>
      <c r="D503" s="18">
        <v>4437.6911099999998</v>
      </c>
      <c r="E503" s="16">
        <v>6.6</v>
      </c>
      <c r="F503" s="16">
        <v>2.8</v>
      </c>
      <c r="G503" s="16">
        <f t="shared" si="8"/>
        <v>3.3317708482748216</v>
      </c>
    </row>
    <row r="504" spans="1:7" x14ac:dyDescent="0.2">
      <c r="A504" s="14">
        <v>2018</v>
      </c>
      <c r="B504" s="15" t="s">
        <v>7</v>
      </c>
      <c r="C504" s="18">
        <v>327287.13699999999</v>
      </c>
      <c r="D504" s="18">
        <v>17937.690549999999</v>
      </c>
      <c r="E504" s="16">
        <v>6.6</v>
      </c>
      <c r="F504" s="16">
        <v>2.8</v>
      </c>
      <c r="G504" s="16">
        <f t="shared" si="8"/>
        <v>5.4807196868235</v>
      </c>
    </row>
    <row r="505" spans="1:7" x14ac:dyDescent="0.2">
      <c r="A505" s="14">
        <v>2018</v>
      </c>
      <c r="B505" s="15" t="s">
        <v>8</v>
      </c>
      <c r="C505" s="18">
        <v>762432.27599999995</v>
      </c>
      <c r="D505" s="18">
        <v>21279.300730000003</v>
      </c>
      <c r="E505" s="16">
        <v>6.6</v>
      </c>
      <c r="F505" s="16">
        <v>2.8</v>
      </c>
      <c r="G505" s="16">
        <f t="shared" si="8"/>
        <v>2.7909758544901901</v>
      </c>
    </row>
    <row r="506" spans="1:7" x14ac:dyDescent="0.2">
      <c r="A506" s="14">
        <v>2018</v>
      </c>
      <c r="B506" s="15" t="s">
        <v>29</v>
      </c>
      <c r="C506" s="18">
        <v>3608905.764</v>
      </c>
      <c r="D506" s="18">
        <v>104990.35504999998</v>
      </c>
      <c r="E506" s="16">
        <v>6.6</v>
      </c>
      <c r="F506" s="16">
        <v>2.8</v>
      </c>
      <c r="G506" s="16">
        <f t="shared" si="8"/>
        <v>2.9092018998476679</v>
      </c>
    </row>
    <row r="507" spans="1:7" x14ac:dyDescent="0.2">
      <c r="A507" s="14">
        <v>2018</v>
      </c>
      <c r="B507" s="15" t="s">
        <v>9</v>
      </c>
      <c r="C507" s="18">
        <v>260534.329</v>
      </c>
      <c r="D507" s="18">
        <v>8830.6977999999999</v>
      </c>
      <c r="E507" s="16">
        <v>6.6</v>
      </c>
      <c r="F507" s="16">
        <v>2.8</v>
      </c>
      <c r="G507" s="16">
        <f t="shared" si="8"/>
        <v>3.3894565195667554</v>
      </c>
    </row>
    <row r="508" spans="1:7" x14ac:dyDescent="0.2">
      <c r="A508" s="14">
        <v>2018</v>
      </c>
      <c r="B508" s="15" t="s">
        <v>10</v>
      </c>
      <c r="C508" s="18">
        <v>960926.63899999997</v>
      </c>
      <c r="D508" s="18">
        <v>27011.321940000002</v>
      </c>
      <c r="E508" s="16">
        <v>6.6</v>
      </c>
      <c r="F508" s="16">
        <v>2.8</v>
      </c>
      <c r="G508" s="16">
        <f t="shared" si="8"/>
        <v>2.8109660866629382</v>
      </c>
    </row>
    <row r="509" spans="1:7" x14ac:dyDescent="0.2">
      <c r="A509" s="14">
        <v>2018</v>
      </c>
      <c r="B509" s="15" t="s">
        <v>11</v>
      </c>
      <c r="C509" s="18">
        <v>303275.76699999999</v>
      </c>
      <c r="D509" s="18">
        <v>15156.221890000001</v>
      </c>
      <c r="E509" s="16">
        <v>6.6</v>
      </c>
      <c r="F509" s="16">
        <v>2.8</v>
      </c>
      <c r="G509" s="16">
        <f t="shared" si="8"/>
        <v>4.9975050891553758</v>
      </c>
    </row>
    <row r="510" spans="1:7" x14ac:dyDescent="0.2">
      <c r="A510" s="14">
        <v>2018</v>
      </c>
      <c r="B510" s="15" t="s">
        <v>12</v>
      </c>
      <c r="C510" s="18">
        <v>383212.82500000001</v>
      </c>
      <c r="D510" s="18">
        <v>12087.676080000001</v>
      </c>
      <c r="E510" s="16">
        <v>6.6</v>
      </c>
      <c r="F510" s="16">
        <v>2.8</v>
      </c>
      <c r="G510" s="16">
        <f t="shared" si="8"/>
        <v>3.154298418900777</v>
      </c>
    </row>
    <row r="511" spans="1:7" x14ac:dyDescent="0.2">
      <c r="A511" s="14">
        <v>2018</v>
      </c>
      <c r="B511" s="15" t="s">
        <v>13</v>
      </c>
      <c r="C511" s="18">
        <v>1570613.453</v>
      </c>
      <c r="D511" s="18">
        <v>38086.434430000001</v>
      </c>
      <c r="E511" s="16">
        <v>6.6</v>
      </c>
      <c r="F511" s="16">
        <v>2.8</v>
      </c>
      <c r="G511" s="16">
        <f t="shared" si="8"/>
        <v>2.4249400358345206</v>
      </c>
    </row>
    <row r="512" spans="1:7" x14ac:dyDescent="0.2">
      <c r="A512" s="14">
        <v>2018</v>
      </c>
      <c r="B512" s="15" t="s">
        <v>14</v>
      </c>
      <c r="C512" s="18">
        <v>2008346.2450000001</v>
      </c>
      <c r="D512" s="18">
        <v>74525.827019999997</v>
      </c>
      <c r="E512" s="16">
        <v>6.6</v>
      </c>
      <c r="F512" s="16">
        <v>2.8</v>
      </c>
      <c r="G512" s="16">
        <f t="shared" si="8"/>
        <v>3.7108057042225799</v>
      </c>
    </row>
    <row r="513" spans="1:7" x14ac:dyDescent="0.2">
      <c r="A513" s="14">
        <v>2018</v>
      </c>
      <c r="B513" s="15" t="s">
        <v>31</v>
      </c>
      <c r="C513" s="18">
        <v>547789.27399999998</v>
      </c>
      <c r="D513" s="18">
        <v>17910.723139999998</v>
      </c>
      <c r="E513" s="16">
        <v>6.6</v>
      </c>
      <c r="F513" s="16">
        <v>2.8</v>
      </c>
      <c r="G513" s="16">
        <f t="shared" si="8"/>
        <v>3.2696374299581485</v>
      </c>
    </row>
    <row r="514" spans="1:7" x14ac:dyDescent="0.2">
      <c r="A514" s="14">
        <v>2018</v>
      </c>
      <c r="B514" s="15" t="s">
        <v>15</v>
      </c>
      <c r="C514" s="18">
        <v>250289.63</v>
      </c>
      <c r="D514" s="18">
        <v>8737.2193499999994</v>
      </c>
      <c r="E514" s="16">
        <v>6.6</v>
      </c>
      <c r="F514" s="16">
        <v>2.8</v>
      </c>
      <c r="G514" s="16">
        <f t="shared" si="8"/>
        <v>3.4908435279559917</v>
      </c>
    </row>
    <row r="515" spans="1:7" x14ac:dyDescent="0.2">
      <c r="A515" s="14">
        <v>2018</v>
      </c>
      <c r="B515" s="15" t="s">
        <v>16</v>
      </c>
      <c r="C515" s="18">
        <v>155336.21100000001</v>
      </c>
      <c r="D515" s="18">
        <v>6168.0233700000008</v>
      </c>
      <c r="E515" s="16">
        <v>6.6</v>
      </c>
      <c r="F515" s="16">
        <v>2.8</v>
      </c>
      <c r="G515" s="16">
        <f t="shared" si="8"/>
        <v>3.970756934453616</v>
      </c>
    </row>
    <row r="516" spans="1:7" x14ac:dyDescent="0.2">
      <c r="A516" s="14">
        <v>2018</v>
      </c>
      <c r="B516" s="15" t="s">
        <v>17</v>
      </c>
      <c r="C516" s="18">
        <v>1745125.9110000001</v>
      </c>
      <c r="D516" s="18">
        <v>26680.227899999998</v>
      </c>
      <c r="E516" s="16">
        <v>6.6</v>
      </c>
      <c r="F516" s="16">
        <v>2.8</v>
      </c>
      <c r="G516" s="16">
        <f t="shared" si="8"/>
        <v>1.5288425741562437</v>
      </c>
    </row>
    <row r="517" spans="1:7" x14ac:dyDescent="0.2">
      <c r="A517" s="14">
        <v>2018</v>
      </c>
      <c r="B517" s="15" t="s">
        <v>18</v>
      </c>
      <c r="C517" s="18">
        <v>353955.59299999999</v>
      </c>
      <c r="D517" s="18">
        <v>16106.76035</v>
      </c>
      <c r="E517" s="16">
        <v>6.6</v>
      </c>
      <c r="F517" s="16">
        <v>2.8</v>
      </c>
      <c r="G517" s="16">
        <f t="shared" si="8"/>
        <v>4.550503133312545</v>
      </c>
    </row>
    <row r="518" spans="1:7" x14ac:dyDescent="0.2">
      <c r="A518" s="14">
        <v>2018</v>
      </c>
      <c r="B518" s="15" t="s">
        <v>19</v>
      </c>
      <c r="C518" s="18">
        <v>743441.446</v>
      </c>
      <c r="D518" s="18">
        <v>23629.624779999998</v>
      </c>
      <c r="E518" s="16">
        <v>6.6</v>
      </c>
      <c r="F518" s="16">
        <v>2.8</v>
      </c>
      <c r="G518" s="16">
        <f t="shared" si="8"/>
        <v>3.1784110109997821</v>
      </c>
    </row>
    <row r="519" spans="1:7" x14ac:dyDescent="0.2">
      <c r="A519" s="14">
        <v>2018</v>
      </c>
      <c r="B519" s="15" t="s">
        <v>32</v>
      </c>
      <c r="C519" s="18">
        <v>517852.46</v>
      </c>
      <c r="D519" s="18">
        <v>9902.4624499999991</v>
      </c>
      <c r="E519" s="16">
        <v>6.6</v>
      </c>
      <c r="F519" s="16">
        <v>2.8</v>
      </c>
      <c r="G519" s="16">
        <f t="shared" si="8"/>
        <v>1.9122169372334348</v>
      </c>
    </row>
    <row r="520" spans="1:7" x14ac:dyDescent="0.2">
      <c r="A520" s="14">
        <v>2018</v>
      </c>
      <c r="B520" s="15" t="s">
        <v>20</v>
      </c>
      <c r="C520" s="18">
        <v>359022.386</v>
      </c>
      <c r="D520" s="18">
        <v>8407.0463999999993</v>
      </c>
      <c r="E520" s="16">
        <v>6.6</v>
      </c>
      <c r="F520" s="16">
        <v>2.8</v>
      </c>
      <c r="G520" s="16">
        <f t="shared" si="8"/>
        <v>2.3416496374128601</v>
      </c>
    </row>
    <row r="521" spans="1:7" x14ac:dyDescent="0.2">
      <c r="A521" s="14">
        <v>2018</v>
      </c>
      <c r="B521" s="15" t="s">
        <v>21</v>
      </c>
      <c r="C521" s="18">
        <v>501142.09499999997</v>
      </c>
      <c r="D521" s="18">
        <v>11393.02081</v>
      </c>
      <c r="E521" s="16">
        <v>6.6</v>
      </c>
      <c r="F521" s="16">
        <v>2.8</v>
      </c>
      <c r="G521" s="16">
        <f t="shared" si="8"/>
        <v>2.273411258736906</v>
      </c>
    </row>
    <row r="522" spans="1:7" x14ac:dyDescent="0.2">
      <c r="A522" s="14">
        <v>2018</v>
      </c>
      <c r="B522" s="15" t="s">
        <v>22</v>
      </c>
      <c r="C522" s="18">
        <v>482936.98</v>
      </c>
      <c r="D522" s="18">
        <v>14320.50013</v>
      </c>
      <c r="E522" s="16">
        <v>6.6</v>
      </c>
      <c r="F522" s="16">
        <v>2.8</v>
      </c>
      <c r="G522" s="16">
        <f t="shared" si="8"/>
        <v>2.965293759446626</v>
      </c>
    </row>
    <row r="523" spans="1:7" x14ac:dyDescent="0.2">
      <c r="A523" s="14">
        <v>2018</v>
      </c>
      <c r="B523" s="15" t="s">
        <v>23</v>
      </c>
      <c r="C523" s="18">
        <v>762442.78399999999</v>
      </c>
      <c r="D523" s="18">
        <v>18343.158920000002</v>
      </c>
      <c r="E523" s="16">
        <v>6.6</v>
      </c>
      <c r="F523" s="16">
        <v>2.8</v>
      </c>
      <c r="G523" s="16">
        <f t="shared" si="8"/>
        <v>2.4058407142063007</v>
      </c>
    </row>
    <row r="524" spans="1:7" x14ac:dyDescent="0.2">
      <c r="A524" s="14">
        <v>2018</v>
      </c>
      <c r="B524" s="15" t="s">
        <v>24</v>
      </c>
      <c r="C524" s="18">
        <v>496251.22399999999</v>
      </c>
      <c r="D524" s="18">
        <v>12844.73035</v>
      </c>
      <c r="E524" s="16">
        <v>6.6</v>
      </c>
      <c r="F524" s="16">
        <v>2.8</v>
      </c>
      <c r="G524" s="16">
        <f t="shared" si="8"/>
        <v>2.5883523765374128</v>
      </c>
    </row>
    <row r="525" spans="1:7" x14ac:dyDescent="0.2">
      <c r="A525" s="14">
        <v>2018</v>
      </c>
      <c r="B525" s="15" t="s">
        <v>25</v>
      </c>
      <c r="C525" s="18">
        <v>669739.01300000004</v>
      </c>
      <c r="D525" s="18">
        <v>20365.681339999999</v>
      </c>
      <c r="E525" s="16">
        <v>6.6</v>
      </c>
      <c r="F525" s="16">
        <v>2.8</v>
      </c>
      <c r="G525" s="16">
        <f t="shared" si="8"/>
        <v>3.040838437763218</v>
      </c>
    </row>
    <row r="526" spans="1:7" x14ac:dyDescent="0.2">
      <c r="A526" s="14">
        <v>2018</v>
      </c>
      <c r="B526" s="15" t="s">
        <v>26</v>
      </c>
      <c r="C526" s="18">
        <v>126448.63099999999</v>
      </c>
      <c r="D526" s="18">
        <v>5507.1554799999994</v>
      </c>
      <c r="E526" s="16">
        <v>6.6</v>
      </c>
      <c r="F526" s="16">
        <v>2.8</v>
      </c>
      <c r="G526" s="16">
        <f t="shared" si="8"/>
        <v>4.355251169148679</v>
      </c>
    </row>
    <row r="527" spans="1:7" x14ac:dyDescent="0.2">
      <c r="A527" s="14">
        <v>2018</v>
      </c>
      <c r="B527" s="15" t="s">
        <v>33</v>
      </c>
      <c r="C527" s="18">
        <v>983406.01800000004</v>
      </c>
      <c r="D527" s="18">
        <v>37859.317460000006</v>
      </c>
      <c r="E527" s="16">
        <v>6.6</v>
      </c>
      <c r="F527" s="16">
        <v>2.8</v>
      </c>
      <c r="G527" s="16">
        <f t="shared" si="8"/>
        <v>3.8498155153652931</v>
      </c>
    </row>
    <row r="528" spans="1:7" x14ac:dyDescent="0.2">
      <c r="A528" s="14">
        <v>2018</v>
      </c>
      <c r="B528" s="15" t="s">
        <v>27</v>
      </c>
      <c r="C528" s="18">
        <v>330327.239</v>
      </c>
      <c r="D528" s="18">
        <v>14089.611220000003</v>
      </c>
      <c r="E528" s="16">
        <v>6.6</v>
      </c>
      <c r="F528" s="16">
        <v>2.8</v>
      </c>
      <c r="G528" s="16">
        <f t="shared" ref="G528:G529" si="9">D528/C528*100</f>
        <v>4.2653494948383601</v>
      </c>
    </row>
    <row r="529" spans="1:7" x14ac:dyDescent="0.2">
      <c r="A529" s="14">
        <v>2018</v>
      </c>
      <c r="B529" s="15" t="s">
        <v>28</v>
      </c>
      <c r="C529" s="18">
        <v>206835.63200000001</v>
      </c>
      <c r="D529" s="18">
        <v>7622.9311399999997</v>
      </c>
      <c r="E529" s="16">
        <v>6.6</v>
      </c>
      <c r="F529" s="16">
        <v>2.8</v>
      </c>
      <c r="G529" s="16">
        <f t="shared" si="9"/>
        <v>3.6855018965010826</v>
      </c>
    </row>
    <row r="530" spans="1:7" x14ac:dyDescent="0.2">
      <c r="A530" s="12">
        <v>2019</v>
      </c>
      <c r="B530" s="13" t="s">
        <v>1</v>
      </c>
      <c r="C530" s="12">
        <v>24443014.287</v>
      </c>
      <c r="D530" s="12">
        <v>673823.24515999993</v>
      </c>
      <c r="E530" s="4">
        <v>6.6</v>
      </c>
      <c r="F530" s="4">
        <v>2.8</v>
      </c>
      <c r="G530" s="4">
        <f t="shared" ref="G530:G562" si="10">D530/C530*100</f>
        <v>2.7567109246357244</v>
      </c>
    </row>
    <row r="531" spans="1:7" x14ac:dyDescent="0.2">
      <c r="A531" s="14">
        <v>2019</v>
      </c>
      <c r="B531" s="15" t="s">
        <v>2</v>
      </c>
      <c r="C531" s="18">
        <v>306270.33600000001</v>
      </c>
      <c r="D531" s="18">
        <v>8093.0573700000004</v>
      </c>
      <c r="E531" s="16">
        <v>6.6</v>
      </c>
      <c r="F531" s="16">
        <v>2.8</v>
      </c>
      <c r="G531" s="16">
        <f t="shared" si="10"/>
        <v>2.6424555102848748</v>
      </c>
    </row>
    <row r="532" spans="1:7" x14ac:dyDescent="0.2">
      <c r="A532" s="14">
        <v>2019</v>
      </c>
      <c r="B532" s="15" t="s">
        <v>3</v>
      </c>
      <c r="C532" s="18">
        <v>806582.41799999995</v>
      </c>
      <c r="D532" s="18">
        <v>18858.963520000001</v>
      </c>
      <c r="E532" s="16">
        <v>6.6</v>
      </c>
      <c r="F532" s="16">
        <v>2.8</v>
      </c>
      <c r="G532" s="16">
        <f t="shared" si="10"/>
        <v>2.3381322353594873</v>
      </c>
    </row>
    <row r="533" spans="1:7" x14ac:dyDescent="0.2">
      <c r="A533" s="14">
        <v>2019</v>
      </c>
      <c r="B533" s="15" t="s">
        <v>4</v>
      </c>
      <c r="C533" s="18">
        <v>215297.45</v>
      </c>
      <c r="D533" s="18">
        <v>5792.9104599999991</v>
      </c>
      <c r="E533" s="16">
        <v>6.6</v>
      </c>
      <c r="F533" s="16">
        <v>2.8</v>
      </c>
      <c r="G533" s="16">
        <f t="shared" si="10"/>
        <v>2.6906544689683964</v>
      </c>
    </row>
    <row r="534" spans="1:7" x14ac:dyDescent="0.2">
      <c r="A534" s="14">
        <v>2019</v>
      </c>
      <c r="B534" s="15" t="s">
        <v>5</v>
      </c>
      <c r="C534" s="18">
        <v>624630.01300000004</v>
      </c>
      <c r="D534" s="18">
        <v>5899.0809900000004</v>
      </c>
      <c r="E534" s="16">
        <v>6.6</v>
      </c>
      <c r="F534" s="16">
        <v>2.8</v>
      </c>
      <c r="G534" s="16">
        <f t="shared" si="10"/>
        <v>0.94441203067839141</v>
      </c>
    </row>
    <row r="535" spans="1:7" x14ac:dyDescent="0.2">
      <c r="A535" s="14">
        <v>2019</v>
      </c>
      <c r="B535" s="15" t="s">
        <v>30</v>
      </c>
      <c r="C535" s="18">
        <v>852731.09100000001</v>
      </c>
      <c r="D535" s="18">
        <v>17223.738509999999</v>
      </c>
      <c r="E535" s="16">
        <v>6.6</v>
      </c>
      <c r="F535" s="16">
        <v>2.8</v>
      </c>
      <c r="G535" s="16">
        <f t="shared" si="10"/>
        <v>2.0198323588508633</v>
      </c>
    </row>
    <row r="536" spans="1:7" x14ac:dyDescent="0.2">
      <c r="A536" s="14">
        <v>2019</v>
      </c>
      <c r="B536" s="15" t="s">
        <v>6</v>
      </c>
      <c r="C536" s="18">
        <v>147005.679</v>
      </c>
      <c r="D536" s="18">
        <v>4761.8044900000004</v>
      </c>
      <c r="E536" s="16">
        <v>6.6</v>
      </c>
      <c r="F536" s="16">
        <v>2.8</v>
      </c>
      <c r="G536" s="16">
        <f t="shared" si="10"/>
        <v>3.2391976435141667</v>
      </c>
    </row>
    <row r="537" spans="1:7" x14ac:dyDescent="0.2">
      <c r="A537" s="14">
        <v>2019</v>
      </c>
      <c r="B537" s="15" t="s">
        <v>7</v>
      </c>
      <c r="C537" s="18">
        <v>331275.64299999998</v>
      </c>
      <c r="D537" s="18">
        <v>19239.388030000002</v>
      </c>
      <c r="E537" s="16">
        <v>6.6</v>
      </c>
      <c r="F537" s="16">
        <v>2.8</v>
      </c>
      <c r="G537" s="16">
        <f t="shared" si="10"/>
        <v>5.8076675531499919</v>
      </c>
    </row>
    <row r="538" spans="1:7" x14ac:dyDescent="0.2">
      <c r="A538" s="14">
        <v>2019</v>
      </c>
      <c r="B538" s="15" t="s">
        <v>8</v>
      </c>
      <c r="C538" s="18">
        <v>796924.61399999994</v>
      </c>
      <c r="D538" s="18">
        <v>20570.931700000001</v>
      </c>
      <c r="E538" s="16">
        <v>6.6</v>
      </c>
      <c r="F538" s="16">
        <v>2.8</v>
      </c>
      <c r="G538" s="16">
        <f t="shared" si="10"/>
        <v>2.5812895396401951</v>
      </c>
    </row>
    <row r="539" spans="1:7" x14ac:dyDescent="0.2">
      <c r="A539" s="14">
        <v>2019</v>
      </c>
      <c r="B539" s="15" t="s">
        <v>29</v>
      </c>
      <c r="C539" s="18">
        <v>3698403.946</v>
      </c>
      <c r="D539" s="18">
        <v>107976.69938000001</v>
      </c>
      <c r="E539" s="16">
        <v>6.6</v>
      </c>
      <c r="F539" s="16">
        <v>2.8</v>
      </c>
      <c r="G539" s="16">
        <f t="shared" si="10"/>
        <v>2.9195485662614531</v>
      </c>
    </row>
    <row r="540" spans="1:7" x14ac:dyDescent="0.2">
      <c r="A540" s="14">
        <v>2019</v>
      </c>
      <c r="B540" s="15" t="s">
        <v>9</v>
      </c>
      <c r="C540" s="18">
        <v>275504.489</v>
      </c>
      <c r="D540" s="18">
        <v>9004.0250699999997</v>
      </c>
      <c r="E540" s="16">
        <v>6.6</v>
      </c>
      <c r="F540" s="16">
        <v>2.8</v>
      </c>
      <c r="G540" s="16">
        <f t="shared" si="10"/>
        <v>3.2681954122351886</v>
      </c>
    </row>
    <row r="541" spans="1:7" x14ac:dyDescent="0.2">
      <c r="A541" s="14">
        <v>2019</v>
      </c>
      <c r="B541" s="15" t="s">
        <v>10</v>
      </c>
      <c r="C541" s="18">
        <v>972164.16099999996</v>
      </c>
      <c r="D541" s="18">
        <v>28428.393989999997</v>
      </c>
      <c r="E541" s="16">
        <v>6.6</v>
      </c>
      <c r="F541" s="16">
        <v>2.8</v>
      </c>
      <c r="G541" s="16">
        <f t="shared" si="10"/>
        <v>2.9242380176571841</v>
      </c>
    </row>
    <row r="542" spans="1:7" x14ac:dyDescent="0.2">
      <c r="A542" s="14">
        <v>2019</v>
      </c>
      <c r="B542" s="15" t="s">
        <v>11</v>
      </c>
      <c r="C542" s="18">
        <v>314930.39899999998</v>
      </c>
      <c r="D542" s="18">
        <v>15995.296350000001</v>
      </c>
      <c r="E542" s="16">
        <v>6.6</v>
      </c>
      <c r="F542" s="16">
        <v>2.8</v>
      </c>
      <c r="G542" s="16">
        <f t="shared" si="10"/>
        <v>5.078994089103479</v>
      </c>
    </row>
    <row r="543" spans="1:7" x14ac:dyDescent="0.2">
      <c r="A543" s="14">
        <v>2019</v>
      </c>
      <c r="B543" s="15" t="s">
        <v>12</v>
      </c>
      <c r="C543" s="18">
        <v>378856.72899999999</v>
      </c>
      <c r="D543" s="18">
        <v>13031.215800000002</v>
      </c>
      <c r="E543" s="16">
        <v>6.6</v>
      </c>
      <c r="F543" s="16">
        <v>2.8</v>
      </c>
      <c r="G543" s="16">
        <f t="shared" si="10"/>
        <v>3.4396157709528246</v>
      </c>
    </row>
    <row r="544" spans="1:7" x14ac:dyDescent="0.2">
      <c r="A544" s="14">
        <v>2019</v>
      </c>
      <c r="B544" s="15" t="s">
        <v>13</v>
      </c>
      <c r="C544" s="18">
        <v>1641531.825</v>
      </c>
      <c r="D544" s="18">
        <v>38527.968030000004</v>
      </c>
      <c r="E544" s="16">
        <v>6.6</v>
      </c>
      <c r="F544" s="16">
        <v>2.8</v>
      </c>
      <c r="G544" s="16">
        <f t="shared" si="10"/>
        <v>2.3470740830748138</v>
      </c>
    </row>
    <row r="545" spans="1:7" x14ac:dyDescent="0.2">
      <c r="A545" s="14">
        <v>2019</v>
      </c>
      <c r="B545" s="15" t="s">
        <v>14</v>
      </c>
      <c r="C545" s="18">
        <v>2028165.65</v>
      </c>
      <c r="D545" s="18">
        <v>77726.336620000002</v>
      </c>
      <c r="E545" s="16">
        <v>6.6</v>
      </c>
      <c r="F545" s="16">
        <v>2.8</v>
      </c>
      <c r="G545" s="16">
        <f t="shared" si="10"/>
        <v>3.8323465649859521</v>
      </c>
    </row>
    <row r="546" spans="1:7" x14ac:dyDescent="0.2">
      <c r="A546" s="14">
        <v>2019</v>
      </c>
      <c r="B546" s="15" t="s">
        <v>31</v>
      </c>
      <c r="C546" s="18">
        <v>569445.98199999996</v>
      </c>
      <c r="D546" s="18">
        <v>18685.979959999997</v>
      </c>
      <c r="E546" s="16">
        <v>6.6</v>
      </c>
      <c r="F546" s="16">
        <v>2.8</v>
      </c>
      <c r="G546" s="16">
        <f t="shared" si="10"/>
        <v>3.2814315230342603</v>
      </c>
    </row>
    <row r="547" spans="1:7" x14ac:dyDescent="0.2">
      <c r="A547" s="14">
        <v>2019</v>
      </c>
      <c r="B547" s="15" t="s">
        <v>15</v>
      </c>
      <c r="C547" s="18">
        <v>253301.62899999999</v>
      </c>
      <c r="D547" s="18">
        <v>9508.4403700000003</v>
      </c>
      <c r="E547" s="16">
        <v>6.6</v>
      </c>
      <c r="F547" s="16">
        <v>2.8</v>
      </c>
      <c r="G547" s="16">
        <f t="shared" si="10"/>
        <v>3.7538015083195542</v>
      </c>
    </row>
    <row r="548" spans="1:7" x14ac:dyDescent="0.2">
      <c r="A548" s="14">
        <v>2019</v>
      </c>
      <c r="B548" s="15" t="s">
        <v>16</v>
      </c>
      <c r="C548" s="18">
        <v>161340.92499999999</v>
      </c>
      <c r="D548" s="18">
        <v>6515.6898499999998</v>
      </c>
      <c r="E548" s="16">
        <v>6.6</v>
      </c>
      <c r="F548" s="16">
        <v>2.8</v>
      </c>
      <c r="G548" s="16">
        <f t="shared" si="10"/>
        <v>4.0384607005321183</v>
      </c>
    </row>
    <row r="549" spans="1:7" x14ac:dyDescent="0.2">
      <c r="A549" s="14">
        <v>2019</v>
      </c>
      <c r="B549" s="15" t="s">
        <v>17</v>
      </c>
      <c r="C549" s="18">
        <v>1845594.82</v>
      </c>
      <c r="D549" s="18">
        <v>27689.515020000003</v>
      </c>
      <c r="E549" s="16">
        <v>6.6</v>
      </c>
      <c r="F549" s="16">
        <v>2.8</v>
      </c>
      <c r="G549" s="16">
        <f t="shared" si="10"/>
        <v>1.5003030307594818</v>
      </c>
    </row>
    <row r="550" spans="1:7" x14ac:dyDescent="0.2">
      <c r="A550" s="14">
        <v>2019</v>
      </c>
      <c r="B550" s="15" t="s">
        <v>18</v>
      </c>
      <c r="C550" s="18">
        <v>347925.299</v>
      </c>
      <c r="D550" s="18">
        <v>16401.831709999999</v>
      </c>
      <c r="E550" s="16">
        <v>6.6</v>
      </c>
      <c r="F550" s="16">
        <v>2.8</v>
      </c>
      <c r="G550" s="16">
        <f t="shared" si="10"/>
        <v>4.7141819686989761</v>
      </c>
    </row>
    <row r="551" spans="1:7" x14ac:dyDescent="0.2">
      <c r="A551" s="14">
        <v>2019</v>
      </c>
      <c r="B551" s="15" t="s">
        <v>19</v>
      </c>
      <c r="C551" s="18">
        <v>765629.07900000003</v>
      </c>
      <c r="D551" s="18">
        <v>24286.420460000001</v>
      </c>
      <c r="E551" s="16">
        <v>6.6</v>
      </c>
      <c r="F551" s="16">
        <v>2.8</v>
      </c>
      <c r="G551" s="16">
        <f t="shared" si="10"/>
        <v>3.1720869969725904</v>
      </c>
    </row>
    <row r="552" spans="1:7" x14ac:dyDescent="0.2">
      <c r="A552" s="14">
        <v>2019</v>
      </c>
      <c r="B552" s="15" t="s">
        <v>32</v>
      </c>
      <c r="C552" s="18">
        <v>533020.92599999998</v>
      </c>
      <c r="D552" s="18">
        <v>9822.2050100000015</v>
      </c>
      <c r="E552" s="16">
        <v>6.6</v>
      </c>
      <c r="F552" s="16">
        <v>2.8</v>
      </c>
      <c r="G552" s="16">
        <f t="shared" si="10"/>
        <v>1.8427428513378856</v>
      </c>
    </row>
    <row r="553" spans="1:7" x14ac:dyDescent="0.2">
      <c r="A553" s="14">
        <v>2019</v>
      </c>
      <c r="B553" s="15" t="s">
        <v>20</v>
      </c>
      <c r="C553" s="18">
        <v>374568.90899999999</v>
      </c>
      <c r="D553" s="18">
        <v>8769.957190000001</v>
      </c>
      <c r="E553" s="16">
        <v>6.6</v>
      </c>
      <c r="F553" s="16">
        <v>2.8</v>
      </c>
      <c r="G553" s="16">
        <f t="shared" si="10"/>
        <v>2.3413468067633989</v>
      </c>
    </row>
    <row r="554" spans="1:7" x14ac:dyDescent="0.2">
      <c r="A554" s="14">
        <v>2019</v>
      </c>
      <c r="B554" s="15" t="s">
        <v>21</v>
      </c>
      <c r="C554" s="18">
        <v>521479.19799999997</v>
      </c>
      <c r="D554" s="18">
        <v>11598.90732</v>
      </c>
      <c r="E554" s="16">
        <v>6.6</v>
      </c>
      <c r="F554" s="16">
        <v>2.8</v>
      </c>
      <c r="G554" s="16">
        <f t="shared" si="10"/>
        <v>2.22423202392054</v>
      </c>
    </row>
    <row r="555" spans="1:7" x14ac:dyDescent="0.2">
      <c r="A555" s="14">
        <v>2019</v>
      </c>
      <c r="B555" s="15" t="s">
        <v>22</v>
      </c>
      <c r="C555" s="18">
        <v>516549.728</v>
      </c>
      <c r="D555" s="18">
        <v>14472.63148</v>
      </c>
      <c r="E555" s="16">
        <v>6.6</v>
      </c>
      <c r="F555" s="16">
        <v>2.8</v>
      </c>
      <c r="G555" s="16">
        <f t="shared" si="10"/>
        <v>2.8017886169519</v>
      </c>
    </row>
    <row r="556" spans="1:7" x14ac:dyDescent="0.2">
      <c r="A556" s="14">
        <v>2019</v>
      </c>
      <c r="B556" s="15" t="s">
        <v>23</v>
      </c>
      <c r="C556" s="18">
        <v>773685.44</v>
      </c>
      <c r="D556" s="18">
        <v>19958.783799999997</v>
      </c>
      <c r="E556" s="16">
        <v>6.6</v>
      </c>
      <c r="F556" s="16">
        <v>2.8</v>
      </c>
      <c r="G556" s="16">
        <f t="shared" si="10"/>
        <v>2.5797026502140197</v>
      </c>
    </row>
    <row r="557" spans="1:7" x14ac:dyDescent="0.2">
      <c r="A557" s="14">
        <v>2019</v>
      </c>
      <c r="B557" s="15" t="s">
        <v>24</v>
      </c>
      <c r="C557" s="18">
        <v>520655.103</v>
      </c>
      <c r="D557" s="18">
        <v>14258.40323</v>
      </c>
      <c r="E557" s="16">
        <v>6.6</v>
      </c>
      <c r="F557" s="16">
        <v>2.8</v>
      </c>
      <c r="G557" s="16">
        <f t="shared" si="10"/>
        <v>2.7385505582954019</v>
      </c>
    </row>
    <row r="558" spans="1:7" x14ac:dyDescent="0.2">
      <c r="A558" s="14">
        <v>2019</v>
      </c>
      <c r="B558" s="15" t="s">
        <v>25</v>
      </c>
      <c r="C558" s="18">
        <v>709991.17099999997</v>
      </c>
      <c r="D558" s="18">
        <v>21260.384879999998</v>
      </c>
      <c r="E558" s="16">
        <v>6.6</v>
      </c>
      <c r="F558" s="16">
        <v>2.8</v>
      </c>
      <c r="G558" s="16">
        <f t="shared" si="10"/>
        <v>2.9944576423472169</v>
      </c>
    </row>
    <row r="559" spans="1:7" x14ac:dyDescent="0.2">
      <c r="A559" s="14">
        <v>2019</v>
      </c>
      <c r="B559" s="15" t="s">
        <v>26</v>
      </c>
      <c r="C559" s="18">
        <v>136558.598</v>
      </c>
      <c r="D559" s="18">
        <v>5734.477789999999</v>
      </c>
      <c r="E559" s="16">
        <v>6.6</v>
      </c>
      <c r="F559" s="16">
        <v>2.8</v>
      </c>
      <c r="G559" s="16">
        <f t="shared" si="10"/>
        <v>4.1992799237730889</v>
      </c>
    </row>
    <row r="560" spans="1:7" x14ac:dyDescent="0.2">
      <c r="A560" s="14">
        <v>2019</v>
      </c>
      <c r="B560" s="15" t="s">
        <v>33</v>
      </c>
      <c r="C560" s="18">
        <v>1038619.825</v>
      </c>
      <c r="D560" s="18">
        <v>38653.674320000006</v>
      </c>
      <c r="E560" s="16">
        <v>6.6</v>
      </c>
      <c r="F560" s="16">
        <v>2.8</v>
      </c>
      <c r="G560" s="16">
        <f t="shared" si="10"/>
        <v>3.7216384079708864</v>
      </c>
    </row>
    <row r="561" spans="1:7" x14ac:dyDescent="0.2">
      <c r="A561" s="14">
        <v>2019</v>
      </c>
      <c r="B561" s="15" t="s">
        <v>27</v>
      </c>
      <c r="C561" s="18">
        <v>347741.64199999999</v>
      </c>
      <c r="D561" s="18">
        <v>13688.907179999998</v>
      </c>
      <c r="E561" s="16">
        <v>6.6</v>
      </c>
      <c r="F561" s="16">
        <v>2.8</v>
      </c>
      <c r="G561" s="16">
        <f t="shared" si="10"/>
        <v>3.9365165187780411</v>
      </c>
    </row>
    <row r="562" spans="1:7" x14ac:dyDescent="0.2">
      <c r="A562" s="14">
        <v>2019</v>
      </c>
      <c r="B562" s="15" t="s">
        <v>28</v>
      </c>
      <c r="C562" s="18">
        <v>206043.435</v>
      </c>
      <c r="D562" s="18">
        <v>7887.6616099999992</v>
      </c>
      <c r="E562" s="16">
        <v>6.6</v>
      </c>
      <c r="F562" s="16">
        <v>2.8</v>
      </c>
      <c r="G562" s="16">
        <f t="shared" si="10"/>
        <v>3.8281547820244786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46</v>
      </c>
    </row>
    <row r="2" spans="1:6" x14ac:dyDescent="0.25">
      <c r="A2" s="5">
        <v>2003</v>
      </c>
      <c r="B2" s="8">
        <f>SUMIFS(Concentrado!C$2:C563,Concentrado!$A$2:$A563,"="&amp;$A2,Concentrado!$B$2:$B563, "=Coahuila")</f>
        <v>255441.59899999999</v>
      </c>
      <c r="C2" s="8">
        <f>SUMIFS(Concentrado!D$2:D563,Concentrado!$A$2:$A563,"="&amp;$A2,Concentrado!$B$2:$B563, "=Coahuila")</f>
        <v>5363.5396199999996</v>
      </c>
      <c r="D2" s="10">
        <f>SUMIFS(Concentrado!E$2:E563,Concentrado!$A$2:$A563,"="&amp;$A2,Concentrado!$B$2:$B563, "=Coahuila")</f>
        <v>5.6</v>
      </c>
      <c r="E2" s="10">
        <f>SUMIFS(Concentrado!F$2:F563,Concentrado!$A$2:$A563,"="&amp;$A2,Concentrado!$B$2:$B563, "=Coahuila")</f>
        <v>2.488469098916569</v>
      </c>
      <c r="F2" s="10">
        <f>SUMIFS(Concentrado!G$2:G563,Concentrado!$A$2:$A563,"="&amp;$A2,Concentrado!$B$2:$B563, "=Coahuila")</f>
        <v>2.0997126705270897</v>
      </c>
    </row>
    <row r="3" spans="1:6" x14ac:dyDescent="0.25">
      <c r="A3" s="5">
        <v>2004</v>
      </c>
      <c r="B3" s="8">
        <f>SUMIFS(Concentrado!C$2:C564,Concentrado!$A$2:$A564,"="&amp;$A3,Concentrado!$B$2:$B564, "=Coahuila")</f>
        <v>285330.20600000001</v>
      </c>
      <c r="C3" s="8">
        <f>SUMIFS(Concentrado!D$2:D564,Concentrado!$A$2:$A564,"="&amp;$A3,Concentrado!$B$2:$B564, "=Coahuila")</f>
        <v>6479.4018000000005</v>
      </c>
      <c r="D3" s="10">
        <f>SUMIFS(Concentrado!E$2:E564,Concentrado!$A$2:$A564,"="&amp;$A3,Concentrado!$B$2:$B564, "=Coahuila")</f>
        <v>5.6</v>
      </c>
      <c r="E3" s="10">
        <f>SUMIFS(Concentrado!F$2:F564,Concentrado!$A$2:$A564,"="&amp;$A3,Concentrado!$B$2:$B564, "=Coahuila")</f>
        <v>2.6483893996136545</v>
      </c>
      <c r="F3" s="10">
        <f>SUMIFS(Concentrado!G$2:G564,Concentrado!$A$2:$A564,"="&amp;$A3,Concentrado!$B$2:$B564, "=Coahuila")</f>
        <v>2.2708432769294675</v>
      </c>
    </row>
    <row r="4" spans="1:6" x14ac:dyDescent="0.25">
      <c r="A4" s="5">
        <v>2005</v>
      </c>
      <c r="B4" s="8">
        <f>SUMIFS(Concentrado!C$2:C565,Concentrado!$A$2:$A565,"="&amp;$A4,Concentrado!$B$2:$B565, "=Coahuila")</f>
        <v>302737.81400000001</v>
      </c>
      <c r="C4" s="8">
        <f>SUMIFS(Concentrado!D$2:D565,Concentrado!$A$2:$A565,"="&amp;$A4,Concentrado!$B$2:$B565, "=Coahuila")</f>
        <v>6802.4135000000006</v>
      </c>
      <c r="D4" s="10">
        <f>SUMIFS(Concentrado!E$2:E565,Concentrado!$A$2:$A565,"="&amp;$A4,Concentrado!$B$2:$B565, "=Coahuila")</f>
        <v>5.7</v>
      </c>
      <c r="E4" s="10">
        <f>SUMIFS(Concentrado!F$2:F565,Concentrado!$A$2:$A565,"="&amp;$A4,Concentrado!$B$2:$B565, "=Coahuila")</f>
        <v>2.5859095834639341</v>
      </c>
      <c r="F4" s="10">
        <f>SUMIFS(Concentrado!G$2:G565,Concentrado!$A$2:$A565,"="&amp;$A4,Concentrado!$B$2:$B565, "=Coahuila")</f>
        <v>2.2469652568740552</v>
      </c>
    </row>
    <row r="5" spans="1:6" x14ac:dyDescent="0.25">
      <c r="A5" s="5">
        <v>2006</v>
      </c>
      <c r="B5" s="8">
        <f>SUMIFS(Concentrado!C$2:C566,Concentrado!$A$2:$A566,"="&amp;$A5,Concentrado!$B$2:$B566, "=Coahuila")</f>
        <v>336941.50900000002</v>
      </c>
      <c r="C5" s="8">
        <f>SUMIFS(Concentrado!D$2:D566,Concentrado!$A$2:$A566,"="&amp;$A5,Concentrado!$B$2:$B566, "=Coahuila")</f>
        <v>6782.8912500000006</v>
      </c>
      <c r="D5" s="10">
        <f>SUMIFS(Concentrado!E$2:E566,Concentrado!$A$2:$A566,"="&amp;$A5,Concentrado!$B$2:$B566, "=Coahuila")</f>
        <v>5.7</v>
      </c>
      <c r="E5" s="10">
        <f>SUMIFS(Concentrado!F$2:F566,Concentrado!$A$2:$A566,"="&amp;$A5,Concentrado!$B$2:$B566, "=Coahuila")</f>
        <v>2.5384775855367572</v>
      </c>
      <c r="F5" s="10">
        <f>SUMIFS(Concentrado!G$2:G566,Concentrado!$A$2:$A566,"="&amp;$A5,Concentrado!$B$2:$B566, "=Coahuila")</f>
        <v>2.0130767711377469</v>
      </c>
    </row>
    <row r="6" spans="1:6" x14ac:dyDescent="0.25">
      <c r="A6" s="5">
        <v>2007</v>
      </c>
      <c r="B6" s="8">
        <f>SUMIFS(Concentrado!C$2:C567,Concentrado!$A$2:$A567,"="&amp;$A6,Concentrado!$B$2:$B567, "=Coahuila")</f>
        <v>369675.95</v>
      </c>
      <c r="C6" s="8">
        <f>SUMIFS(Concentrado!D$2:D567,Concentrado!$A$2:$A567,"="&amp;$A6,Concentrado!$B$2:$B567, "=Coahuila")</f>
        <v>7121.8371799999995</v>
      </c>
      <c r="D6" s="10">
        <f>SUMIFS(Concentrado!E$2:E567,Concentrado!$A$2:$A567,"="&amp;$A6,Concentrado!$B$2:$B567, "=Coahuila")</f>
        <v>5.7</v>
      </c>
      <c r="E6" s="10">
        <f>SUMIFS(Concentrado!F$2:F567,Concentrado!$A$2:$A567,"="&amp;$A6,Concentrado!$B$2:$B567, "=Coahuila")</f>
        <v>2.6221647726524417</v>
      </c>
      <c r="F6" s="10">
        <f>SUMIFS(Concentrado!G$2:G567,Concentrado!$A$2:$A567,"="&amp;$A6,Concentrado!$B$2:$B567, "=Coahuila")</f>
        <v>1.92650811609465</v>
      </c>
    </row>
    <row r="7" spans="1:6" x14ac:dyDescent="0.25">
      <c r="A7" s="5">
        <v>2008</v>
      </c>
      <c r="B7" s="8">
        <f>SUMIFS(Concentrado!C$2:C568,Concentrado!$A$2:$A568,"="&amp;$A7,Concentrado!$B$2:$B568, "=Coahuila")</f>
        <v>401229.64500000002</v>
      </c>
      <c r="C7" s="8">
        <f>SUMIFS(Concentrado!D$2:D568,Concentrado!$A$2:$A568,"="&amp;$A7,Concentrado!$B$2:$B568, "=Coahuila")</f>
        <v>7828.3552399999999</v>
      </c>
      <c r="D7" s="10">
        <f>SUMIFS(Concentrado!E$2:E568,Concentrado!$A$2:$A568,"="&amp;$A7,Concentrado!$B$2:$B568, "=Coahuila")</f>
        <v>5.9</v>
      </c>
      <c r="E7" s="10">
        <f>SUMIFS(Concentrado!F$2:F568,Concentrado!$A$2:$A568,"="&amp;$A7,Concentrado!$B$2:$B568, "=Coahuila")</f>
        <v>2.744375766130335</v>
      </c>
      <c r="F7" s="10">
        <f>SUMIFS(Concentrado!G$2:G568,Concentrado!$A$2:$A568,"="&amp;$A7,Concentrado!$B$2:$B568, "=Coahuila")</f>
        <v>1.9510909369620479</v>
      </c>
    </row>
    <row r="8" spans="1:6" x14ac:dyDescent="0.25">
      <c r="A8" s="5">
        <v>2009</v>
      </c>
      <c r="B8" s="8">
        <f>SUMIFS(Concentrado!C$2:C569,Concentrado!$A$2:$A569,"="&amp;$A8,Concentrado!$B$2:$B569, "=Coahuila")</f>
        <v>361353.64500000002</v>
      </c>
      <c r="C8" s="8">
        <f>SUMIFS(Concentrado!D$2:D569,Concentrado!$A$2:$A569,"="&amp;$A8,Concentrado!$B$2:$B569, "=Coahuila")</f>
        <v>8669.5818299999992</v>
      </c>
      <c r="D8" s="10">
        <f>SUMIFS(Concentrado!E$2:E569,Concentrado!$A$2:$A569,"="&amp;$A8,Concentrado!$B$2:$B569, "=Coahuila")</f>
        <v>6.5</v>
      </c>
      <c r="E8" s="10">
        <f>SUMIFS(Concentrado!F$2:F569,Concentrado!$A$2:$A569,"="&amp;$A8,Concentrado!$B$2:$B569, "=Coahuila")</f>
        <v>3.0818163350054357</v>
      </c>
      <c r="F8" s="10">
        <f>SUMIFS(Concentrado!G$2:G569,Concentrado!$A$2:$A569,"="&amp;$A8,Concentrado!$B$2:$B569, "=Coahuila")</f>
        <v>2.3991958985220694</v>
      </c>
    </row>
    <row r="9" spans="1:6" x14ac:dyDescent="0.25">
      <c r="A9" s="5">
        <v>2010</v>
      </c>
      <c r="B9" s="8">
        <f>SUMIFS(Concentrado!C$2:C570,Concentrado!$A$2:$A570,"="&amp;$A9,Concentrado!$B$2:$B570, "=Coahuila")</f>
        <v>433984.97700000001</v>
      </c>
      <c r="C9" s="8">
        <f>SUMIFS(Concentrado!D$2:D570,Concentrado!$A$2:$A570,"="&amp;$A9,Concentrado!$B$2:$B570, "=Coahuila")</f>
        <v>9564.4220100000002</v>
      </c>
      <c r="D9" s="10">
        <f>SUMIFS(Concentrado!E$2:E570,Concentrado!$A$2:$A570,"="&amp;$A9,Concentrado!$B$2:$B570, "=Coahuila")</f>
        <v>6.4</v>
      </c>
      <c r="E9" s="10">
        <f>SUMIFS(Concentrado!F$2:F570,Concentrado!$A$2:$A570,"="&amp;$A9,Concentrado!$B$2:$B570, "=Coahuila")</f>
        <v>3.0874178926609304</v>
      </c>
      <c r="F9" s="10">
        <f>SUMIFS(Concentrado!G$2:G570,Concentrado!$A$2:$A570,"="&amp;$A9,Concentrado!$B$2:$B570, "=Coahuila")</f>
        <v>2.2038601603483614</v>
      </c>
    </row>
    <row r="10" spans="1:6" x14ac:dyDescent="0.25">
      <c r="A10" s="5">
        <v>2011</v>
      </c>
      <c r="B10" s="8">
        <f>SUMIFS(Concentrado!C$2:C571,Concentrado!$A$2:$A571,"="&amp;$A10,Concentrado!$B$2:$B571, "=Coahuila")</f>
        <v>493392.75900000002</v>
      </c>
      <c r="C10" s="8">
        <f>SUMIFS(Concentrado!D$2:D571,Concentrado!$A$2:$A571,"="&amp;$A10,Concentrado!$B$2:$B571, "=Coahuila")</f>
        <v>10446.57733</v>
      </c>
      <c r="D10" s="10">
        <f>SUMIFS(Concentrado!E$2:E571,Concentrado!$A$2:$A571,"="&amp;$A10,Concentrado!$B$2:$B571, "=Coahuila")</f>
        <v>6.3</v>
      </c>
      <c r="E10" s="10">
        <f>SUMIFS(Concentrado!F$2:F571,Concentrado!$A$2:$A571,"="&amp;$A10,Concentrado!$B$2:$B571, "=Coahuila")</f>
        <v>3.0428875930620269</v>
      </c>
      <c r="F10" s="10">
        <f>SUMIFS(Concentrado!G$2:G571,Concentrado!$A$2:$A571,"="&amp;$A10,Concentrado!$B$2:$B571, "=Coahuila")</f>
        <v>2.1172944149348569</v>
      </c>
    </row>
    <row r="11" spans="1:6" x14ac:dyDescent="0.25">
      <c r="A11" s="5">
        <v>2012</v>
      </c>
      <c r="B11" s="8">
        <f>SUMIFS(Concentrado!C$2:C572,Concentrado!$A$2:$A572,"="&amp;$A11,Concentrado!$B$2:$B572, "=Coahuila")</f>
        <v>543684.55200000003</v>
      </c>
      <c r="C11" s="8">
        <f>SUMIFS(Concentrado!D$2:D572,Concentrado!$A$2:$A572,"="&amp;$A11,Concentrado!$B$2:$B572, "=Coahuila")</f>
        <v>10752.886500000001</v>
      </c>
      <c r="D11" s="10">
        <f>SUMIFS(Concentrado!E$2:E572,Concentrado!$A$2:$A572,"="&amp;$A11,Concentrado!$B$2:$B572, "=Coahuila")</f>
        <v>6.4</v>
      </c>
      <c r="E11" s="10">
        <f>SUMIFS(Concentrado!F$2:F572,Concentrado!$A$2:$A572,"="&amp;$A11,Concentrado!$B$2:$B572, "=Coahuila")</f>
        <v>3.1217773666234105</v>
      </c>
      <c r="F11" s="10">
        <f>SUMIFS(Concentrado!G$2:G572,Concentrado!$A$2:$A572,"="&amp;$A11,Concentrado!$B$2:$B572, "=Coahuila")</f>
        <v>1.977780398660288</v>
      </c>
    </row>
    <row r="12" spans="1:6" x14ac:dyDescent="0.25">
      <c r="A12" s="5">
        <v>2013</v>
      </c>
      <c r="B12" s="8">
        <f>SUMIFS(Concentrado!C$2:C573,Concentrado!$A$2:$A573,"="&amp;$A12,Concentrado!$B$2:$B573, "=Coahuila")</f>
        <v>538206.98699999996</v>
      </c>
      <c r="C12" s="8">
        <f>SUMIFS(Concentrado!D$2:D573,Concentrado!$A$2:$A573,"="&amp;$A12,Concentrado!$B$2:$B573, "=Coahuila")</f>
        <v>11278.798019999998</v>
      </c>
      <c r="D12" s="10">
        <f>SUMIFS(Concentrado!E$2:E573,Concentrado!$A$2:$A573,"="&amp;$A12,Concentrado!$B$2:$B573, "=Coahuila")</f>
        <v>6.4</v>
      </c>
      <c r="E12" s="10">
        <f>SUMIFS(Concentrado!F$2:F573,Concentrado!$A$2:$A573,"="&amp;$A12,Concentrado!$B$2:$B573, "=Coahuila")</f>
        <v>3.2215186044094604</v>
      </c>
      <c r="F12" s="10">
        <f>SUMIFS(Concentrado!G$2:G573,Concentrado!$A$2:$A573,"="&amp;$A12,Concentrado!$B$2:$B573, "=Coahuila")</f>
        <v>2.095624600280412</v>
      </c>
    </row>
    <row r="13" spans="1:6" x14ac:dyDescent="0.25">
      <c r="A13" s="5">
        <v>2014</v>
      </c>
      <c r="B13" s="8">
        <f>SUMIFS(Concentrado!C$2:C574,Concentrado!$A$2:$A574,"="&amp;$A13,Concentrado!$B$2:$B574, "=Coahuila")</f>
        <v>579802.09</v>
      </c>
      <c r="C13" s="8">
        <f>SUMIFS(Concentrado!D$2:D574,Concentrado!$A$2:$A574,"="&amp;$A13,Concentrado!$B$2:$B574, "=Coahuila")</f>
        <v>12859.26044</v>
      </c>
      <c r="D13" s="10">
        <f>SUMIFS(Concentrado!E$2:E574,Concentrado!$A$2:$A574,"="&amp;$A13,Concentrado!$B$2:$B574, "=Coahuila")</f>
        <v>6.5</v>
      </c>
      <c r="E13" s="10">
        <f>SUMIFS(Concentrado!F$2:F574,Concentrado!$A$2:$A574,"="&amp;$A13,Concentrado!$B$2:$B574, "=Coahuila")</f>
        <v>2.9983345975823634</v>
      </c>
      <c r="F13" s="10">
        <f>SUMIFS(Concentrado!G$2:G574,Concentrado!$A$2:$A574,"="&amp;$A13,Concentrado!$B$2:$B574, "=Coahuila")</f>
        <v>2.2178706599695079</v>
      </c>
    </row>
    <row r="14" spans="1:6" x14ac:dyDescent="0.25">
      <c r="A14" s="5">
        <v>2015</v>
      </c>
      <c r="B14" s="8">
        <f>SUMIFS(Concentrado!C$2:C575,Concentrado!$A$2:$A575,"="&amp;$A14,Concentrado!$B$2:$B575, "=Coahuila")</f>
        <v>627666.56799999997</v>
      </c>
      <c r="C14" s="8">
        <f>SUMIFS(Concentrado!D$2:D575,Concentrado!$A$2:$A575,"="&amp;$A14,Concentrado!$B$2:$B575, "=Coahuila")</f>
        <v>14156.20919</v>
      </c>
      <c r="D14" s="10">
        <f>SUMIFS(Concentrado!E$2:E575,Concentrado!$A$2:$A575,"="&amp;$A14,Concentrado!$B$2:$B575, "=Coahuila")</f>
        <v>6.5</v>
      </c>
      <c r="E14" s="10">
        <f>SUMIFS(Concentrado!F$2:F575,Concentrado!$A$2:$A575,"="&amp;$A14,Concentrado!$B$2:$B575, "=Coahuila")</f>
        <v>3.0797974575319831</v>
      </c>
      <c r="F14" s="10">
        <f>SUMIFS(Concentrado!G$2:G575,Concentrado!$A$2:$A575,"="&amp;$A14,Concentrado!$B$2:$B575, "=Coahuila")</f>
        <v>2.2553709105628199</v>
      </c>
    </row>
    <row r="15" spans="1:6" x14ac:dyDescent="0.25">
      <c r="A15" s="5">
        <v>2016</v>
      </c>
      <c r="B15" s="8">
        <f>SUMIFS(Concentrado!C$2:C576,Concentrado!$A$2:$A576,"="&amp;$A15,Concentrado!$B$2:$B576, "=Coahuila")</f>
        <v>684776.14399999997</v>
      </c>
      <c r="C15" s="8">
        <f>SUMIFS(Concentrado!D$2:D576,Concentrado!$A$2:$A576,"="&amp;$A15,Concentrado!$B$2:$B576, "=Coahuila")</f>
        <v>14956.093779999999</v>
      </c>
      <c r="D15" s="10">
        <f>SUMIFS(Concentrado!E$2:E576,Concentrado!$A$2:$A576,"="&amp;$A15,Concentrado!$B$2:$B576, "=Coahuila")</f>
        <v>6.5</v>
      </c>
      <c r="E15" s="10">
        <f>SUMIFS(Concentrado!F$2:F576,Concentrado!$A$2:$A576,"="&amp;$A15,Concentrado!$B$2:$B576, "=Coahuila")</f>
        <v>2.9449005221803635</v>
      </c>
      <c r="F15" s="10">
        <f>SUMIFS(Concentrado!G$2:G576,Concentrado!$A$2:$A576,"="&amp;$A15,Concentrado!$B$2:$B576, "=Coahuila")</f>
        <v>2.1840851073807266</v>
      </c>
    </row>
    <row r="16" spans="1:6" x14ac:dyDescent="0.25">
      <c r="A16" s="5">
        <v>2017</v>
      </c>
      <c r="B16" s="8">
        <f>SUMIFS(Concentrado!C$2:C577,Concentrado!$A$2:$A577,"="&amp;$A16,Concentrado!$B$2:$B577, "=Coahuila")</f>
        <v>773322.31599999999</v>
      </c>
      <c r="C16" s="8">
        <f>SUMIFS(Concentrado!D$2:D577,Concentrado!$A$2:$A577,"="&amp;$A16,Concentrado!$B$2:$B577, "=Coahuila")</f>
        <v>15454.347750000001</v>
      </c>
      <c r="D16" s="10">
        <f>SUMIFS(Concentrado!E$2:E577,Concentrado!$A$2:$A577,"="&amp;$A16,Concentrado!$B$2:$B577, "=Coahuila")</f>
        <v>6.5</v>
      </c>
      <c r="E16" s="10">
        <f>SUMIFS(Concentrado!F$2:F577,Concentrado!$A$2:$A577,"="&amp;$A16,Concentrado!$B$2:$B577, "=Coahuila")</f>
        <v>2.8</v>
      </c>
      <c r="F16" s="10">
        <f>SUMIFS(Concentrado!G$2:G577,Concentrado!$A$2:$A577,"="&amp;$A16,Concentrado!$B$2:$B577, "=Coahuila")</f>
        <v>1.9984355074527553</v>
      </c>
    </row>
    <row r="17" spans="1:6" x14ac:dyDescent="0.25">
      <c r="A17" s="5">
        <v>2018</v>
      </c>
      <c r="B17" s="8">
        <f>SUMIFS(Concentrado!C$2:C578,Concentrado!$A$2:$A578,"="&amp;$A17,Concentrado!$B$2:$B578, "=Coahuila")</f>
        <v>826130.86</v>
      </c>
      <c r="C17" s="8">
        <f>SUMIFS(Concentrado!D$2:D578,Concentrado!$A$2:$A578,"="&amp;$A17,Concentrado!$B$2:$B578, "=Coahuila")</f>
        <v>16484.608460000003</v>
      </c>
      <c r="D17" s="10">
        <f>SUMIFS(Concentrado!E$2:E578,Concentrado!$A$2:$A578,"="&amp;$A17,Concentrado!$B$2:$B578, "=Coahuila")</f>
        <v>6.6</v>
      </c>
      <c r="E17" s="10">
        <f>SUMIFS(Concentrado!F$2:F578,Concentrado!$A$2:$A578,"="&amp;$A17,Concentrado!$B$2:$B578, "=Coahuila")</f>
        <v>2.8</v>
      </c>
      <c r="F17" s="10">
        <f>SUMIFS(Concentrado!G$2:G578,Concentrado!$A$2:$A578,"="&amp;$A17,Concentrado!$B$2:$B578, "=Coahuila")</f>
        <v>1.9953991865162866</v>
      </c>
    </row>
    <row r="18" spans="1:6" x14ac:dyDescent="0.25">
      <c r="A18" s="5">
        <v>2019</v>
      </c>
      <c r="B18" s="8">
        <f>SUMIFS(Concentrado!C$2:C579,Concentrado!$A$2:$A579,"="&amp;$A18,Concentrado!$B$2:$B579, "=Coahuila")</f>
        <v>852731.09100000001</v>
      </c>
      <c r="C18" s="8">
        <f>SUMIFS(Concentrado!D$2:D579,Concentrado!$A$2:$A579,"="&amp;$A18,Concentrado!$B$2:$B579, "=Coahuila")</f>
        <v>17223.738509999999</v>
      </c>
      <c r="D18" s="10">
        <f>SUMIFS(Concentrado!E$2:E579,Concentrado!$A$2:$A579,"="&amp;$A18,Concentrado!$B$2:$B579, "=Coahuila")</f>
        <v>6.6</v>
      </c>
      <c r="E18" s="10">
        <f>SUMIFS(Concentrado!F$2:F579,Concentrado!$A$2:$A579,"="&amp;$A18,Concentrado!$B$2:$B579, "=Coahuila")</f>
        <v>2.8</v>
      </c>
      <c r="F18" s="10">
        <f>SUMIFS(Concentrado!G$2:G579,Concentrado!$A$2:$A579,"="&amp;$A18,Concentrado!$B$2:$B579, "=Coahuila")</f>
        <v>2.0198323588508633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47</v>
      </c>
    </row>
    <row r="2" spans="1:6" x14ac:dyDescent="0.25">
      <c r="A2" s="5">
        <v>2003</v>
      </c>
      <c r="B2" s="8">
        <f>SUMIFS(Concentrado!C$2:C563,Concentrado!$A$2:$A563,"="&amp;$A2,Concentrado!$B$2:$B563, "=Colima")</f>
        <v>43028.6</v>
      </c>
      <c r="C2" s="8">
        <f>SUMIFS(Concentrado!D$2:D563,Concentrado!$A$2:$A563,"="&amp;$A2,Concentrado!$B$2:$B563, "=Colima")</f>
        <v>1452.61204</v>
      </c>
      <c r="D2" s="10">
        <f>SUMIFS(Concentrado!E$2:E563,Concentrado!$A$2:$A563,"="&amp;$A2,Concentrado!$B$2:$B563, "=Colima")</f>
        <v>5.6</v>
      </c>
      <c r="E2" s="10">
        <f>SUMIFS(Concentrado!F$2:F563,Concentrado!$A$2:$A563,"="&amp;$A2,Concentrado!$B$2:$B563, "=Colima")</f>
        <v>2.488469098916569</v>
      </c>
      <c r="F2" s="10">
        <f>SUMIFS(Concentrado!G$2:G563,Concentrado!$A$2:$A563,"="&amp;$A2,Concentrado!$B$2:$B563, "=Colima")</f>
        <v>3.3759221541021551</v>
      </c>
    </row>
    <row r="3" spans="1:6" x14ac:dyDescent="0.25">
      <c r="A3" s="5">
        <v>2004</v>
      </c>
      <c r="B3" s="8">
        <f>SUMIFS(Concentrado!C$2:C564,Concentrado!$A$2:$A564,"="&amp;$A3,Concentrado!$B$2:$B564, "=Colima")</f>
        <v>45411.35</v>
      </c>
      <c r="C3" s="8">
        <f>SUMIFS(Concentrado!D$2:D564,Concentrado!$A$2:$A564,"="&amp;$A3,Concentrado!$B$2:$B564, "=Colima")</f>
        <v>1698.27979</v>
      </c>
      <c r="D3" s="10">
        <f>SUMIFS(Concentrado!E$2:E564,Concentrado!$A$2:$A564,"="&amp;$A3,Concentrado!$B$2:$B564, "=Colima")</f>
        <v>5.6</v>
      </c>
      <c r="E3" s="10">
        <f>SUMIFS(Concentrado!F$2:F564,Concentrado!$A$2:$A564,"="&amp;$A3,Concentrado!$B$2:$B564, "=Colima")</f>
        <v>2.6483893996136545</v>
      </c>
      <c r="F3" s="10">
        <f>SUMIFS(Concentrado!G$2:G564,Concentrado!$A$2:$A564,"="&amp;$A3,Concentrado!$B$2:$B564, "=Colima")</f>
        <v>3.7397694408996873</v>
      </c>
    </row>
    <row r="4" spans="1:6" x14ac:dyDescent="0.25">
      <c r="A4" s="5">
        <v>2005</v>
      </c>
      <c r="B4" s="8">
        <f>SUMIFS(Concentrado!C$2:C565,Concentrado!$A$2:$A565,"="&amp;$A4,Concentrado!$B$2:$B565, "=Colima")</f>
        <v>48371.749000000003</v>
      </c>
      <c r="C4" s="8">
        <f>SUMIFS(Concentrado!D$2:D565,Concentrado!$A$2:$A565,"="&amp;$A4,Concentrado!$B$2:$B565, "=Colima")</f>
        <v>1710.6672100000001</v>
      </c>
      <c r="D4" s="10">
        <f>SUMIFS(Concentrado!E$2:E565,Concentrado!$A$2:$A565,"="&amp;$A4,Concentrado!$B$2:$B565, "=Colima")</f>
        <v>5.7</v>
      </c>
      <c r="E4" s="10">
        <f>SUMIFS(Concentrado!F$2:F565,Concentrado!$A$2:$A565,"="&amp;$A4,Concentrado!$B$2:$B565, "=Colima")</f>
        <v>2.5859095834639341</v>
      </c>
      <c r="F4" s="10">
        <f>SUMIFS(Concentrado!G$2:G565,Concentrado!$A$2:$A565,"="&amp;$A4,Concentrado!$B$2:$B565, "=Colima")</f>
        <v>3.5365006338720564</v>
      </c>
    </row>
    <row r="5" spans="1:6" x14ac:dyDescent="0.25">
      <c r="A5" s="5">
        <v>2006</v>
      </c>
      <c r="B5" s="8">
        <f>SUMIFS(Concentrado!C$2:C566,Concentrado!$A$2:$A566,"="&amp;$A5,Concentrado!$B$2:$B566, "=Colima")</f>
        <v>53738.131999999998</v>
      </c>
      <c r="C5" s="8">
        <f>SUMIFS(Concentrado!D$2:D566,Concentrado!$A$2:$A566,"="&amp;$A5,Concentrado!$B$2:$B566, "=Colima")</f>
        <v>2266.8792100000001</v>
      </c>
      <c r="D5" s="10">
        <f>SUMIFS(Concentrado!E$2:E566,Concentrado!$A$2:$A566,"="&amp;$A5,Concentrado!$B$2:$B566, "=Colima")</f>
        <v>5.7</v>
      </c>
      <c r="E5" s="10">
        <f>SUMIFS(Concentrado!F$2:F566,Concentrado!$A$2:$A566,"="&amp;$A5,Concentrado!$B$2:$B566, "=Colima")</f>
        <v>2.5384775855367572</v>
      </c>
      <c r="F5" s="10">
        <f>SUMIFS(Concentrado!G$2:G566,Concentrado!$A$2:$A566,"="&amp;$A5,Concentrado!$B$2:$B566, "=Colima")</f>
        <v>4.2183811115726915</v>
      </c>
    </row>
    <row r="6" spans="1:6" x14ac:dyDescent="0.25">
      <c r="A6" s="5">
        <v>2007</v>
      </c>
      <c r="B6" s="8">
        <f>SUMIFS(Concentrado!C$2:C567,Concentrado!$A$2:$A567,"="&amp;$A6,Concentrado!$B$2:$B567, "=Colima")</f>
        <v>60492.714999999997</v>
      </c>
      <c r="C6" s="8">
        <f>SUMIFS(Concentrado!D$2:D567,Concentrado!$A$2:$A567,"="&amp;$A6,Concentrado!$B$2:$B567, "=Colima")</f>
        <v>1997.7836600000001</v>
      </c>
      <c r="D6" s="10">
        <f>SUMIFS(Concentrado!E$2:E567,Concentrado!$A$2:$A567,"="&amp;$A6,Concentrado!$B$2:$B567, "=Colima")</f>
        <v>5.7</v>
      </c>
      <c r="E6" s="10">
        <f>SUMIFS(Concentrado!F$2:F567,Concentrado!$A$2:$A567,"="&amp;$A6,Concentrado!$B$2:$B567, "=Colima")</f>
        <v>2.6221647726524417</v>
      </c>
      <c r="F6" s="10">
        <f>SUMIFS(Concentrado!G$2:G567,Concentrado!$A$2:$A567,"="&amp;$A6,Concentrado!$B$2:$B567, "=Colima")</f>
        <v>3.3025194190738509</v>
      </c>
    </row>
    <row r="7" spans="1:6" x14ac:dyDescent="0.25">
      <c r="A7" s="5">
        <v>2008</v>
      </c>
      <c r="B7" s="8">
        <f>SUMIFS(Concentrado!C$2:C568,Concentrado!$A$2:$A568,"="&amp;$A7,Concentrado!$B$2:$B568, "=Colima")</f>
        <v>65592.168999999994</v>
      </c>
      <c r="C7" s="8">
        <f>SUMIFS(Concentrado!D$2:D568,Concentrado!$A$2:$A568,"="&amp;$A7,Concentrado!$B$2:$B568, "=Colima")</f>
        <v>2261.1729999999998</v>
      </c>
      <c r="D7" s="10">
        <f>SUMIFS(Concentrado!E$2:E568,Concentrado!$A$2:$A568,"="&amp;$A7,Concentrado!$B$2:$B568, "=Colima")</f>
        <v>5.9</v>
      </c>
      <c r="E7" s="10">
        <f>SUMIFS(Concentrado!F$2:F568,Concentrado!$A$2:$A568,"="&amp;$A7,Concentrado!$B$2:$B568, "=Colima")</f>
        <v>2.744375766130335</v>
      </c>
      <c r="F7" s="10">
        <f>SUMIFS(Concentrado!G$2:G568,Concentrado!$A$2:$A568,"="&amp;$A7,Concentrado!$B$2:$B568, "=Colima")</f>
        <v>3.447321584989818</v>
      </c>
    </row>
    <row r="8" spans="1:6" x14ac:dyDescent="0.25">
      <c r="A8" s="5">
        <v>2009</v>
      </c>
      <c r="B8" s="8">
        <f>SUMIFS(Concentrado!C$2:C569,Concentrado!$A$2:$A569,"="&amp;$A8,Concentrado!$B$2:$B569, "=Colima")</f>
        <v>65811.816000000006</v>
      </c>
      <c r="C8" s="8">
        <f>SUMIFS(Concentrado!D$2:D569,Concentrado!$A$2:$A569,"="&amp;$A8,Concentrado!$B$2:$B569, "=Colima")</f>
        <v>2636.3753500000003</v>
      </c>
      <c r="D8" s="10">
        <f>SUMIFS(Concentrado!E$2:E569,Concentrado!$A$2:$A569,"="&amp;$A8,Concentrado!$B$2:$B569, "=Colima")</f>
        <v>6.5</v>
      </c>
      <c r="E8" s="10">
        <f>SUMIFS(Concentrado!F$2:F569,Concentrado!$A$2:$A569,"="&amp;$A8,Concentrado!$B$2:$B569, "=Colima")</f>
        <v>3.0818163350054357</v>
      </c>
      <c r="F8" s="10">
        <f>SUMIFS(Concentrado!G$2:G569,Concentrado!$A$2:$A569,"="&amp;$A8,Concentrado!$B$2:$B569, "=Colima")</f>
        <v>4.0059301053172574</v>
      </c>
    </row>
    <row r="9" spans="1:6" x14ac:dyDescent="0.25">
      <c r="A9" s="5">
        <v>2010</v>
      </c>
      <c r="B9" s="8">
        <f>SUMIFS(Concentrado!C$2:C570,Concentrado!$A$2:$A570,"="&amp;$A9,Concentrado!$B$2:$B570, "=Colima")</f>
        <v>72901.369000000006</v>
      </c>
      <c r="C9" s="8">
        <f>SUMIFS(Concentrado!D$2:D570,Concentrado!$A$2:$A570,"="&amp;$A9,Concentrado!$B$2:$B570, "=Colima")</f>
        <v>2667.4443000000001</v>
      </c>
      <c r="D9" s="10">
        <f>SUMIFS(Concentrado!E$2:E570,Concentrado!$A$2:$A570,"="&amp;$A9,Concentrado!$B$2:$B570, "=Colima")</f>
        <v>6.4</v>
      </c>
      <c r="E9" s="10">
        <f>SUMIFS(Concentrado!F$2:F570,Concentrado!$A$2:$A570,"="&amp;$A9,Concentrado!$B$2:$B570, "=Colima")</f>
        <v>3.0874178926609304</v>
      </c>
      <c r="F9" s="10">
        <f>SUMIFS(Concentrado!G$2:G570,Concentrado!$A$2:$A570,"="&amp;$A9,Concentrado!$B$2:$B570, "=Colima")</f>
        <v>3.6589769665368013</v>
      </c>
    </row>
    <row r="10" spans="1:6" x14ac:dyDescent="0.25">
      <c r="A10" s="5">
        <v>2011</v>
      </c>
      <c r="B10" s="8">
        <f>SUMIFS(Concentrado!C$2:C571,Concentrado!$A$2:$A571,"="&amp;$A10,Concentrado!$B$2:$B571, "=Colima")</f>
        <v>81585.710999999996</v>
      </c>
      <c r="C10" s="8">
        <f>SUMIFS(Concentrado!D$2:D571,Concentrado!$A$2:$A571,"="&amp;$A10,Concentrado!$B$2:$B571, "=Colima")</f>
        <v>3095.9373600000004</v>
      </c>
      <c r="D10" s="10">
        <f>SUMIFS(Concentrado!E$2:E571,Concentrado!$A$2:$A571,"="&amp;$A10,Concentrado!$B$2:$B571, "=Colima")</f>
        <v>6.3</v>
      </c>
      <c r="E10" s="10">
        <f>SUMIFS(Concentrado!F$2:F571,Concentrado!$A$2:$A571,"="&amp;$A10,Concentrado!$B$2:$B571, "=Colima")</f>
        <v>3.0428875930620269</v>
      </c>
      <c r="F10" s="10">
        <f>SUMIFS(Concentrado!G$2:G571,Concentrado!$A$2:$A571,"="&amp;$A10,Concentrado!$B$2:$B571, "=Colima")</f>
        <v>3.7947053743271302</v>
      </c>
    </row>
    <row r="11" spans="1:6" x14ac:dyDescent="0.25">
      <c r="A11" s="5">
        <v>2012</v>
      </c>
      <c r="B11" s="8">
        <f>SUMIFS(Concentrado!C$2:C572,Concentrado!$A$2:$A572,"="&amp;$A11,Concentrado!$B$2:$B572, "=Colima")</f>
        <v>87516.444000000003</v>
      </c>
      <c r="C11" s="8">
        <f>SUMIFS(Concentrado!D$2:D572,Concentrado!$A$2:$A572,"="&amp;$A11,Concentrado!$B$2:$B572, "=Colima")</f>
        <v>3299.5203200000001</v>
      </c>
      <c r="D11" s="10">
        <f>SUMIFS(Concentrado!E$2:E572,Concentrado!$A$2:$A572,"="&amp;$A11,Concentrado!$B$2:$B572, "=Colima")</f>
        <v>6.4</v>
      </c>
      <c r="E11" s="10">
        <f>SUMIFS(Concentrado!F$2:F572,Concentrado!$A$2:$A572,"="&amp;$A11,Concentrado!$B$2:$B572, "=Colima")</f>
        <v>3.1217773666234105</v>
      </c>
      <c r="F11" s="10">
        <f>SUMIFS(Concentrado!G$2:G572,Concentrado!$A$2:$A572,"="&amp;$A11,Concentrado!$B$2:$B572, "=Colima")</f>
        <v>3.7701718319359498</v>
      </c>
    </row>
    <row r="12" spans="1:6" x14ac:dyDescent="0.25">
      <c r="A12" s="5">
        <v>2013</v>
      </c>
      <c r="B12" s="8">
        <f>SUMIFS(Concentrado!C$2:C573,Concentrado!$A$2:$A573,"="&amp;$A12,Concentrado!$B$2:$B573, "=Colima")</f>
        <v>91422.445999999996</v>
      </c>
      <c r="C12" s="8">
        <f>SUMIFS(Concentrado!D$2:D573,Concentrado!$A$2:$A573,"="&amp;$A12,Concentrado!$B$2:$B573, "=Colima")</f>
        <v>3446.39804</v>
      </c>
      <c r="D12" s="10">
        <f>SUMIFS(Concentrado!E$2:E573,Concentrado!$A$2:$A573,"="&amp;$A12,Concentrado!$B$2:$B573, "=Colima")</f>
        <v>6.4</v>
      </c>
      <c r="E12" s="10">
        <f>SUMIFS(Concentrado!F$2:F573,Concentrado!$A$2:$A573,"="&amp;$A12,Concentrado!$B$2:$B573, "=Colima")</f>
        <v>3.2215186044094604</v>
      </c>
      <c r="F12" s="10">
        <f>SUMIFS(Concentrado!G$2:G573,Concentrado!$A$2:$A573,"="&amp;$A12,Concentrado!$B$2:$B573, "=Colima")</f>
        <v>3.7697504177475194</v>
      </c>
    </row>
    <row r="13" spans="1:6" x14ac:dyDescent="0.25">
      <c r="A13" s="5">
        <v>2014</v>
      </c>
      <c r="B13" s="8">
        <f>SUMIFS(Concentrado!C$2:C574,Concentrado!$A$2:$A574,"="&amp;$A13,Concentrado!$B$2:$B574, "=Colima")</f>
        <v>96603.957999999999</v>
      </c>
      <c r="C13" s="8">
        <f>SUMIFS(Concentrado!D$2:D574,Concentrado!$A$2:$A574,"="&amp;$A13,Concentrado!$B$2:$B574, "=Colima")</f>
        <v>3439.4329500000003</v>
      </c>
      <c r="D13" s="10">
        <f>SUMIFS(Concentrado!E$2:E574,Concentrado!$A$2:$A574,"="&amp;$A13,Concentrado!$B$2:$B574, "=Colima")</f>
        <v>6.5</v>
      </c>
      <c r="E13" s="10">
        <f>SUMIFS(Concentrado!F$2:F574,Concentrado!$A$2:$A574,"="&amp;$A13,Concentrado!$B$2:$B574, "=Colima")</f>
        <v>2.9983345975823634</v>
      </c>
      <c r="F13" s="10">
        <f>SUMIFS(Concentrado!G$2:G574,Concentrado!$A$2:$A574,"="&amp;$A13,Concentrado!$B$2:$B574, "=Colima")</f>
        <v>3.5603437180079105</v>
      </c>
    </row>
    <row r="14" spans="1:6" x14ac:dyDescent="0.25">
      <c r="A14" s="5">
        <v>2015</v>
      </c>
      <c r="B14" s="8">
        <f>SUMIFS(Concentrado!C$2:C575,Concentrado!$A$2:$A575,"="&amp;$A14,Concentrado!$B$2:$B575, "=Colima")</f>
        <v>101924.98</v>
      </c>
      <c r="C14" s="8">
        <f>SUMIFS(Concentrado!D$2:D575,Concentrado!$A$2:$A575,"="&amp;$A14,Concentrado!$B$2:$B575, "=Colima")</f>
        <v>3835.2259000000004</v>
      </c>
      <c r="D14" s="10">
        <f>SUMIFS(Concentrado!E$2:E575,Concentrado!$A$2:$A575,"="&amp;$A14,Concentrado!$B$2:$B575, "=Colima")</f>
        <v>6.5</v>
      </c>
      <c r="E14" s="10">
        <f>SUMIFS(Concentrado!F$2:F575,Concentrado!$A$2:$A575,"="&amp;$A14,Concentrado!$B$2:$B575, "=Colima")</f>
        <v>3.0797974575319831</v>
      </c>
      <c r="F14" s="10">
        <f>SUMIFS(Concentrado!G$2:G575,Concentrado!$A$2:$A575,"="&amp;$A14,Concentrado!$B$2:$B575, "=Colima")</f>
        <v>3.7627928894369176</v>
      </c>
    </row>
    <row r="15" spans="1:6" x14ac:dyDescent="0.25">
      <c r="A15" s="5">
        <v>2016</v>
      </c>
      <c r="B15" s="8">
        <f>SUMIFS(Concentrado!C$2:C576,Concentrado!$A$2:$A576,"="&amp;$A15,Concentrado!$B$2:$B576, "=Colima")</f>
        <v>110204.72500000001</v>
      </c>
      <c r="C15" s="8">
        <f>SUMIFS(Concentrado!D$2:D576,Concentrado!$A$2:$A576,"="&amp;$A15,Concentrado!$B$2:$B576, "=Colima")</f>
        <v>3921.3074400000005</v>
      </c>
      <c r="D15" s="10">
        <f>SUMIFS(Concentrado!E$2:E576,Concentrado!$A$2:$A576,"="&amp;$A15,Concentrado!$B$2:$B576, "=Colima")</f>
        <v>6.5</v>
      </c>
      <c r="E15" s="10">
        <f>SUMIFS(Concentrado!F$2:F576,Concentrado!$A$2:$A576,"="&amp;$A15,Concentrado!$B$2:$B576, "=Colima")</f>
        <v>2.9449005221803635</v>
      </c>
      <c r="F15" s="10">
        <f>SUMIFS(Concentrado!G$2:G576,Concentrado!$A$2:$A576,"="&amp;$A15,Concentrado!$B$2:$B576, "=Colima")</f>
        <v>3.5582026451225213</v>
      </c>
    </row>
    <row r="16" spans="1:6" x14ac:dyDescent="0.25">
      <c r="A16" s="5">
        <v>2017</v>
      </c>
      <c r="B16" s="8">
        <f>SUMIFS(Concentrado!C$2:C577,Concentrado!$A$2:$A577,"="&amp;$A16,Concentrado!$B$2:$B577, "=Colima")</f>
        <v>123212.159</v>
      </c>
      <c r="C16" s="8">
        <f>SUMIFS(Concentrado!D$2:D577,Concentrado!$A$2:$A577,"="&amp;$A16,Concentrado!$B$2:$B577, "=Colima")</f>
        <v>4551.5929500000002</v>
      </c>
      <c r="D16" s="10">
        <f>SUMIFS(Concentrado!E$2:E577,Concentrado!$A$2:$A577,"="&amp;$A16,Concentrado!$B$2:$B577, "=Colima")</f>
        <v>6.5</v>
      </c>
      <c r="E16" s="10">
        <f>SUMIFS(Concentrado!F$2:F577,Concentrado!$A$2:$A577,"="&amp;$A16,Concentrado!$B$2:$B577, "=Colima")</f>
        <v>2.8</v>
      </c>
      <c r="F16" s="10">
        <f>SUMIFS(Concentrado!G$2:G577,Concentrado!$A$2:$A577,"="&amp;$A16,Concentrado!$B$2:$B577, "=Colima")</f>
        <v>3.6941102135869563</v>
      </c>
    </row>
    <row r="17" spans="1:6" x14ac:dyDescent="0.25">
      <c r="A17" s="5">
        <v>2018</v>
      </c>
      <c r="B17" s="8">
        <f>SUMIFS(Concentrado!C$2:C578,Concentrado!$A$2:$A578,"="&amp;$A17,Concentrado!$B$2:$B578, "=Colima")</f>
        <v>133193.16699999999</v>
      </c>
      <c r="C17" s="8">
        <f>SUMIFS(Concentrado!D$2:D578,Concentrado!$A$2:$A578,"="&amp;$A17,Concentrado!$B$2:$B578, "=Colima")</f>
        <v>4437.6911099999998</v>
      </c>
      <c r="D17" s="10">
        <f>SUMIFS(Concentrado!E$2:E578,Concentrado!$A$2:$A578,"="&amp;$A17,Concentrado!$B$2:$B578, "=Colima")</f>
        <v>6.6</v>
      </c>
      <c r="E17" s="10">
        <f>SUMIFS(Concentrado!F$2:F578,Concentrado!$A$2:$A578,"="&amp;$A17,Concentrado!$B$2:$B578, "=Colima")</f>
        <v>2.8</v>
      </c>
      <c r="F17" s="10">
        <f>SUMIFS(Concentrado!G$2:G578,Concentrado!$A$2:$A578,"="&amp;$A17,Concentrado!$B$2:$B578, "=Colima")</f>
        <v>3.3317708482748216</v>
      </c>
    </row>
    <row r="18" spans="1:6" x14ac:dyDescent="0.25">
      <c r="A18" s="5">
        <v>2019</v>
      </c>
      <c r="B18" s="8">
        <f>SUMIFS(Concentrado!C$2:C579,Concentrado!$A$2:$A579,"="&amp;$A18,Concentrado!$B$2:$B579, "=Colima")</f>
        <v>147005.679</v>
      </c>
      <c r="C18" s="8">
        <f>SUMIFS(Concentrado!D$2:D579,Concentrado!$A$2:$A579,"="&amp;$A18,Concentrado!$B$2:$B579, "=Colima")</f>
        <v>4761.8044900000004</v>
      </c>
      <c r="D18" s="10">
        <f>SUMIFS(Concentrado!E$2:E579,Concentrado!$A$2:$A579,"="&amp;$A18,Concentrado!$B$2:$B579, "=Colima")</f>
        <v>6.6</v>
      </c>
      <c r="E18" s="10">
        <f>SUMIFS(Concentrado!F$2:F579,Concentrado!$A$2:$A579,"="&amp;$A18,Concentrado!$B$2:$B579, "=Colima")</f>
        <v>2.8</v>
      </c>
      <c r="F18" s="10">
        <f>SUMIFS(Concentrado!G$2:G579,Concentrado!$A$2:$A579,"="&amp;$A18,Concentrado!$B$2:$B579, "=Colima")</f>
        <v>3.2391976435141667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48</v>
      </c>
    </row>
    <row r="2" spans="1:6" x14ac:dyDescent="0.25">
      <c r="A2" s="5">
        <v>2003</v>
      </c>
      <c r="B2" s="8">
        <f>SUMIFS(Concentrado!C$2:C563,Concentrado!$A$2:$A563,"="&amp;$A2,Concentrado!$B$2:$B563, "=Durango")</f>
        <v>92395.953999999998</v>
      </c>
      <c r="C2" s="8">
        <f>SUMIFS(Concentrado!D$2:D563,Concentrado!$A$2:$A563,"="&amp;$A2,Concentrado!$B$2:$B563, "=Durango")</f>
        <v>2824.5178100000003</v>
      </c>
      <c r="D2" s="10">
        <f>SUMIFS(Concentrado!E$2:E563,Concentrado!$A$2:$A563,"="&amp;$A2,Concentrado!$B$2:$B563, "=Durango")</f>
        <v>5.6</v>
      </c>
      <c r="E2" s="10">
        <f>SUMIFS(Concentrado!F$2:F563,Concentrado!$A$2:$A563,"="&amp;$A2,Concentrado!$B$2:$B563, "=Durango")</f>
        <v>2.488469098916569</v>
      </c>
      <c r="F2" s="10">
        <f>SUMIFS(Concentrado!G$2:G563,Concentrado!$A$2:$A563,"="&amp;$A2,Concentrado!$B$2:$B563, "=Durango")</f>
        <v>3.0569713149993563</v>
      </c>
    </row>
    <row r="3" spans="1:6" x14ac:dyDescent="0.25">
      <c r="A3" s="5">
        <v>2004</v>
      </c>
      <c r="B3" s="8">
        <f>SUMIFS(Concentrado!C$2:C564,Concentrado!$A$2:$A564,"="&amp;$A3,Concentrado!$B$2:$B564, "=Durango")</f>
        <v>101305.374</v>
      </c>
      <c r="C3" s="8">
        <f>SUMIFS(Concentrado!D$2:D564,Concentrado!$A$2:$A564,"="&amp;$A3,Concentrado!$B$2:$B564, "=Durango")</f>
        <v>3406.0610799999995</v>
      </c>
      <c r="D3" s="10">
        <f>SUMIFS(Concentrado!E$2:E564,Concentrado!$A$2:$A564,"="&amp;$A3,Concentrado!$B$2:$B564, "=Durango")</f>
        <v>5.6</v>
      </c>
      <c r="E3" s="10">
        <f>SUMIFS(Concentrado!F$2:F564,Concentrado!$A$2:$A564,"="&amp;$A3,Concentrado!$B$2:$B564, "=Durango")</f>
        <v>2.6483893996136545</v>
      </c>
      <c r="F3" s="10">
        <f>SUMIFS(Concentrado!G$2:G564,Concentrado!$A$2:$A564,"="&amp;$A3,Concentrado!$B$2:$B564, "=Durango")</f>
        <v>3.362172158803737</v>
      </c>
    </row>
    <row r="4" spans="1:6" x14ac:dyDescent="0.25">
      <c r="A4" s="5">
        <v>2005</v>
      </c>
      <c r="B4" s="8">
        <f>SUMIFS(Concentrado!C$2:C565,Concentrado!$A$2:$A565,"="&amp;$A4,Concentrado!$B$2:$B565, "=Durango")</f>
        <v>104893.62300000001</v>
      </c>
      <c r="C4" s="8">
        <f>SUMIFS(Concentrado!D$2:D565,Concentrado!$A$2:$A565,"="&amp;$A4,Concentrado!$B$2:$B565, "=Durango")</f>
        <v>3643.7240499999998</v>
      </c>
      <c r="D4" s="10">
        <f>SUMIFS(Concentrado!E$2:E565,Concentrado!$A$2:$A565,"="&amp;$A4,Concentrado!$B$2:$B565, "=Durango")</f>
        <v>5.7</v>
      </c>
      <c r="E4" s="10">
        <f>SUMIFS(Concentrado!F$2:F565,Concentrado!$A$2:$A565,"="&amp;$A4,Concentrado!$B$2:$B565, "=Durango")</f>
        <v>2.5859095834639341</v>
      </c>
      <c r="F4" s="10">
        <f>SUMIFS(Concentrado!G$2:G565,Concentrado!$A$2:$A565,"="&amp;$A4,Concentrado!$B$2:$B565, "=Durango")</f>
        <v>3.4737326691442432</v>
      </c>
    </row>
    <row r="5" spans="1:6" x14ac:dyDescent="0.25">
      <c r="A5" s="5">
        <v>2006</v>
      </c>
      <c r="B5" s="8">
        <f>SUMIFS(Concentrado!C$2:C566,Concentrado!$A$2:$A566,"="&amp;$A5,Concentrado!$B$2:$B566, "=Durango")</f>
        <v>113919.84600000001</v>
      </c>
      <c r="C5" s="8">
        <f>SUMIFS(Concentrado!D$2:D566,Concentrado!$A$2:$A566,"="&amp;$A5,Concentrado!$B$2:$B566, "=Durango")</f>
        <v>5565.2815600000004</v>
      </c>
      <c r="D5" s="10">
        <f>SUMIFS(Concentrado!E$2:E566,Concentrado!$A$2:$A566,"="&amp;$A5,Concentrado!$B$2:$B566, "=Durango")</f>
        <v>5.7</v>
      </c>
      <c r="E5" s="10">
        <f>SUMIFS(Concentrado!F$2:F566,Concentrado!$A$2:$A566,"="&amp;$A5,Concentrado!$B$2:$B566, "=Durango")</f>
        <v>2.5384775855367572</v>
      </c>
      <c r="F5" s="10">
        <f>SUMIFS(Concentrado!G$2:G566,Concentrado!$A$2:$A566,"="&amp;$A5,Concentrado!$B$2:$B566, "=Durango")</f>
        <v>4.8852607823925611</v>
      </c>
    </row>
    <row r="6" spans="1:6" x14ac:dyDescent="0.25">
      <c r="A6" s="5">
        <v>2007</v>
      </c>
      <c r="B6" s="8">
        <f>SUMIFS(Concentrado!C$2:C567,Concentrado!$A$2:$A567,"="&amp;$A6,Concentrado!$B$2:$B567, "=Durango")</f>
        <v>122456.29399999999</v>
      </c>
      <c r="C6" s="8">
        <f>SUMIFS(Concentrado!D$2:D567,Concentrado!$A$2:$A567,"="&amp;$A6,Concentrado!$B$2:$B567, "=Durango")</f>
        <v>4206.0652</v>
      </c>
      <c r="D6" s="10">
        <f>SUMIFS(Concentrado!E$2:E567,Concentrado!$A$2:$A567,"="&amp;$A6,Concentrado!$B$2:$B567, "=Durango")</f>
        <v>5.7</v>
      </c>
      <c r="E6" s="10">
        <f>SUMIFS(Concentrado!F$2:F567,Concentrado!$A$2:$A567,"="&amp;$A6,Concentrado!$B$2:$B567, "=Durango")</f>
        <v>2.6221647726524417</v>
      </c>
      <c r="F6" s="10">
        <f>SUMIFS(Concentrado!G$2:G567,Concentrado!$A$2:$A567,"="&amp;$A6,Concentrado!$B$2:$B567, "=Durango")</f>
        <v>3.4347480742802818</v>
      </c>
    </row>
    <row r="7" spans="1:6" x14ac:dyDescent="0.25">
      <c r="A7" s="5">
        <v>2008</v>
      </c>
      <c r="B7" s="8">
        <f>SUMIFS(Concentrado!C$2:C568,Concentrado!$A$2:$A568,"="&amp;$A7,Concentrado!$B$2:$B568, "=Durango")</f>
        <v>133623.02100000001</v>
      </c>
      <c r="C7" s="8">
        <f>SUMIFS(Concentrado!D$2:D568,Concentrado!$A$2:$A568,"="&amp;$A7,Concentrado!$B$2:$B568, "=Durango")</f>
        <v>4742.6821999999993</v>
      </c>
      <c r="D7" s="10">
        <f>SUMIFS(Concentrado!E$2:E568,Concentrado!$A$2:$A568,"="&amp;$A7,Concentrado!$B$2:$B568, "=Durango")</f>
        <v>5.9</v>
      </c>
      <c r="E7" s="10">
        <f>SUMIFS(Concentrado!F$2:F568,Concentrado!$A$2:$A568,"="&amp;$A7,Concentrado!$B$2:$B568, "=Durango")</f>
        <v>2.744375766130335</v>
      </c>
      <c r="F7" s="10">
        <f>SUMIFS(Concentrado!G$2:G568,Concentrado!$A$2:$A568,"="&amp;$A7,Concentrado!$B$2:$B568, "=Durango")</f>
        <v>3.5493002362220194</v>
      </c>
    </row>
    <row r="8" spans="1:6" x14ac:dyDescent="0.25">
      <c r="A8" s="5">
        <v>2009</v>
      </c>
      <c r="B8" s="8">
        <f>SUMIFS(Concentrado!C$2:C569,Concentrado!$A$2:$A569,"="&amp;$A8,Concentrado!$B$2:$B569, "=Durango")</f>
        <v>138318.42000000001</v>
      </c>
      <c r="C8" s="8">
        <f>SUMIFS(Concentrado!D$2:D569,Concentrado!$A$2:$A569,"="&amp;$A8,Concentrado!$B$2:$B569, "=Durango")</f>
        <v>5214.2681700000003</v>
      </c>
      <c r="D8" s="10">
        <f>SUMIFS(Concentrado!E$2:E569,Concentrado!$A$2:$A569,"="&amp;$A8,Concentrado!$B$2:$B569, "=Durango")</f>
        <v>6.5</v>
      </c>
      <c r="E8" s="10">
        <f>SUMIFS(Concentrado!F$2:F569,Concentrado!$A$2:$A569,"="&amp;$A8,Concentrado!$B$2:$B569, "=Durango")</f>
        <v>3.0818163350054357</v>
      </c>
      <c r="F8" s="10">
        <f>SUMIFS(Concentrado!G$2:G569,Concentrado!$A$2:$A569,"="&amp;$A8,Concentrado!$B$2:$B569, "=Durango")</f>
        <v>3.7697568913814949</v>
      </c>
    </row>
    <row r="9" spans="1:6" x14ac:dyDescent="0.25">
      <c r="A9" s="5">
        <v>2010</v>
      </c>
      <c r="B9" s="8">
        <f>SUMIFS(Concentrado!C$2:C570,Concentrado!$A$2:$A570,"="&amp;$A9,Concentrado!$B$2:$B570, "=Durango")</f>
        <v>146770.242</v>
      </c>
      <c r="C9" s="8">
        <f>SUMIFS(Concentrado!D$2:D570,Concentrado!$A$2:$A570,"="&amp;$A9,Concentrado!$B$2:$B570, "=Durango")</f>
        <v>5788.5680400000001</v>
      </c>
      <c r="D9" s="10">
        <f>SUMIFS(Concentrado!E$2:E570,Concentrado!$A$2:$A570,"="&amp;$A9,Concentrado!$B$2:$B570, "=Durango")</f>
        <v>6.4</v>
      </c>
      <c r="E9" s="10">
        <f>SUMIFS(Concentrado!F$2:F570,Concentrado!$A$2:$A570,"="&amp;$A9,Concentrado!$B$2:$B570, "=Durango")</f>
        <v>3.0874178926609304</v>
      </c>
      <c r="F9" s="10">
        <f>SUMIFS(Concentrado!G$2:G570,Concentrado!$A$2:$A570,"="&amp;$A9,Concentrado!$B$2:$B570, "=Durango")</f>
        <v>3.9439657256952678</v>
      </c>
    </row>
    <row r="10" spans="1:6" x14ac:dyDescent="0.25">
      <c r="A10" s="5">
        <v>2011</v>
      </c>
      <c r="B10" s="8">
        <f>SUMIFS(Concentrado!C$2:C571,Concentrado!$A$2:$A571,"="&amp;$A10,Concentrado!$B$2:$B571, "=Durango")</f>
        <v>165643.39799999999</v>
      </c>
      <c r="C10" s="8">
        <f>SUMIFS(Concentrado!D$2:D571,Concentrado!$A$2:$A571,"="&amp;$A10,Concentrado!$B$2:$B571, "=Durango")</f>
        <v>6726.4657999999999</v>
      </c>
      <c r="D10" s="10">
        <f>SUMIFS(Concentrado!E$2:E571,Concentrado!$A$2:$A571,"="&amp;$A10,Concentrado!$B$2:$B571, "=Durango")</f>
        <v>6.3</v>
      </c>
      <c r="E10" s="10">
        <f>SUMIFS(Concentrado!F$2:F571,Concentrado!$A$2:$A571,"="&amp;$A10,Concentrado!$B$2:$B571, "=Durango")</f>
        <v>3.0428875930620269</v>
      </c>
      <c r="F10" s="10">
        <f>SUMIFS(Concentrado!G$2:G571,Concentrado!$A$2:$A571,"="&amp;$A10,Concentrado!$B$2:$B571, "=Durango")</f>
        <v>4.0608112856994154</v>
      </c>
    </row>
    <row r="11" spans="1:6" x14ac:dyDescent="0.25">
      <c r="A11" s="5">
        <v>2012</v>
      </c>
      <c r="B11" s="8">
        <f>SUMIFS(Concentrado!C$2:C572,Concentrado!$A$2:$A572,"="&amp;$A11,Concentrado!$B$2:$B572, "=Durango")</f>
        <v>180059.76199999999</v>
      </c>
      <c r="C11" s="8">
        <f>SUMIFS(Concentrado!D$2:D572,Concentrado!$A$2:$A572,"="&amp;$A11,Concentrado!$B$2:$B572, "=Durango")</f>
        <v>6733.2988800000003</v>
      </c>
      <c r="D11" s="10">
        <f>SUMIFS(Concentrado!E$2:E572,Concentrado!$A$2:$A572,"="&amp;$A11,Concentrado!$B$2:$B572, "=Durango")</f>
        <v>6.4</v>
      </c>
      <c r="E11" s="10">
        <f>SUMIFS(Concentrado!F$2:F572,Concentrado!$A$2:$A572,"="&amp;$A11,Concentrado!$B$2:$B572, "=Durango")</f>
        <v>3.1217773666234105</v>
      </c>
      <c r="F11" s="10">
        <f>SUMIFS(Concentrado!G$2:G572,Concentrado!$A$2:$A572,"="&amp;$A11,Concentrado!$B$2:$B572, "=Durango")</f>
        <v>3.7394800510732655</v>
      </c>
    </row>
    <row r="12" spans="1:6" x14ac:dyDescent="0.25">
      <c r="A12" s="5">
        <v>2013</v>
      </c>
      <c r="B12" s="8">
        <f>SUMIFS(Concentrado!C$2:C573,Concentrado!$A$2:$A573,"="&amp;$A12,Concentrado!$B$2:$B573, "=Durango")</f>
        <v>189052.81200000001</v>
      </c>
      <c r="C12" s="8">
        <f>SUMIFS(Concentrado!D$2:D573,Concentrado!$A$2:$A573,"="&amp;$A12,Concentrado!$B$2:$B573, "=Durango")</f>
        <v>7114.4748899999995</v>
      </c>
      <c r="D12" s="10">
        <f>SUMIFS(Concentrado!E$2:E573,Concentrado!$A$2:$A573,"="&amp;$A12,Concentrado!$B$2:$B573, "=Durango")</f>
        <v>6.4</v>
      </c>
      <c r="E12" s="10">
        <f>SUMIFS(Concentrado!F$2:F573,Concentrado!$A$2:$A573,"="&amp;$A12,Concentrado!$B$2:$B573, "=Durango")</f>
        <v>3.2215186044094604</v>
      </c>
      <c r="F12" s="10">
        <f>SUMIFS(Concentrado!G$2:G573,Concentrado!$A$2:$A573,"="&amp;$A12,Concentrado!$B$2:$B573, "=Durango")</f>
        <v>3.7632208771377593</v>
      </c>
    </row>
    <row r="13" spans="1:6" x14ac:dyDescent="0.25">
      <c r="A13" s="5">
        <v>2014</v>
      </c>
      <c r="B13" s="8">
        <f>SUMIFS(Concentrado!C$2:C574,Concentrado!$A$2:$A574,"="&amp;$A13,Concentrado!$B$2:$B574, "=Durango")</f>
        <v>199491.872</v>
      </c>
      <c r="C13" s="8">
        <f>SUMIFS(Concentrado!D$2:D574,Concentrado!$A$2:$A574,"="&amp;$A13,Concentrado!$B$2:$B574, "=Durango")</f>
        <v>7202.3146300000008</v>
      </c>
      <c r="D13" s="10">
        <f>SUMIFS(Concentrado!E$2:E574,Concentrado!$A$2:$A574,"="&amp;$A13,Concentrado!$B$2:$B574, "=Durango")</f>
        <v>6.5</v>
      </c>
      <c r="E13" s="10">
        <f>SUMIFS(Concentrado!F$2:F574,Concentrado!$A$2:$A574,"="&amp;$A13,Concentrado!$B$2:$B574, "=Durango")</f>
        <v>2.9983345975823634</v>
      </c>
      <c r="F13" s="10">
        <f>SUMIFS(Concentrado!G$2:G574,Concentrado!$A$2:$A574,"="&amp;$A13,Concentrado!$B$2:$B574, "=Durango")</f>
        <v>3.6103298634643122</v>
      </c>
    </row>
    <row r="14" spans="1:6" x14ac:dyDescent="0.25">
      <c r="A14" s="5">
        <v>2015</v>
      </c>
      <c r="B14" s="8">
        <f>SUMIFS(Concentrado!C$2:C575,Concentrado!$A$2:$A575,"="&amp;$A14,Concentrado!$B$2:$B575, "=Durango")</f>
        <v>210218.37599999999</v>
      </c>
      <c r="C14" s="8">
        <f>SUMIFS(Concentrado!D$2:D575,Concentrado!$A$2:$A575,"="&amp;$A14,Concentrado!$B$2:$B575, "=Durango")</f>
        <v>7845.8190599999998</v>
      </c>
      <c r="D14" s="10">
        <f>SUMIFS(Concentrado!E$2:E575,Concentrado!$A$2:$A575,"="&amp;$A14,Concentrado!$B$2:$B575, "=Durango")</f>
        <v>6.5</v>
      </c>
      <c r="E14" s="10">
        <f>SUMIFS(Concentrado!F$2:F575,Concentrado!$A$2:$A575,"="&amp;$A14,Concentrado!$B$2:$B575, "=Durango")</f>
        <v>3.0797974575319831</v>
      </c>
      <c r="F14" s="10">
        <f>SUMIFS(Concentrado!G$2:G575,Concentrado!$A$2:$A575,"="&amp;$A14,Concentrado!$B$2:$B575, "=Durango")</f>
        <v>3.732223228667698</v>
      </c>
    </row>
    <row r="15" spans="1:6" x14ac:dyDescent="0.25">
      <c r="A15" s="5">
        <v>2016</v>
      </c>
      <c r="B15" s="8">
        <f>SUMIFS(Concentrado!C$2:C576,Concentrado!$A$2:$A576,"="&amp;$A15,Concentrado!$B$2:$B576, "=Durango")</f>
        <v>233458.628</v>
      </c>
      <c r="C15" s="8">
        <f>SUMIFS(Concentrado!D$2:D576,Concentrado!$A$2:$A576,"="&amp;$A15,Concentrado!$B$2:$B576, "=Durango")</f>
        <v>8042.1364699999995</v>
      </c>
      <c r="D15" s="10">
        <f>SUMIFS(Concentrado!E$2:E576,Concentrado!$A$2:$A576,"="&amp;$A15,Concentrado!$B$2:$B576, "=Durango")</f>
        <v>6.5</v>
      </c>
      <c r="E15" s="10">
        <f>SUMIFS(Concentrado!F$2:F576,Concentrado!$A$2:$A576,"="&amp;$A15,Concentrado!$B$2:$B576, "=Durango")</f>
        <v>2.9449005221803635</v>
      </c>
      <c r="F15" s="10">
        <f>SUMIFS(Concentrado!G$2:G576,Concentrado!$A$2:$A576,"="&amp;$A15,Concentrado!$B$2:$B576, "=Durango")</f>
        <v>3.4447801475129034</v>
      </c>
    </row>
    <row r="16" spans="1:6" x14ac:dyDescent="0.25">
      <c r="A16" s="5">
        <v>2017</v>
      </c>
      <c r="B16" s="8">
        <f>SUMIFS(Concentrado!C$2:C577,Concentrado!$A$2:$A577,"="&amp;$A16,Concentrado!$B$2:$B577, "=Durango")</f>
        <v>248296.73</v>
      </c>
      <c r="C16" s="8">
        <f>SUMIFS(Concentrado!D$2:D577,Concentrado!$A$2:$A577,"="&amp;$A16,Concentrado!$B$2:$B577, "=Durango")</f>
        <v>9324.6926299999996</v>
      </c>
      <c r="D16" s="10">
        <f>SUMIFS(Concentrado!E$2:E577,Concentrado!$A$2:$A577,"="&amp;$A16,Concentrado!$B$2:$B577, "=Durango")</f>
        <v>6.5</v>
      </c>
      <c r="E16" s="10">
        <f>SUMIFS(Concentrado!F$2:F577,Concentrado!$A$2:$A577,"="&amp;$A16,Concentrado!$B$2:$B577, "=Durango")</f>
        <v>2.8</v>
      </c>
      <c r="F16" s="10">
        <f>SUMIFS(Concentrado!G$2:G577,Concentrado!$A$2:$A577,"="&amp;$A16,Concentrado!$B$2:$B577, "=Durango")</f>
        <v>3.7554633240639133</v>
      </c>
    </row>
    <row r="17" spans="1:6" x14ac:dyDescent="0.25">
      <c r="A17" s="5">
        <v>2018</v>
      </c>
      <c r="B17" s="8">
        <f>SUMIFS(Concentrado!C$2:C578,Concentrado!$A$2:$A578,"="&amp;$A17,Concentrado!$B$2:$B578, "=Durango")</f>
        <v>260534.329</v>
      </c>
      <c r="C17" s="8">
        <f>SUMIFS(Concentrado!D$2:D578,Concentrado!$A$2:$A578,"="&amp;$A17,Concentrado!$B$2:$B578, "=Durango")</f>
        <v>8830.6977999999999</v>
      </c>
      <c r="D17" s="10">
        <f>SUMIFS(Concentrado!E$2:E578,Concentrado!$A$2:$A578,"="&amp;$A17,Concentrado!$B$2:$B578, "=Durango")</f>
        <v>6.6</v>
      </c>
      <c r="E17" s="10">
        <f>SUMIFS(Concentrado!F$2:F578,Concentrado!$A$2:$A578,"="&amp;$A17,Concentrado!$B$2:$B578, "=Durango")</f>
        <v>2.8</v>
      </c>
      <c r="F17" s="10">
        <f>SUMIFS(Concentrado!G$2:G578,Concentrado!$A$2:$A578,"="&amp;$A17,Concentrado!$B$2:$B578, "=Durango")</f>
        <v>3.3894565195667554</v>
      </c>
    </row>
    <row r="18" spans="1:6" x14ac:dyDescent="0.25">
      <c r="A18" s="5">
        <v>2019</v>
      </c>
      <c r="B18" s="8">
        <f>SUMIFS(Concentrado!C$2:C579,Concentrado!$A$2:$A579,"="&amp;$A18,Concentrado!$B$2:$B579, "=Durango")</f>
        <v>275504.489</v>
      </c>
      <c r="C18" s="8">
        <f>SUMIFS(Concentrado!D$2:D579,Concentrado!$A$2:$A579,"="&amp;$A18,Concentrado!$B$2:$B579, "=Durango")</f>
        <v>9004.0250699999997</v>
      </c>
      <c r="D18" s="10">
        <f>SUMIFS(Concentrado!E$2:E579,Concentrado!$A$2:$A579,"="&amp;$A18,Concentrado!$B$2:$B579, "=Durango")</f>
        <v>6.6</v>
      </c>
      <c r="E18" s="10">
        <f>SUMIFS(Concentrado!F$2:F579,Concentrado!$A$2:$A579,"="&amp;$A18,Concentrado!$B$2:$B579, "=Durango")</f>
        <v>2.8</v>
      </c>
      <c r="F18" s="10">
        <f>SUMIFS(Concentrado!G$2:G579,Concentrado!$A$2:$A579,"="&amp;$A18,Concentrado!$B$2:$B579, "=Durango")</f>
        <v>3.2681954122351886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48</v>
      </c>
    </row>
    <row r="2" spans="1:6" x14ac:dyDescent="0.25">
      <c r="A2" s="5">
        <v>2003</v>
      </c>
      <c r="B2" s="8">
        <f>SUMIFS(Concentrado!C$2:C563,Concentrado!$A$2:$A563,"="&amp;$A2,Concentrado!$B$2:$B563, "=Guanajuato")</f>
        <v>272618.07699999999</v>
      </c>
      <c r="C2" s="8">
        <f>SUMIFS(Concentrado!D$2:D563,Concentrado!$A$2:$A563,"="&amp;$A2,Concentrado!$B$2:$B563, "=Guanajuato")</f>
        <v>6255.9991499999996</v>
      </c>
      <c r="D2" s="10">
        <f>SUMIFS(Concentrado!E$2:E563,Concentrado!$A$2:$A563,"="&amp;$A2,Concentrado!$B$2:$B563, "=Guanajuato")</f>
        <v>5.6</v>
      </c>
      <c r="E2" s="10">
        <f>SUMIFS(Concentrado!F$2:F563,Concentrado!$A$2:$A563,"="&amp;$A2,Concentrado!$B$2:$B563, "=Guanajuato")</f>
        <v>2.488469098916569</v>
      </c>
      <c r="F2" s="10">
        <f>SUMIFS(Concentrado!G$2:G563,Concentrado!$A$2:$A563,"="&amp;$A2,Concentrado!$B$2:$B563, "=Guanajuato")</f>
        <v>2.2947851510228356</v>
      </c>
    </row>
    <row r="3" spans="1:6" x14ac:dyDescent="0.25">
      <c r="A3" s="5">
        <v>2004</v>
      </c>
      <c r="B3" s="8">
        <f>SUMIFS(Concentrado!C$2:C564,Concentrado!$A$2:$A564,"="&amp;$A3,Concentrado!$B$2:$B564, "=Guanajuato")</f>
        <v>301103.73700000002</v>
      </c>
      <c r="C3" s="8">
        <f>SUMIFS(Concentrado!D$2:D564,Concentrado!$A$2:$A564,"="&amp;$A3,Concentrado!$B$2:$B564, "=Guanajuato")</f>
        <v>7825.6234800000002</v>
      </c>
      <c r="D3" s="10">
        <f>SUMIFS(Concentrado!E$2:E564,Concentrado!$A$2:$A564,"="&amp;$A3,Concentrado!$B$2:$B564, "=Guanajuato")</f>
        <v>5.6</v>
      </c>
      <c r="E3" s="10">
        <f>SUMIFS(Concentrado!F$2:F564,Concentrado!$A$2:$A564,"="&amp;$A3,Concentrado!$B$2:$B564, "=Guanajuato")</f>
        <v>2.6483893996136545</v>
      </c>
      <c r="F3" s="10">
        <f>SUMIFS(Concentrado!G$2:G564,Concentrado!$A$2:$A564,"="&amp;$A3,Concentrado!$B$2:$B564, "=Guanajuato")</f>
        <v>2.5989791950008243</v>
      </c>
    </row>
    <row r="4" spans="1:6" x14ac:dyDescent="0.25">
      <c r="A4" s="5">
        <v>2005</v>
      </c>
      <c r="B4" s="8">
        <f>SUMIFS(Concentrado!C$2:C565,Concentrado!$A$2:$A565,"="&amp;$A4,Concentrado!$B$2:$B565, "=Guanajuato")</f>
        <v>312731.70899999997</v>
      </c>
      <c r="C4" s="8">
        <f>SUMIFS(Concentrado!D$2:D565,Concentrado!$A$2:$A565,"="&amp;$A4,Concentrado!$B$2:$B565, "=Guanajuato")</f>
        <v>8989.3190700000014</v>
      </c>
      <c r="D4" s="10">
        <f>SUMIFS(Concentrado!E$2:E565,Concentrado!$A$2:$A565,"="&amp;$A4,Concentrado!$B$2:$B565, "=Guanajuato")</f>
        <v>5.7</v>
      </c>
      <c r="E4" s="10">
        <f>SUMIFS(Concentrado!F$2:F565,Concentrado!$A$2:$A565,"="&amp;$A4,Concentrado!$B$2:$B565, "=Guanajuato")</f>
        <v>2.5859095834639341</v>
      </c>
      <c r="F4" s="10">
        <f>SUMIFS(Concentrado!G$2:G565,Concentrado!$A$2:$A565,"="&amp;$A4,Concentrado!$B$2:$B565, "=Guanajuato")</f>
        <v>2.8744507868244349</v>
      </c>
    </row>
    <row r="5" spans="1:6" x14ac:dyDescent="0.25">
      <c r="A5" s="5">
        <v>2006</v>
      </c>
      <c r="B5" s="8">
        <f>SUMIFS(Concentrado!C$2:C566,Concentrado!$A$2:$A566,"="&amp;$A5,Concentrado!$B$2:$B566, "=Guanajuato")</f>
        <v>360437.27600000001</v>
      </c>
      <c r="C5" s="8">
        <f>SUMIFS(Concentrado!D$2:D566,Concentrado!$A$2:$A566,"="&amp;$A5,Concentrado!$B$2:$B566, "=Guanajuato")</f>
        <v>9377.0226299999995</v>
      </c>
      <c r="D5" s="10">
        <f>SUMIFS(Concentrado!E$2:E566,Concentrado!$A$2:$A566,"="&amp;$A5,Concentrado!$B$2:$B566, "=Guanajuato")</f>
        <v>5.7</v>
      </c>
      <c r="E5" s="10">
        <f>SUMIFS(Concentrado!F$2:F566,Concentrado!$A$2:$A566,"="&amp;$A5,Concentrado!$B$2:$B566, "=Guanajuato")</f>
        <v>2.5384775855367572</v>
      </c>
      <c r="F5" s="10">
        <f>SUMIFS(Concentrado!G$2:G566,Concentrado!$A$2:$A566,"="&amp;$A5,Concentrado!$B$2:$B566, "=Guanajuato")</f>
        <v>2.6015684987032248</v>
      </c>
    </row>
    <row r="6" spans="1:6" x14ac:dyDescent="0.25">
      <c r="A6" s="5">
        <v>2007</v>
      </c>
      <c r="B6" s="8">
        <f>SUMIFS(Concentrado!C$2:C567,Concentrado!$A$2:$A567,"="&amp;$A6,Concentrado!$B$2:$B567, "=Guanajuato")</f>
        <v>379998.59100000001</v>
      </c>
      <c r="C6" s="8">
        <f>SUMIFS(Concentrado!D$2:D567,Concentrado!$A$2:$A567,"="&amp;$A6,Concentrado!$B$2:$B567, "=Guanajuato")</f>
        <v>11503.96349</v>
      </c>
      <c r="D6" s="10">
        <f>SUMIFS(Concentrado!E$2:E567,Concentrado!$A$2:$A567,"="&amp;$A6,Concentrado!$B$2:$B567, "=Guanajuato")</f>
        <v>5.7</v>
      </c>
      <c r="E6" s="10">
        <f>SUMIFS(Concentrado!F$2:F567,Concentrado!$A$2:$A567,"="&amp;$A6,Concentrado!$B$2:$B567, "=Guanajuato")</f>
        <v>2.6221647726524417</v>
      </c>
      <c r="F6" s="10">
        <f>SUMIFS(Concentrado!G$2:G567,Concentrado!$A$2:$A567,"="&amp;$A6,Concentrado!$B$2:$B567, "=Guanajuato")</f>
        <v>3.0273700383273261</v>
      </c>
    </row>
    <row r="7" spans="1:6" x14ac:dyDescent="0.25">
      <c r="A7" s="5">
        <v>2008</v>
      </c>
      <c r="B7" s="8">
        <f>SUMIFS(Concentrado!C$2:C568,Concentrado!$A$2:$A568,"="&amp;$A7,Concentrado!$B$2:$B568, "=Guanajuato")</f>
        <v>419537.05300000001</v>
      </c>
      <c r="C7" s="8">
        <f>SUMIFS(Concentrado!D$2:D568,Concentrado!$A$2:$A568,"="&amp;$A7,Concentrado!$B$2:$B568, "=Guanajuato")</f>
        <v>13012.027180000001</v>
      </c>
      <c r="D7" s="10">
        <f>SUMIFS(Concentrado!E$2:E568,Concentrado!$A$2:$A568,"="&amp;$A7,Concentrado!$B$2:$B568, "=Guanajuato")</f>
        <v>5.9</v>
      </c>
      <c r="E7" s="10">
        <f>SUMIFS(Concentrado!F$2:F568,Concentrado!$A$2:$A568,"="&amp;$A7,Concentrado!$B$2:$B568, "=Guanajuato")</f>
        <v>2.744375766130335</v>
      </c>
      <c r="F7" s="10">
        <f>SUMIFS(Concentrado!G$2:G568,Concentrado!$A$2:$A568,"="&amp;$A7,Concentrado!$B$2:$B568, "=Guanajuato")</f>
        <v>3.1015203751264373</v>
      </c>
    </row>
    <row r="8" spans="1:6" x14ac:dyDescent="0.25">
      <c r="A8" s="5">
        <v>2009</v>
      </c>
      <c r="B8" s="8">
        <f>SUMIFS(Concentrado!C$2:C569,Concentrado!$A$2:$A569,"="&amp;$A8,Concentrado!$B$2:$B569, "=Guanajuato")</f>
        <v>412105.016</v>
      </c>
      <c r="C8" s="8">
        <f>SUMIFS(Concentrado!D$2:D569,Concentrado!$A$2:$A569,"="&amp;$A8,Concentrado!$B$2:$B569, "=Guanajuato")</f>
        <v>14084.50944</v>
      </c>
      <c r="D8" s="10">
        <f>SUMIFS(Concentrado!E$2:E569,Concentrado!$A$2:$A569,"="&amp;$A8,Concentrado!$B$2:$B569, "=Guanajuato")</f>
        <v>6.5</v>
      </c>
      <c r="E8" s="10">
        <f>SUMIFS(Concentrado!F$2:F569,Concentrado!$A$2:$A569,"="&amp;$A8,Concentrado!$B$2:$B569, "=Guanajuato")</f>
        <v>3.0818163350054357</v>
      </c>
      <c r="F8" s="10">
        <f>SUMIFS(Concentrado!G$2:G569,Concentrado!$A$2:$A569,"="&amp;$A8,Concentrado!$B$2:$B569, "=Guanajuato")</f>
        <v>3.4176991041526175</v>
      </c>
    </row>
    <row r="9" spans="1:6" x14ac:dyDescent="0.25">
      <c r="A9" s="5">
        <v>2010</v>
      </c>
      <c r="B9" s="8">
        <f>SUMIFS(Concentrado!C$2:C570,Concentrado!$A$2:$A570,"="&amp;$A9,Concentrado!$B$2:$B570, "=Guanajuato")</f>
        <v>459867.97899999999</v>
      </c>
      <c r="C9" s="8">
        <f>SUMIFS(Concentrado!D$2:D570,Concentrado!$A$2:$A570,"="&amp;$A9,Concentrado!$B$2:$B570, "=Guanajuato")</f>
        <v>15062.88147</v>
      </c>
      <c r="D9" s="10">
        <f>SUMIFS(Concentrado!E$2:E570,Concentrado!$A$2:$A570,"="&amp;$A9,Concentrado!$B$2:$B570, "=Guanajuato")</f>
        <v>6.4</v>
      </c>
      <c r="E9" s="10">
        <f>SUMIFS(Concentrado!F$2:F570,Concentrado!$A$2:$A570,"="&amp;$A9,Concentrado!$B$2:$B570, "=Guanajuato")</f>
        <v>3.0874178926609304</v>
      </c>
      <c r="F9" s="10">
        <f>SUMIFS(Concentrado!G$2:G570,Concentrado!$A$2:$A570,"="&amp;$A9,Concentrado!$B$2:$B570, "=Guanajuato")</f>
        <v>3.2754795197427735</v>
      </c>
    </row>
    <row r="10" spans="1:6" x14ac:dyDescent="0.25">
      <c r="A10" s="5">
        <v>2011</v>
      </c>
      <c r="B10" s="8">
        <f>SUMIFS(Concentrado!C$2:C571,Concentrado!$A$2:$A571,"="&amp;$A10,Concentrado!$B$2:$B571, "=Guanajuato")</f>
        <v>515124.18099999998</v>
      </c>
      <c r="C10" s="8">
        <f>SUMIFS(Concentrado!D$2:D571,Concentrado!$A$2:$A571,"="&amp;$A10,Concentrado!$B$2:$B571, "=Guanajuato")</f>
        <v>16798.990160000001</v>
      </c>
      <c r="D10" s="10">
        <f>SUMIFS(Concentrado!E$2:E571,Concentrado!$A$2:$A571,"="&amp;$A10,Concentrado!$B$2:$B571, "=Guanajuato")</f>
        <v>6.3</v>
      </c>
      <c r="E10" s="10">
        <f>SUMIFS(Concentrado!F$2:F571,Concentrado!$A$2:$A571,"="&amp;$A10,Concentrado!$B$2:$B571, "=Guanajuato")</f>
        <v>3.0428875930620269</v>
      </c>
      <c r="F10" s="10">
        <f>SUMIFS(Concentrado!G$2:G571,Concentrado!$A$2:$A571,"="&amp;$A10,Concentrado!$B$2:$B571, "=Guanajuato")</f>
        <v>3.2611534809700582</v>
      </c>
    </row>
    <row r="11" spans="1:6" x14ac:dyDescent="0.25">
      <c r="A11" s="5">
        <v>2012</v>
      </c>
      <c r="B11" s="8">
        <f>SUMIFS(Concentrado!C$2:C572,Concentrado!$A$2:$A572,"="&amp;$A11,Concentrado!$B$2:$B572, "=Guanajuato")</f>
        <v>565796.76599999995</v>
      </c>
      <c r="C11" s="8">
        <f>SUMIFS(Concentrado!D$2:D572,Concentrado!$A$2:$A572,"="&amp;$A11,Concentrado!$B$2:$B572, "=Guanajuato")</f>
        <v>18140.912840000001</v>
      </c>
      <c r="D11" s="10">
        <f>SUMIFS(Concentrado!E$2:E572,Concentrado!$A$2:$A572,"="&amp;$A11,Concentrado!$B$2:$B572, "=Guanajuato")</f>
        <v>6.4</v>
      </c>
      <c r="E11" s="10">
        <f>SUMIFS(Concentrado!F$2:F572,Concentrado!$A$2:$A572,"="&amp;$A11,Concentrado!$B$2:$B572, "=Guanajuato")</f>
        <v>3.1217773666234105</v>
      </c>
      <c r="F11" s="10">
        <f>SUMIFS(Concentrado!G$2:G572,Concentrado!$A$2:$A572,"="&amp;$A11,Concentrado!$B$2:$B572, "=Guanajuato")</f>
        <v>3.2062595493873856</v>
      </c>
    </row>
    <row r="12" spans="1:6" x14ac:dyDescent="0.25">
      <c r="A12" s="5">
        <v>2013</v>
      </c>
      <c r="B12" s="8">
        <f>SUMIFS(Concentrado!C$2:C573,Concentrado!$A$2:$A573,"="&amp;$A12,Concentrado!$B$2:$B573, "=Guanajuato")</f>
        <v>594575.53200000001</v>
      </c>
      <c r="C12" s="8">
        <f>SUMIFS(Concentrado!D$2:D573,Concentrado!$A$2:$A573,"="&amp;$A12,Concentrado!$B$2:$B573, "=Guanajuato")</f>
        <v>19575.577270000002</v>
      </c>
      <c r="D12" s="10">
        <f>SUMIFS(Concentrado!E$2:E573,Concentrado!$A$2:$A573,"="&amp;$A12,Concentrado!$B$2:$B573, "=Guanajuato")</f>
        <v>6.4</v>
      </c>
      <c r="E12" s="10">
        <f>SUMIFS(Concentrado!F$2:F573,Concentrado!$A$2:$A573,"="&amp;$A12,Concentrado!$B$2:$B573, "=Guanajuato")</f>
        <v>3.2215186044094604</v>
      </c>
      <c r="F12" s="10">
        <f>SUMIFS(Concentrado!G$2:G573,Concentrado!$A$2:$A573,"="&amp;$A12,Concentrado!$B$2:$B573, "=Guanajuato")</f>
        <v>3.2923617297457173</v>
      </c>
    </row>
    <row r="13" spans="1:6" x14ac:dyDescent="0.25">
      <c r="A13" s="5">
        <v>2014</v>
      </c>
      <c r="B13" s="8">
        <f>SUMIFS(Concentrado!C$2:C574,Concentrado!$A$2:$A574,"="&amp;$A13,Concentrado!$B$2:$B574, "=Guanajuato")</f>
        <v>649953.07299999997</v>
      </c>
      <c r="C13" s="8">
        <f>SUMIFS(Concentrado!D$2:D574,Concentrado!$A$2:$A574,"="&amp;$A13,Concentrado!$B$2:$B574, "=Guanajuato")</f>
        <v>19605.864150000001</v>
      </c>
      <c r="D13" s="10">
        <f>SUMIFS(Concentrado!E$2:E574,Concentrado!$A$2:$A574,"="&amp;$A13,Concentrado!$B$2:$B574, "=Guanajuato")</f>
        <v>6.5</v>
      </c>
      <c r="E13" s="10">
        <f>SUMIFS(Concentrado!F$2:F574,Concentrado!$A$2:$A574,"="&amp;$A13,Concentrado!$B$2:$B574, "=Guanajuato")</f>
        <v>2.9983345975823634</v>
      </c>
      <c r="F13" s="10">
        <f>SUMIFS(Concentrado!G$2:G574,Concentrado!$A$2:$A574,"="&amp;$A13,Concentrado!$B$2:$B574, "=Guanajuato")</f>
        <v>3.0165045700153192</v>
      </c>
    </row>
    <row r="14" spans="1:6" x14ac:dyDescent="0.25">
      <c r="A14" s="5">
        <v>2015</v>
      </c>
      <c r="B14" s="8">
        <f>SUMIFS(Concentrado!C$2:C575,Concentrado!$A$2:$A575,"="&amp;$A14,Concentrado!$B$2:$B575, "=Guanajuato")</f>
        <v>721923.18099999998</v>
      </c>
      <c r="C14" s="8">
        <f>SUMIFS(Concentrado!D$2:D575,Concentrado!$A$2:$A575,"="&amp;$A14,Concentrado!$B$2:$B575, "=Guanajuato")</f>
        <v>20756.68605</v>
      </c>
      <c r="D14" s="10">
        <f>SUMIFS(Concentrado!E$2:E575,Concentrado!$A$2:$A575,"="&amp;$A14,Concentrado!$B$2:$B575, "=Guanajuato")</f>
        <v>6.5</v>
      </c>
      <c r="E14" s="10">
        <f>SUMIFS(Concentrado!F$2:F575,Concentrado!$A$2:$A575,"="&amp;$A14,Concentrado!$B$2:$B575, "=Guanajuato")</f>
        <v>3.0797974575319831</v>
      </c>
      <c r="F14" s="10">
        <f>SUMIFS(Concentrado!G$2:G575,Concentrado!$A$2:$A575,"="&amp;$A14,Concentrado!$B$2:$B575, "=Guanajuato")</f>
        <v>2.8751931779289963</v>
      </c>
    </row>
    <row r="15" spans="1:6" x14ac:dyDescent="0.25">
      <c r="A15" s="5">
        <v>2016</v>
      </c>
      <c r="B15" s="8">
        <f>SUMIFS(Concentrado!C$2:C576,Concentrado!$A$2:$A576,"="&amp;$A15,Concentrado!$B$2:$B576, "=Guanajuato")</f>
        <v>783268.33799999999</v>
      </c>
      <c r="C15" s="8">
        <f>SUMIFS(Concentrado!D$2:D576,Concentrado!$A$2:$A576,"="&amp;$A15,Concentrado!$B$2:$B576, "=Guanajuato")</f>
        <v>22447.489079999999</v>
      </c>
      <c r="D15" s="10">
        <f>SUMIFS(Concentrado!E$2:E576,Concentrado!$A$2:$A576,"="&amp;$A15,Concentrado!$B$2:$B576, "=Guanajuato")</f>
        <v>6.5</v>
      </c>
      <c r="E15" s="10">
        <f>SUMIFS(Concentrado!F$2:F576,Concentrado!$A$2:$A576,"="&amp;$A15,Concentrado!$B$2:$B576, "=Guanajuato")</f>
        <v>2.9449005221803635</v>
      </c>
      <c r="F15" s="10">
        <f>SUMIFS(Concentrado!G$2:G576,Concentrado!$A$2:$A576,"="&amp;$A15,Concentrado!$B$2:$B576, "=Guanajuato")</f>
        <v>2.8658746933799844</v>
      </c>
    </row>
    <row r="16" spans="1:6" x14ac:dyDescent="0.25">
      <c r="A16" s="5">
        <v>2017</v>
      </c>
      <c r="B16" s="8">
        <f>SUMIFS(Concentrado!C$2:C577,Concentrado!$A$2:$A577,"="&amp;$A16,Concentrado!$B$2:$B577, "=Guanajuato")</f>
        <v>895011.57</v>
      </c>
      <c r="C16" s="8">
        <f>SUMIFS(Concentrado!D$2:D577,Concentrado!$A$2:$A577,"="&amp;$A16,Concentrado!$B$2:$B577, "=Guanajuato")</f>
        <v>24740.674290000003</v>
      </c>
      <c r="D16" s="10">
        <f>SUMIFS(Concentrado!E$2:E577,Concentrado!$A$2:$A577,"="&amp;$A16,Concentrado!$B$2:$B577, "=Guanajuato")</f>
        <v>6.5</v>
      </c>
      <c r="E16" s="10">
        <f>SUMIFS(Concentrado!F$2:F577,Concentrado!$A$2:$A577,"="&amp;$A16,Concentrado!$B$2:$B577, "=Guanajuato")</f>
        <v>2.8</v>
      </c>
      <c r="F16" s="10">
        <f>SUMIFS(Concentrado!G$2:G577,Concentrado!$A$2:$A577,"="&amp;$A16,Concentrado!$B$2:$B577, "=Guanajuato")</f>
        <v>2.7642854147684375</v>
      </c>
    </row>
    <row r="17" spans="1:6" x14ac:dyDescent="0.25">
      <c r="A17" s="5">
        <v>2018</v>
      </c>
      <c r="B17" s="8">
        <f>SUMIFS(Concentrado!C$2:C578,Concentrado!$A$2:$A578,"="&amp;$A17,Concentrado!$B$2:$B578, "=Guanajuato")</f>
        <v>960926.63899999997</v>
      </c>
      <c r="C17" s="8">
        <f>SUMIFS(Concentrado!D$2:D578,Concentrado!$A$2:$A578,"="&amp;$A17,Concentrado!$B$2:$B578, "=Guanajuato")</f>
        <v>27011.321940000002</v>
      </c>
      <c r="D17" s="10">
        <f>SUMIFS(Concentrado!E$2:E578,Concentrado!$A$2:$A578,"="&amp;$A17,Concentrado!$B$2:$B578, "=Guanajuato")</f>
        <v>6.6</v>
      </c>
      <c r="E17" s="10">
        <f>SUMIFS(Concentrado!F$2:F578,Concentrado!$A$2:$A578,"="&amp;$A17,Concentrado!$B$2:$B578, "=Guanajuato")</f>
        <v>2.8</v>
      </c>
      <c r="F17" s="10">
        <f>SUMIFS(Concentrado!G$2:G578,Concentrado!$A$2:$A578,"="&amp;$A17,Concentrado!$B$2:$B578, "=Guanajuato")</f>
        <v>2.8109660866629382</v>
      </c>
    </row>
    <row r="18" spans="1:6" x14ac:dyDescent="0.25">
      <c r="A18" s="5">
        <v>2019</v>
      </c>
      <c r="B18" s="8">
        <f>SUMIFS(Concentrado!C$2:C579,Concentrado!$A$2:$A579,"="&amp;$A18,Concentrado!$B$2:$B579, "=Guanajuato")</f>
        <v>972164.16099999996</v>
      </c>
      <c r="C18" s="8">
        <f>SUMIFS(Concentrado!D$2:D579,Concentrado!$A$2:$A579,"="&amp;$A18,Concentrado!$B$2:$B579, "=Guanajuato")</f>
        <v>28428.393989999997</v>
      </c>
      <c r="D18" s="10">
        <f>SUMIFS(Concentrado!E$2:E579,Concentrado!$A$2:$A579,"="&amp;$A18,Concentrado!$B$2:$B579, "=Guanajuato")</f>
        <v>6.6</v>
      </c>
      <c r="E18" s="10">
        <f>SUMIFS(Concentrado!F$2:F579,Concentrado!$A$2:$A579,"="&amp;$A18,Concentrado!$B$2:$B579, "=Guanajuato")</f>
        <v>2.8</v>
      </c>
      <c r="F18" s="10">
        <f>SUMIFS(Concentrado!G$2:G579,Concentrado!$A$2:$A579,"="&amp;$A18,Concentrado!$B$2:$B579, "=Guanajuato")</f>
        <v>2.9242380176571841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49</v>
      </c>
    </row>
    <row r="2" spans="1:6" x14ac:dyDescent="0.25">
      <c r="A2" s="5">
        <v>2003</v>
      </c>
      <c r="B2" s="8">
        <f>SUMIFS(Concentrado!C$2:C563,Concentrado!$A$2:$A563,"="&amp;$A2,Concentrado!$B$2:$B563, "=Guerrero")</f>
        <v>115494.114</v>
      </c>
      <c r="C2" s="8">
        <f>SUMIFS(Concentrado!D$2:D563,Concentrado!$A$2:$A563,"="&amp;$A2,Concentrado!$B$2:$B563, "=Guerrero")</f>
        <v>4232.0795500000004</v>
      </c>
      <c r="D2" s="10">
        <f>SUMIFS(Concentrado!E$2:E563,Concentrado!$A$2:$A563,"="&amp;$A2,Concentrado!$B$2:$B563, "=Guerrero")</f>
        <v>5.6</v>
      </c>
      <c r="E2" s="10">
        <f>SUMIFS(Concentrado!F$2:F563,Concentrado!$A$2:$A563,"="&amp;$A2,Concentrado!$B$2:$B563, "=Guerrero")</f>
        <v>2.488469098916569</v>
      </c>
      <c r="F2" s="10">
        <f>SUMIFS(Concentrado!G$2:G563,Concentrado!$A$2:$A563,"="&amp;$A2,Concentrado!$B$2:$B563, "=Guerrero")</f>
        <v>3.6643248763309275</v>
      </c>
    </row>
    <row r="3" spans="1:6" x14ac:dyDescent="0.25">
      <c r="A3" s="5">
        <v>2004</v>
      </c>
      <c r="B3" s="8">
        <f>SUMIFS(Concentrado!C$2:C564,Concentrado!$A$2:$A564,"="&amp;$A3,Concentrado!$B$2:$B564, "=Guerrero")</f>
        <v>128340.89</v>
      </c>
      <c r="C3" s="8">
        <f>SUMIFS(Concentrado!D$2:D564,Concentrado!$A$2:$A564,"="&amp;$A3,Concentrado!$B$2:$B564, "=Guerrero")</f>
        <v>4734.43505</v>
      </c>
      <c r="D3" s="10">
        <f>SUMIFS(Concentrado!E$2:E564,Concentrado!$A$2:$A564,"="&amp;$A3,Concentrado!$B$2:$B564, "=Guerrero")</f>
        <v>5.6</v>
      </c>
      <c r="E3" s="10">
        <f>SUMIFS(Concentrado!F$2:F564,Concentrado!$A$2:$A564,"="&amp;$A3,Concentrado!$B$2:$B564, "=Guerrero")</f>
        <v>2.6483893996136545</v>
      </c>
      <c r="F3" s="10">
        <f>SUMIFS(Concentrado!G$2:G564,Concentrado!$A$2:$A564,"="&amp;$A3,Concentrado!$B$2:$B564, "=Guerrero")</f>
        <v>3.688952951783333</v>
      </c>
    </row>
    <row r="4" spans="1:6" x14ac:dyDescent="0.25">
      <c r="A4" s="5">
        <v>2005</v>
      </c>
      <c r="B4" s="8">
        <f>SUMIFS(Concentrado!C$2:C565,Concentrado!$A$2:$A565,"="&amp;$A4,Concentrado!$B$2:$B565, "=Guerrero")</f>
        <v>136625.41399999999</v>
      </c>
      <c r="C4" s="8">
        <f>SUMIFS(Concentrado!D$2:D565,Concentrado!$A$2:$A565,"="&amp;$A4,Concentrado!$B$2:$B565, "=Guerrero")</f>
        <v>5248.5067499999996</v>
      </c>
      <c r="D4" s="10">
        <f>SUMIFS(Concentrado!E$2:E565,Concentrado!$A$2:$A565,"="&amp;$A4,Concentrado!$B$2:$B565, "=Guerrero")</f>
        <v>5.7</v>
      </c>
      <c r="E4" s="10">
        <f>SUMIFS(Concentrado!F$2:F565,Concentrado!$A$2:$A565,"="&amp;$A4,Concentrado!$B$2:$B565, "=Guerrero")</f>
        <v>2.5859095834639341</v>
      </c>
      <c r="F4" s="10">
        <f>SUMIFS(Concentrado!G$2:G565,Concentrado!$A$2:$A565,"="&amp;$A4,Concentrado!$B$2:$B565, "=Guerrero")</f>
        <v>3.841530353935469</v>
      </c>
    </row>
    <row r="5" spans="1:6" x14ac:dyDescent="0.25">
      <c r="A5" s="5">
        <v>2006</v>
      </c>
      <c r="B5" s="8">
        <f>SUMIFS(Concentrado!C$2:C566,Concentrado!$A$2:$A566,"="&amp;$A5,Concentrado!$B$2:$B566, "=Guerrero")</f>
        <v>145524.01</v>
      </c>
      <c r="C5" s="8">
        <f>SUMIFS(Concentrado!D$2:D566,Concentrado!$A$2:$A566,"="&amp;$A5,Concentrado!$B$2:$B566, "=Guerrero")</f>
        <v>5757.6294600000001</v>
      </c>
      <c r="D5" s="10">
        <f>SUMIFS(Concentrado!E$2:E566,Concentrado!$A$2:$A566,"="&amp;$A5,Concentrado!$B$2:$B566, "=Guerrero")</f>
        <v>5.7</v>
      </c>
      <c r="E5" s="10">
        <f>SUMIFS(Concentrado!F$2:F566,Concentrado!$A$2:$A566,"="&amp;$A5,Concentrado!$B$2:$B566, "=Guerrero")</f>
        <v>2.5384775855367572</v>
      </c>
      <c r="F5" s="10">
        <f>SUMIFS(Concentrado!G$2:G566,Concentrado!$A$2:$A566,"="&amp;$A5,Concentrado!$B$2:$B566, "=Guerrero")</f>
        <v>3.9564807621780074</v>
      </c>
    </row>
    <row r="6" spans="1:6" x14ac:dyDescent="0.25">
      <c r="A6" s="5">
        <v>2007</v>
      </c>
      <c r="B6" s="8">
        <f>SUMIFS(Concentrado!C$2:C567,Concentrado!$A$2:$A567,"="&amp;$A6,Concentrado!$B$2:$B567, "=Guerrero")</f>
        <v>158826.22099999999</v>
      </c>
      <c r="C6" s="8">
        <f>SUMIFS(Concentrado!D$2:D567,Concentrado!$A$2:$A567,"="&amp;$A6,Concentrado!$B$2:$B567, "=Guerrero")</f>
        <v>6404.6386400000001</v>
      </c>
      <c r="D6" s="10">
        <f>SUMIFS(Concentrado!E$2:E567,Concentrado!$A$2:$A567,"="&amp;$A6,Concentrado!$B$2:$B567, "=Guerrero")</f>
        <v>5.7</v>
      </c>
      <c r="E6" s="10">
        <f>SUMIFS(Concentrado!F$2:F567,Concentrado!$A$2:$A567,"="&amp;$A6,Concentrado!$B$2:$B567, "=Guerrero")</f>
        <v>2.6221647726524417</v>
      </c>
      <c r="F6" s="10">
        <f>SUMIFS(Concentrado!G$2:G567,Concentrado!$A$2:$A567,"="&amp;$A6,Concentrado!$B$2:$B567, "=Guerrero")</f>
        <v>4.0324819161944303</v>
      </c>
    </row>
    <row r="7" spans="1:6" x14ac:dyDescent="0.25">
      <c r="A7" s="5">
        <v>2008</v>
      </c>
      <c r="B7" s="8">
        <f>SUMIFS(Concentrado!C$2:C568,Concentrado!$A$2:$A568,"="&amp;$A7,Concentrado!$B$2:$B568, "=Guerrero")</f>
        <v>167978.87700000001</v>
      </c>
      <c r="C7" s="8">
        <f>SUMIFS(Concentrado!D$2:D568,Concentrado!$A$2:$A568,"="&amp;$A7,Concentrado!$B$2:$B568, "=Guerrero")</f>
        <v>8043.52538</v>
      </c>
      <c r="D7" s="10">
        <f>SUMIFS(Concentrado!E$2:E568,Concentrado!$A$2:$A568,"="&amp;$A7,Concentrado!$B$2:$B568, "=Guerrero")</f>
        <v>5.9</v>
      </c>
      <c r="E7" s="10">
        <f>SUMIFS(Concentrado!F$2:F568,Concentrado!$A$2:$A568,"="&amp;$A7,Concentrado!$B$2:$B568, "=Guerrero")</f>
        <v>2.744375766130335</v>
      </c>
      <c r="F7" s="10">
        <f>SUMIFS(Concentrado!G$2:G568,Concentrado!$A$2:$A568,"="&amp;$A7,Concentrado!$B$2:$B568, "=Guerrero")</f>
        <v>4.7884147838421374</v>
      </c>
    </row>
    <row r="8" spans="1:6" x14ac:dyDescent="0.25">
      <c r="A8" s="5">
        <v>2009</v>
      </c>
      <c r="B8" s="8">
        <f>SUMIFS(Concentrado!C$2:C569,Concentrado!$A$2:$A569,"="&amp;$A8,Concentrado!$B$2:$B569, "=Guerrero")</f>
        <v>171107.67800000001</v>
      </c>
      <c r="C8" s="8">
        <f>SUMIFS(Concentrado!D$2:D569,Concentrado!$A$2:$A569,"="&amp;$A8,Concentrado!$B$2:$B569, "=Guerrero")</f>
        <v>8116.5123700000004</v>
      </c>
      <c r="D8" s="10">
        <f>SUMIFS(Concentrado!E$2:E569,Concentrado!$A$2:$A569,"="&amp;$A8,Concentrado!$B$2:$B569, "=Guerrero")</f>
        <v>6.5</v>
      </c>
      <c r="E8" s="10">
        <f>SUMIFS(Concentrado!F$2:F569,Concentrado!$A$2:$A569,"="&amp;$A8,Concentrado!$B$2:$B569, "=Guerrero")</f>
        <v>3.0818163350054357</v>
      </c>
      <c r="F8" s="10">
        <f>SUMIFS(Concentrado!G$2:G569,Concentrado!$A$2:$A569,"="&amp;$A8,Concentrado!$B$2:$B569, "=Guerrero")</f>
        <v>4.7435114922195369</v>
      </c>
    </row>
    <row r="9" spans="1:6" x14ac:dyDescent="0.25">
      <c r="A9" s="5">
        <v>2010</v>
      </c>
      <c r="B9" s="8">
        <f>SUMIFS(Concentrado!C$2:C570,Concentrado!$A$2:$A570,"="&amp;$A9,Concentrado!$B$2:$B570, "=Guerrero")</f>
        <v>186370.38</v>
      </c>
      <c r="C9" s="8">
        <f>SUMIFS(Concentrado!D$2:D570,Concentrado!$A$2:$A570,"="&amp;$A9,Concentrado!$B$2:$B570, "=Guerrero")</f>
        <v>9165.3005599999997</v>
      </c>
      <c r="D9" s="10">
        <f>SUMIFS(Concentrado!E$2:E570,Concentrado!$A$2:$A570,"="&amp;$A9,Concentrado!$B$2:$B570, "=Guerrero")</f>
        <v>6.4</v>
      </c>
      <c r="E9" s="10">
        <f>SUMIFS(Concentrado!F$2:F570,Concentrado!$A$2:$A570,"="&amp;$A9,Concentrado!$B$2:$B570, "=Guerrero")</f>
        <v>3.0874178926609304</v>
      </c>
      <c r="F9" s="10">
        <f>SUMIFS(Concentrado!G$2:G570,Concentrado!$A$2:$A570,"="&amp;$A9,Concentrado!$B$2:$B570, "=Guerrero")</f>
        <v>4.9177882021810548</v>
      </c>
    </row>
    <row r="10" spans="1:6" x14ac:dyDescent="0.25">
      <c r="A10" s="5">
        <v>2011</v>
      </c>
      <c r="B10" s="8">
        <f>SUMIFS(Concentrado!C$2:C571,Concentrado!$A$2:$A571,"="&amp;$A10,Concentrado!$B$2:$B571, "=Guerrero")</f>
        <v>198139.14300000001</v>
      </c>
      <c r="C10" s="8">
        <f>SUMIFS(Concentrado!D$2:D571,Concentrado!$A$2:$A571,"="&amp;$A10,Concentrado!$B$2:$B571, "=Guerrero")</f>
        <v>10238.397000000001</v>
      </c>
      <c r="D10" s="10">
        <f>SUMIFS(Concentrado!E$2:E571,Concentrado!$A$2:$A571,"="&amp;$A10,Concentrado!$B$2:$B571, "=Guerrero")</f>
        <v>6.3</v>
      </c>
      <c r="E10" s="10">
        <f>SUMIFS(Concentrado!F$2:F571,Concentrado!$A$2:$A571,"="&amp;$A10,Concentrado!$B$2:$B571, "=Guerrero")</f>
        <v>3.0428875930620269</v>
      </c>
      <c r="F10" s="10">
        <f>SUMIFS(Concentrado!G$2:G571,Concentrado!$A$2:$A571,"="&amp;$A10,Concentrado!$B$2:$B571, "=Guerrero")</f>
        <v>5.1672763114757192</v>
      </c>
    </row>
    <row r="11" spans="1:6" x14ac:dyDescent="0.25">
      <c r="A11" s="5">
        <v>2012</v>
      </c>
      <c r="B11" s="8">
        <f>SUMIFS(Concentrado!C$2:C572,Concentrado!$A$2:$A572,"="&amp;$A11,Concentrado!$B$2:$B572, "=Guerrero")</f>
        <v>212366.44099999999</v>
      </c>
      <c r="C11" s="8">
        <f>SUMIFS(Concentrado!D$2:D572,Concentrado!$A$2:$A572,"="&amp;$A11,Concentrado!$B$2:$B572, "=Guerrero")</f>
        <v>10971.741170000001</v>
      </c>
      <c r="D11" s="10">
        <f>SUMIFS(Concentrado!E$2:E572,Concentrado!$A$2:$A572,"="&amp;$A11,Concentrado!$B$2:$B572, "=Guerrero")</f>
        <v>6.4</v>
      </c>
      <c r="E11" s="10">
        <f>SUMIFS(Concentrado!F$2:F572,Concentrado!$A$2:$A572,"="&amp;$A11,Concentrado!$B$2:$B572, "=Guerrero")</f>
        <v>3.1217773666234105</v>
      </c>
      <c r="F11" s="10">
        <f>SUMIFS(Concentrado!G$2:G572,Concentrado!$A$2:$A572,"="&amp;$A11,Concentrado!$B$2:$B572, "=Guerrero")</f>
        <v>5.1664194767948297</v>
      </c>
    </row>
    <row r="12" spans="1:6" x14ac:dyDescent="0.25">
      <c r="A12" s="5">
        <v>2013</v>
      </c>
      <c r="B12" s="8">
        <f>SUMIFS(Concentrado!C$2:C573,Concentrado!$A$2:$A573,"="&amp;$A12,Concentrado!$B$2:$B573, "=Guerrero")</f>
        <v>218811.378</v>
      </c>
      <c r="C12" s="8">
        <f>SUMIFS(Concentrado!D$2:D573,Concentrado!$A$2:$A573,"="&amp;$A12,Concentrado!$B$2:$B573, "=Guerrero")</f>
        <v>11747.654640000001</v>
      </c>
      <c r="D12" s="10">
        <f>SUMIFS(Concentrado!E$2:E573,Concentrado!$A$2:$A573,"="&amp;$A12,Concentrado!$B$2:$B573, "=Guerrero")</f>
        <v>6.4</v>
      </c>
      <c r="E12" s="10">
        <f>SUMIFS(Concentrado!F$2:F573,Concentrado!$A$2:$A573,"="&amp;$A12,Concentrado!$B$2:$B573, "=Guerrero")</f>
        <v>3.2215186044094604</v>
      </c>
      <c r="F12" s="10">
        <f>SUMIFS(Concentrado!G$2:G573,Concentrado!$A$2:$A573,"="&amp;$A12,Concentrado!$B$2:$B573, "=Guerrero")</f>
        <v>5.3688499873164739</v>
      </c>
    </row>
    <row r="13" spans="1:6" x14ac:dyDescent="0.25">
      <c r="A13" s="5">
        <v>2014</v>
      </c>
      <c r="B13" s="8">
        <f>SUMIFS(Concentrado!C$2:C574,Concentrado!$A$2:$A574,"="&amp;$A13,Concentrado!$B$2:$B574, "=Guerrero")</f>
        <v>234183.853</v>
      </c>
      <c r="C13" s="8">
        <f>SUMIFS(Concentrado!D$2:D574,Concentrado!$A$2:$A574,"="&amp;$A13,Concentrado!$B$2:$B574, "=Guerrero")</f>
        <v>12770.472460000001</v>
      </c>
      <c r="D13" s="10">
        <f>SUMIFS(Concentrado!E$2:E574,Concentrado!$A$2:$A574,"="&amp;$A13,Concentrado!$B$2:$B574, "=Guerrero")</f>
        <v>6.5</v>
      </c>
      <c r="E13" s="10">
        <f>SUMIFS(Concentrado!F$2:F574,Concentrado!$A$2:$A574,"="&amp;$A13,Concentrado!$B$2:$B574, "=Guerrero")</f>
        <v>2.9983345975823634</v>
      </c>
      <c r="F13" s="10">
        <f>SUMIFS(Concentrado!G$2:G574,Concentrado!$A$2:$A574,"="&amp;$A13,Concentrado!$B$2:$B574, "=Guerrero")</f>
        <v>5.4531823165451128</v>
      </c>
    </row>
    <row r="14" spans="1:6" x14ac:dyDescent="0.25">
      <c r="A14" s="5">
        <v>2015</v>
      </c>
      <c r="B14" s="8">
        <f>SUMIFS(Concentrado!C$2:C575,Concentrado!$A$2:$A575,"="&amp;$A14,Concentrado!$B$2:$B575, "=Guerrero")</f>
        <v>247813.82800000001</v>
      </c>
      <c r="C14" s="8">
        <f>SUMIFS(Concentrado!D$2:D575,Concentrado!$A$2:$A575,"="&amp;$A14,Concentrado!$B$2:$B575, "=Guerrero")</f>
        <v>13257.82962</v>
      </c>
      <c r="D14" s="10">
        <f>SUMIFS(Concentrado!E$2:E575,Concentrado!$A$2:$A575,"="&amp;$A14,Concentrado!$B$2:$B575, "=Guerrero")</f>
        <v>6.5</v>
      </c>
      <c r="E14" s="10">
        <f>SUMIFS(Concentrado!F$2:F575,Concentrado!$A$2:$A575,"="&amp;$A14,Concentrado!$B$2:$B575, "=Guerrero")</f>
        <v>3.0797974575319831</v>
      </c>
      <c r="F14" s="10">
        <f>SUMIFS(Concentrado!G$2:G575,Concentrado!$A$2:$A575,"="&amp;$A14,Concentrado!$B$2:$B575, "=Guerrero")</f>
        <v>5.3499151871379835</v>
      </c>
    </row>
    <row r="15" spans="1:6" x14ac:dyDescent="0.25">
      <c r="A15" s="5">
        <v>2016</v>
      </c>
      <c r="B15" s="8">
        <f>SUMIFS(Concentrado!C$2:C576,Concentrado!$A$2:$A576,"="&amp;$A15,Concentrado!$B$2:$B576, "=Guerrero")</f>
        <v>265235.73800000001</v>
      </c>
      <c r="C15" s="8">
        <f>SUMIFS(Concentrado!D$2:D576,Concentrado!$A$2:$A576,"="&amp;$A15,Concentrado!$B$2:$B576, "=Guerrero")</f>
        <v>13927.864949999999</v>
      </c>
      <c r="D15" s="10">
        <f>SUMIFS(Concentrado!E$2:E576,Concentrado!$A$2:$A576,"="&amp;$A15,Concentrado!$B$2:$B576, "=Guerrero")</f>
        <v>6.5</v>
      </c>
      <c r="E15" s="10">
        <f>SUMIFS(Concentrado!F$2:F576,Concentrado!$A$2:$A576,"="&amp;$A15,Concentrado!$B$2:$B576, "=Guerrero")</f>
        <v>2.9449005221803635</v>
      </c>
      <c r="F15" s="10">
        <f>SUMIFS(Concentrado!G$2:G576,Concentrado!$A$2:$A576,"="&amp;$A15,Concentrado!$B$2:$B576, "=Guerrero")</f>
        <v>5.2511268108221518</v>
      </c>
    </row>
    <row r="16" spans="1:6" x14ac:dyDescent="0.25">
      <c r="A16" s="5">
        <v>2017</v>
      </c>
      <c r="B16" s="8">
        <f>SUMIFS(Concentrado!C$2:C577,Concentrado!$A$2:$A577,"="&amp;$A16,Concentrado!$B$2:$B577, "=Guerrero")</f>
        <v>283714.12599999999</v>
      </c>
      <c r="C16" s="8">
        <f>SUMIFS(Concentrado!D$2:D577,Concentrado!$A$2:$A577,"="&amp;$A16,Concentrado!$B$2:$B577, "=Guerrero")</f>
        <v>14945.971100000001</v>
      </c>
      <c r="D16" s="10">
        <f>SUMIFS(Concentrado!E$2:E577,Concentrado!$A$2:$A577,"="&amp;$A16,Concentrado!$B$2:$B577, "=Guerrero")</f>
        <v>6.5</v>
      </c>
      <c r="E16" s="10">
        <f>SUMIFS(Concentrado!F$2:F577,Concentrado!$A$2:$A577,"="&amp;$A16,Concentrado!$B$2:$B577, "=Guerrero")</f>
        <v>2.8</v>
      </c>
      <c r="F16" s="10">
        <f>SUMIFS(Concentrado!G$2:G577,Concentrado!$A$2:$A577,"="&amp;$A16,Concentrado!$B$2:$B577, "=Guerrero")</f>
        <v>5.2679686100649077</v>
      </c>
    </row>
    <row r="17" spans="1:6" x14ac:dyDescent="0.25">
      <c r="A17" s="5">
        <v>2018</v>
      </c>
      <c r="B17" s="8">
        <f>SUMIFS(Concentrado!C$2:C578,Concentrado!$A$2:$A578,"="&amp;$A17,Concentrado!$B$2:$B578, "=Guerrero")</f>
        <v>303275.76699999999</v>
      </c>
      <c r="C17" s="8">
        <f>SUMIFS(Concentrado!D$2:D578,Concentrado!$A$2:$A578,"="&amp;$A17,Concentrado!$B$2:$B578, "=Guerrero")</f>
        <v>15156.221890000001</v>
      </c>
      <c r="D17" s="10">
        <f>SUMIFS(Concentrado!E$2:E578,Concentrado!$A$2:$A578,"="&amp;$A17,Concentrado!$B$2:$B578, "=Guerrero")</f>
        <v>6.6</v>
      </c>
      <c r="E17" s="10">
        <f>SUMIFS(Concentrado!F$2:F578,Concentrado!$A$2:$A578,"="&amp;$A17,Concentrado!$B$2:$B578, "=Guerrero")</f>
        <v>2.8</v>
      </c>
      <c r="F17" s="10">
        <f>SUMIFS(Concentrado!G$2:G578,Concentrado!$A$2:$A578,"="&amp;$A17,Concentrado!$B$2:$B578, "=Guerrero")</f>
        <v>4.9975050891553758</v>
      </c>
    </row>
    <row r="18" spans="1:6" x14ac:dyDescent="0.25">
      <c r="A18" s="5">
        <v>2019</v>
      </c>
      <c r="B18" s="8">
        <f>SUMIFS(Concentrado!C$2:C579,Concentrado!$A$2:$A579,"="&amp;$A18,Concentrado!$B$2:$B579, "=Guerrero")</f>
        <v>314930.39899999998</v>
      </c>
      <c r="C18" s="8">
        <f>SUMIFS(Concentrado!D$2:D579,Concentrado!$A$2:$A579,"="&amp;$A18,Concentrado!$B$2:$B579, "=Guerrero")</f>
        <v>15995.296350000001</v>
      </c>
      <c r="D18" s="10">
        <f>SUMIFS(Concentrado!E$2:E579,Concentrado!$A$2:$A579,"="&amp;$A18,Concentrado!$B$2:$B579, "=Guerrero")</f>
        <v>6.6</v>
      </c>
      <c r="E18" s="10">
        <f>SUMIFS(Concentrado!F$2:F579,Concentrado!$A$2:$A579,"="&amp;$A18,Concentrado!$B$2:$B579, "=Guerrero")</f>
        <v>2.8</v>
      </c>
      <c r="F18" s="10">
        <f>SUMIFS(Concentrado!G$2:G579,Concentrado!$A$2:$A579,"="&amp;$A18,Concentrado!$B$2:$B579, "=Guerrero")</f>
        <v>5.078994089103479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50</v>
      </c>
    </row>
    <row r="2" spans="1:6" x14ac:dyDescent="0.25">
      <c r="A2" s="5">
        <v>2003</v>
      </c>
      <c r="B2" s="8">
        <f>SUMIFS(Concentrado!C$2:C563,Concentrado!$A$2:$A563,"="&amp;$A2,Concentrado!$B$2:$B563, "=Hidalgo")</f>
        <v>102868.192</v>
      </c>
      <c r="C2" s="8">
        <f>SUMIFS(Concentrado!D$2:D563,Concentrado!$A$2:$A563,"="&amp;$A2,Concentrado!$B$2:$B563, "=Hidalgo")</f>
        <v>3174.12381</v>
      </c>
      <c r="D2" s="10">
        <f>SUMIFS(Concentrado!E$2:E563,Concentrado!$A$2:$A563,"="&amp;$A2,Concentrado!$B$2:$B563, "=Hidalgo")</f>
        <v>5.6</v>
      </c>
      <c r="E2" s="10">
        <f>SUMIFS(Concentrado!F$2:F563,Concentrado!$A$2:$A563,"="&amp;$A2,Concentrado!$B$2:$B563, "=Hidalgo")</f>
        <v>2.488469098916569</v>
      </c>
      <c r="F2" s="10">
        <f>SUMIFS(Concentrado!G$2:G563,Concentrado!$A$2:$A563,"="&amp;$A2,Concentrado!$B$2:$B563, "=Hidalgo")</f>
        <v>3.0856222397687327</v>
      </c>
    </row>
    <row r="3" spans="1:6" x14ac:dyDescent="0.25">
      <c r="A3" s="5">
        <v>2004</v>
      </c>
      <c r="B3" s="8">
        <f>SUMIFS(Concentrado!C$2:C564,Concentrado!$A$2:$A564,"="&amp;$A3,Concentrado!$B$2:$B564, "=Hidalgo")</f>
        <v>124276.052</v>
      </c>
      <c r="C3" s="8">
        <f>SUMIFS(Concentrado!D$2:D564,Concentrado!$A$2:$A564,"="&amp;$A3,Concentrado!$B$2:$B564, "=Hidalgo")</f>
        <v>3948.3184599999995</v>
      </c>
      <c r="D3" s="10">
        <f>SUMIFS(Concentrado!E$2:E564,Concentrado!$A$2:$A564,"="&amp;$A3,Concentrado!$B$2:$B564, "=Hidalgo")</f>
        <v>5.6</v>
      </c>
      <c r="E3" s="10">
        <f>SUMIFS(Concentrado!F$2:F564,Concentrado!$A$2:$A564,"="&amp;$A3,Concentrado!$B$2:$B564, "=Hidalgo")</f>
        <v>2.6483893996136545</v>
      </c>
      <c r="F3" s="10">
        <f>SUMIFS(Concentrado!G$2:G564,Concentrado!$A$2:$A564,"="&amp;$A3,Concentrado!$B$2:$B564, "=Hidalgo")</f>
        <v>3.1770549486074757</v>
      </c>
    </row>
    <row r="4" spans="1:6" x14ac:dyDescent="0.25">
      <c r="A4" s="5">
        <v>2005</v>
      </c>
      <c r="B4" s="8">
        <f>SUMIFS(Concentrado!C$2:C565,Concentrado!$A$2:$A565,"="&amp;$A4,Concentrado!$B$2:$B565, "=Hidalgo")</f>
        <v>119899.78200000001</v>
      </c>
      <c r="C4" s="8">
        <f>SUMIFS(Concentrado!D$2:D565,Concentrado!$A$2:$A565,"="&amp;$A4,Concentrado!$B$2:$B565, "=Hidalgo")</f>
        <v>4261.3107399999999</v>
      </c>
      <c r="D4" s="10">
        <f>SUMIFS(Concentrado!E$2:E565,Concentrado!$A$2:$A565,"="&amp;$A4,Concentrado!$B$2:$B565, "=Hidalgo")</f>
        <v>5.7</v>
      </c>
      <c r="E4" s="10">
        <f>SUMIFS(Concentrado!F$2:F565,Concentrado!$A$2:$A565,"="&amp;$A4,Concentrado!$B$2:$B565, "=Hidalgo")</f>
        <v>2.5859095834639341</v>
      </c>
      <c r="F4" s="10">
        <f>SUMIFS(Concentrado!G$2:G565,Concentrado!$A$2:$A565,"="&amp;$A4,Concentrado!$B$2:$B565, "=Hidalgo")</f>
        <v>3.5540604569239331</v>
      </c>
    </row>
    <row r="5" spans="1:6" x14ac:dyDescent="0.25">
      <c r="A5" s="5">
        <v>2006</v>
      </c>
      <c r="B5" s="8">
        <f>SUMIFS(Concentrado!C$2:C566,Concentrado!$A$2:$A566,"="&amp;$A5,Concentrado!$B$2:$B566, "=Hidalgo")</f>
        <v>148799.174</v>
      </c>
      <c r="C5" s="8">
        <f>SUMIFS(Concentrado!D$2:D566,Concentrado!$A$2:$A566,"="&amp;$A5,Concentrado!$B$2:$B566, "=Hidalgo")</f>
        <v>4836.1050299999997</v>
      </c>
      <c r="D5" s="10">
        <f>SUMIFS(Concentrado!E$2:E566,Concentrado!$A$2:$A566,"="&amp;$A5,Concentrado!$B$2:$B566, "=Hidalgo")</f>
        <v>5.7</v>
      </c>
      <c r="E5" s="10">
        <f>SUMIFS(Concentrado!F$2:F566,Concentrado!$A$2:$A566,"="&amp;$A5,Concentrado!$B$2:$B566, "=Hidalgo")</f>
        <v>2.5384775855367572</v>
      </c>
      <c r="F5" s="10">
        <f>SUMIFS(Concentrado!G$2:G566,Concentrado!$A$2:$A566,"="&amp;$A5,Concentrado!$B$2:$B566, "=Hidalgo")</f>
        <v>3.2500886261640134</v>
      </c>
    </row>
    <row r="6" spans="1:6" x14ac:dyDescent="0.25">
      <c r="A6" s="5">
        <v>2007</v>
      </c>
      <c r="B6" s="8">
        <f>SUMIFS(Concentrado!C$2:C567,Concentrado!$A$2:$A567,"="&amp;$A6,Concentrado!$B$2:$B567, "=Hidalgo")</f>
        <v>155257.261</v>
      </c>
      <c r="C6" s="8">
        <f>SUMIFS(Concentrado!D$2:D567,Concentrado!$A$2:$A567,"="&amp;$A6,Concentrado!$B$2:$B567, "=Hidalgo")</f>
        <v>5177.3257599999997</v>
      </c>
      <c r="D6" s="10">
        <f>SUMIFS(Concentrado!E$2:E567,Concentrado!$A$2:$A567,"="&amp;$A6,Concentrado!$B$2:$B567, "=Hidalgo")</f>
        <v>5.7</v>
      </c>
      <c r="E6" s="10">
        <f>SUMIFS(Concentrado!F$2:F567,Concentrado!$A$2:$A567,"="&amp;$A6,Concentrado!$B$2:$B567, "=Hidalgo")</f>
        <v>2.6221647726524417</v>
      </c>
      <c r="F6" s="10">
        <f>SUMIFS(Concentrado!G$2:G567,Concentrado!$A$2:$A567,"="&amp;$A6,Concentrado!$B$2:$B567, "=Hidalgo")</f>
        <v>3.334675445549693</v>
      </c>
    </row>
    <row r="7" spans="1:6" x14ac:dyDescent="0.25">
      <c r="A7" s="5">
        <v>2008</v>
      </c>
      <c r="B7" s="8">
        <f>SUMIFS(Concentrado!C$2:C568,Concentrado!$A$2:$A568,"="&amp;$A7,Concentrado!$B$2:$B568, "=Hidalgo")</f>
        <v>175038.76699999999</v>
      </c>
      <c r="C7" s="8">
        <f>SUMIFS(Concentrado!D$2:D568,Concentrado!$A$2:$A568,"="&amp;$A7,Concentrado!$B$2:$B568, "=Hidalgo")</f>
        <v>5958.0596800000003</v>
      </c>
      <c r="D7" s="10">
        <f>SUMIFS(Concentrado!E$2:E568,Concentrado!$A$2:$A568,"="&amp;$A7,Concentrado!$B$2:$B568, "=Hidalgo")</f>
        <v>5.9</v>
      </c>
      <c r="E7" s="10">
        <f>SUMIFS(Concentrado!F$2:F568,Concentrado!$A$2:$A568,"="&amp;$A7,Concentrado!$B$2:$B568, "=Hidalgo")</f>
        <v>2.744375766130335</v>
      </c>
      <c r="F7" s="10">
        <f>SUMIFS(Concentrado!G$2:G568,Concentrado!$A$2:$A568,"="&amp;$A7,Concentrado!$B$2:$B568, "=Hidalgo")</f>
        <v>3.4038514907957507</v>
      </c>
    </row>
    <row r="8" spans="1:6" x14ac:dyDescent="0.25">
      <c r="A8" s="5">
        <v>2009</v>
      </c>
      <c r="B8" s="8">
        <f>SUMIFS(Concentrado!C$2:C569,Concentrado!$A$2:$A569,"="&amp;$A8,Concentrado!$B$2:$B569, "=Hidalgo")</f>
        <v>161786.625</v>
      </c>
      <c r="C8" s="8">
        <f>SUMIFS(Concentrado!D$2:D569,Concentrado!$A$2:$A569,"="&amp;$A8,Concentrado!$B$2:$B569, "=Hidalgo")</f>
        <v>6475.1973699999999</v>
      </c>
      <c r="D8" s="10">
        <f>SUMIFS(Concentrado!E$2:E569,Concentrado!$A$2:$A569,"="&amp;$A8,Concentrado!$B$2:$B569, "=Hidalgo")</f>
        <v>6.5</v>
      </c>
      <c r="E8" s="10">
        <f>SUMIFS(Concentrado!F$2:F569,Concentrado!$A$2:$A569,"="&amp;$A8,Concentrado!$B$2:$B569, "=Hidalgo")</f>
        <v>3.0818163350054357</v>
      </c>
      <c r="F8" s="10">
        <f>SUMIFS(Concentrado!G$2:G569,Concentrado!$A$2:$A569,"="&amp;$A8,Concentrado!$B$2:$B569, "=Hidalgo")</f>
        <v>4.0023069706782</v>
      </c>
    </row>
    <row r="9" spans="1:6" x14ac:dyDescent="0.25">
      <c r="A9" s="5">
        <v>2010</v>
      </c>
      <c r="B9" s="8">
        <f>SUMIFS(Concentrado!C$2:C570,Concentrado!$A$2:$A570,"="&amp;$A9,Concentrado!$B$2:$B570, "=Hidalgo")</f>
        <v>184470.15400000001</v>
      </c>
      <c r="C9" s="8">
        <f>SUMIFS(Concentrado!D$2:D570,Concentrado!$A$2:$A570,"="&amp;$A9,Concentrado!$B$2:$B570, "=Hidalgo")</f>
        <v>7210.3018099999999</v>
      </c>
      <c r="D9" s="10">
        <f>SUMIFS(Concentrado!E$2:E570,Concentrado!$A$2:$A570,"="&amp;$A9,Concentrado!$B$2:$B570, "=Hidalgo")</f>
        <v>6.4</v>
      </c>
      <c r="E9" s="10">
        <f>SUMIFS(Concentrado!F$2:F570,Concentrado!$A$2:$A570,"="&amp;$A9,Concentrado!$B$2:$B570, "=Hidalgo")</f>
        <v>3.0874178926609304</v>
      </c>
      <c r="F9" s="10">
        <f>SUMIFS(Concentrado!G$2:G570,Concentrado!$A$2:$A570,"="&amp;$A9,Concentrado!$B$2:$B570, "=Hidalgo")</f>
        <v>3.908654952388666</v>
      </c>
    </row>
    <row r="10" spans="1:6" x14ac:dyDescent="0.25">
      <c r="A10" s="5">
        <v>2011</v>
      </c>
      <c r="B10" s="8">
        <f>SUMIFS(Concentrado!C$2:C571,Concentrado!$A$2:$A571,"="&amp;$A10,Concentrado!$B$2:$B571, "=Hidalgo")</f>
        <v>203655.511</v>
      </c>
      <c r="C10" s="8">
        <f>SUMIFS(Concentrado!D$2:D571,Concentrado!$A$2:$A571,"="&amp;$A10,Concentrado!$B$2:$B571, "=Hidalgo")</f>
        <v>7964.1426000000001</v>
      </c>
      <c r="D10" s="10">
        <f>SUMIFS(Concentrado!E$2:E571,Concentrado!$A$2:$A571,"="&amp;$A10,Concentrado!$B$2:$B571, "=Hidalgo")</f>
        <v>6.3</v>
      </c>
      <c r="E10" s="10">
        <f>SUMIFS(Concentrado!F$2:F571,Concentrado!$A$2:$A571,"="&amp;$A10,Concentrado!$B$2:$B571, "=Hidalgo")</f>
        <v>3.0428875930620269</v>
      </c>
      <c r="F10" s="10">
        <f>SUMIFS(Concentrado!G$2:G571,Concentrado!$A$2:$A571,"="&amp;$A10,Concentrado!$B$2:$B571, "=Hidalgo")</f>
        <v>3.9105951814876247</v>
      </c>
    </row>
    <row r="11" spans="1:6" x14ac:dyDescent="0.25">
      <c r="A11" s="5">
        <v>2012</v>
      </c>
      <c r="B11" s="8">
        <f>SUMIFS(Concentrado!C$2:C572,Concentrado!$A$2:$A572,"="&amp;$A11,Concentrado!$B$2:$B572, "=Hidalgo")</f>
        <v>231618.44</v>
      </c>
      <c r="C11" s="8">
        <f>SUMIFS(Concentrado!D$2:D572,Concentrado!$A$2:$A572,"="&amp;$A11,Concentrado!$B$2:$B572, "=Hidalgo")</f>
        <v>8626.9820700000018</v>
      </c>
      <c r="D11" s="10">
        <f>SUMIFS(Concentrado!E$2:E572,Concentrado!$A$2:$A572,"="&amp;$A11,Concentrado!$B$2:$B572, "=Hidalgo")</f>
        <v>6.4</v>
      </c>
      <c r="E11" s="10">
        <f>SUMIFS(Concentrado!F$2:F572,Concentrado!$A$2:$A572,"="&amp;$A11,Concentrado!$B$2:$B572, "=Hidalgo")</f>
        <v>3.1217773666234105</v>
      </c>
      <c r="F11" s="10">
        <f>SUMIFS(Concentrado!G$2:G572,Concentrado!$A$2:$A572,"="&amp;$A11,Concentrado!$B$2:$B572, "=Hidalgo")</f>
        <v>3.7246525233483143</v>
      </c>
    </row>
    <row r="12" spans="1:6" x14ac:dyDescent="0.25">
      <c r="A12" s="5">
        <v>2013</v>
      </c>
      <c r="B12" s="8">
        <f>SUMIFS(Concentrado!C$2:C573,Concentrado!$A$2:$A573,"="&amp;$A12,Concentrado!$B$2:$B573, "=Hidalgo")</f>
        <v>230982.76699999999</v>
      </c>
      <c r="C12" s="8">
        <f>SUMIFS(Concentrado!D$2:D573,Concentrado!$A$2:$A573,"="&amp;$A12,Concentrado!$B$2:$B573, "=Hidalgo")</f>
        <v>9246.330149999998</v>
      </c>
      <c r="D12" s="10">
        <f>SUMIFS(Concentrado!E$2:E573,Concentrado!$A$2:$A573,"="&amp;$A12,Concentrado!$B$2:$B573, "=Hidalgo")</f>
        <v>6.4</v>
      </c>
      <c r="E12" s="10">
        <f>SUMIFS(Concentrado!F$2:F573,Concentrado!$A$2:$A573,"="&amp;$A12,Concentrado!$B$2:$B573, "=Hidalgo")</f>
        <v>3.2215186044094604</v>
      </c>
      <c r="F12" s="10">
        <f>SUMIFS(Concentrado!G$2:G573,Concentrado!$A$2:$A573,"="&amp;$A12,Concentrado!$B$2:$B573, "=Hidalgo")</f>
        <v>4.003038958313283</v>
      </c>
    </row>
    <row r="13" spans="1:6" x14ac:dyDescent="0.25">
      <c r="A13" s="5">
        <v>2014</v>
      </c>
      <c r="B13" s="8">
        <f>SUMIFS(Concentrado!C$2:C574,Concentrado!$A$2:$A574,"="&amp;$A13,Concentrado!$B$2:$B574, "=Hidalgo")</f>
        <v>256398.84400000001</v>
      </c>
      <c r="C13" s="8">
        <f>SUMIFS(Concentrado!D$2:D574,Concentrado!$A$2:$A574,"="&amp;$A13,Concentrado!$B$2:$B574, "=Hidalgo")</f>
        <v>9650.5940599999994</v>
      </c>
      <c r="D13" s="10">
        <f>SUMIFS(Concentrado!E$2:E574,Concentrado!$A$2:$A574,"="&amp;$A13,Concentrado!$B$2:$B574, "=Hidalgo")</f>
        <v>6.5</v>
      </c>
      <c r="E13" s="10">
        <f>SUMIFS(Concentrado!F$2:F574,Concentrado!$A$2:$A574,"="&amp;$A13,Concentrado!$B$2:$B574, "=Hidalgo")</f>
        <v>2.9983345975823634</v>
      </c>
      <c r="F13" s="10">
        <f>SUMIFS(Concentrado!G$2:G574,Concentrado!$A$2:$A574,"="&amp;$A13,Concentrado!$B$2:$B574, "=Hidalgo")</f>
        <v>3.7638992085315328</v>
      </c>
    </row>
    <row r="14" spans="1:6" x14ac:dyDescent="0.25">
      <c r="A14" s="5">
        <v>2015</v>
      </c>
      <c r="B14" s="8">
        <f>SUMIFS(Concentrado!C$2:C575,Concentrado!$A$2:$A575,"="&amp;$A14,Concentrado!$B$2:$B575, "=Hidalgo")</f>
        <v>289377.79100000003</v>
      </c>
      <c r="C14" s="8">
        <f>SUMIFS(Concentrado!D$2:D575,Concentrado!$A$2:$A575,"="&amp;$A14,Concentrado!$B$2:$B575, "=Hidalgo")</f>
        <v>10234.81638</v>
      </c>
      <c r="D14" s="10">
        <f>SUMIFS(Concentrado!E$2:E575,Concentrado!$A$2:$A575,"="&amp;$A14,Concentrado!$B$2:$B575, "=Hidalgo")</f>
        <v>6.5</v>
      </c>
      <c r="E14" s="10">
        <f>SUMIFS(Concentrado!F$2:F575,Concentrado!$A$2:$A575,"="&amp;$A14,Concentrado!$B$2:$B575, "=Hidalgo")</f>
        <v>3.0797974575319831</v>
      </c>
      <c r="F14" s="10">
        <f>SUMIFS(Concentrado!G$2:G575,Concentrado!$A$2:$A575,"="&amp;$A14,Concentrado!$B$2:$B575, "=Hidalgo")</f>
        <v>3.5368354788498606</v>
      </c>
    </row>
    <row r="15" spans="1:6" x14ac:dyDescent="0.25">
      <c r="A15" s="5">
        <v>2016</v>
      </c>
      <c r="B15" s="8">
        <f>SUMIFS(Concentrado!C$2:C576,Concentrado!$A$2:$A576,"="&amp;$A15,Concentrado!$B$2:$B576, "=Hidalgo")</f>
        <v>300101.36</v>
      </c>
      <c r="C15" s="8">
        <f>SUMIFS(Concentrado!D$2:D576,Concentrado!$A$2:$A576,"="&amp;$A15,Concentrado!$B$2:$B576, "=Hidalgo")</f>
        <v>11161.631099999999</v>
      </c>
      <c r="D15" s="10">
        <f>SUMIFS(Concentrado!E$2:E576,Concentrado!$A$2:$A576,"="&amp;$A15,Concentrado!$B$2:$B576, "=Hidalgo")</f>
        <v>6.5</v>
      </c>
      <c r="E15" s="10">
        <f>SUMIFS(Concentrado!F$2:F576,Concentrado!$A$2:$A576,"="&amp;$A15,Concentrado!$B$2:$B576, "=Hidalgo")</f>
        <v>2.9449005221803635</v>
      </c>
      <c r="F15" s="10">
        <f>SUMIFS(Concentrado!G$2:G576,Concentrado!$A$2:$A576,"="&amp;$A15,Concentrado!$B$2:$B576, "=Hidalgo")</f>
        <v>3.7192870768729605</v>
      </c>
    </row>
    <row r="16" spans="1:6" x14ac:dyDescent="0.25">
      <c r="A16" s="5">
        <v>2017</v>
      </c>
      <c r="B16" s="8">
        <f>SUMIFS(Concentrado!C$2:C577,Concentrado!$A$2:$A577,"="&amp;$A16,Concentrado!$B$2:$B577, "=Hidalgo")</f>
        <v>346733.033</v>
      </c>
      <c r="C16" s="8">
        <f>SUMIFS(Concentrado!D$2:D577,Concentrado!$A$2:$A577,"="&amp;$A16,Concentrado!$B$2:$B577, "=Hidalgo")</f>
        <v>11962.64114</v>
      </c>
      <c r="D16" s="10">
        <f>SUMIFS(Concentrado!E$2:E577,Concentrado!$A$2:$A577,"="&amp;$A16,Concentrado!$B$2:$B577, "=Hidalgo")</f>
        <v>6.5</v>
      </c>
      <c r="E16" s="10">
        <f>SUMIFS(Concentrado!F$2:F577,Concentrado!$A$2:$A577,"="&amp;$A16,Concentrado!$B$2:$B577, "=Hidalgo")</f>
        <v>2.8</v>
      </c>
      <c r="F16" s="10">
        <f>SUMIFS(Concentrado!G$2:G577,Concentrado!$A$2:$A577,"="&amp;$A16,Concentrado!$B$2:$B577, "=Hidalgo")</f>
        <v>3.4501013752560463</v>
      </c>
    </row>
    <row r="17" spans="1:6" x14ac:dyDescent="0.25">
      <c r="A17" s="5">
        <v>2018</v>
      </c>
      <c r="B17" s="8">
        <f>SUMIFS(Concentrado!C$2:C578,Concentrado!$A$2:$A578,"="&amp;$A17,Concentrado!$B$2:$B578, "=Hidalgo")</f>
        <v>383212.82500000001</v>
      </c>
      <c r="C17" s="8">
        <f>SUMIFS(Concentrado!D$2:D578,Concentrado!$A$2:$A578,"="&amp;$A17,Concentrado!$B$2:$B578, "=Hidalgo")</f>
        <v>12087.676080000001</v>
      </c>
      <c r="D17" s="10">
        <f>SUMIFS(Concentrado!E$2:E578,Concentrado!$A$2:$A578,"="&amp;$A17,Concentrado!$B$2:$B578, "=Hidalgo")</f>
        <v>6.6</v>
      </c>
      <c r="E17" s="10">
        <f>SUMIFS(Concentrado!F$2:F578,Concentrado!$A$2:$A578,"="&amp;$A17,Concentrado!$B$2:$B578, "=Hidalgo")</f>
        <v>2.8</v>
      </c>
      <c r="F17" s="10">
        <f>SUMIFS(Concentrado!G$2:G578,Concentrado!$A$2:$A578,"="&amp;$A17,Concentrado!$B$2:$B578, "=Hidalgo")</f>
        <v>3.154298418900777</v>
      </c>
    </row>
    <row r="18" spans="1:6" x14ac:dyDescent="0.25">
      <c r="A18" s="5">
        <v>2019</v>
      </c>
      <c r="B18" s="8">
        <f>SUMIFS(Concentrado!C$2:C579,Concentrado!$A$2:$A579,"="&amp;$A18,Concentrado!$B$2:$B579, "=Hidalgo")</f>
        <v>378856.72899999999</v>
      </c>
      <c r="C18" s="8">
        <f>SUMIFS(Concentrado!D$2:D579,Concentrado!$A$2:$A579,"="&amp;$A18,Concentrado!$B$2:$B579, "=Hidalgo")</f>
        <v>13031.215800000002</v>
      </c>
      <c r="D18" s="10">
        <f>SUMIFS(Concentrado!E$2:E579,Concentrado!$A$2:$A579,"="&amp;$A18,Concentrado!$B$2:$B579, "=Hidalgo")</f>
        <v>6.6</v>
      </c>
      <c r="E18" s="10">
        <f>SUMIFS(Concentrado!F$2:F579,Concentrado!$A$2:$A579,"="&amp;$A18,Concentrado!$B$2:$B579, "=Hidalgo")</f>
        <v>2.8</v>
      </c>
      <c r="F18" s="10">
        <f>SUMIFS(Concentrado!G$2:G579,Concentrado!$A$2:$A579,"="&amp;$A18,Concentrado!$B$2:$B579, "=Hidalgo")</f>
        <v>3.4396157709528246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51</v>
      </c>
    </row>
    <row r="2" spans="1:6" x14ac:dyDescent="0.25">
      <c r="A2" s="5">
        <v>2003</v>
      </c>
      <c r="B2" s="8">
        <f>SUMIFS(Concentrado!C$2:C563,Concentrado!$A$2:$A563,"="&amp;$A2,Concentrado!$B$2:$B563, "=Jalisco")</f>
        <v>512955.266</v>
      </c>
      <c r="C2" s="8">
        <f>SUMIFS(Concentrado!D$2:D563,Concentrado!$A$2:$A563,"="&amp;$A2,Concentrado!$B$2:$B563, "=Jalisco")</f>
        <v>12406.630850000001</v>
      </c>
      <c r="D2" s="10">
        <f>SUMIFS(Concentrado!E$2:E563,Concentrado!$A$2:$A563,"="&amp;$A2,Concentrado!$B$2:$B563, "=Jalisco")</f>
        <v>5.6</v>
      </c>
      <c r="E2" s="10">
        <f>SUMIFS(Concentrado!F$2:F563,Concentrado!$A$2:$A563,"="&amp;$A2,Concentrado!$B$2:$B563, "=Jalisco")</f>
        <v>2.488469098916569</v>
      </c>
      <c r="F2" s="10">
        <f>SUMIFS(Concentrado!G$2:G563,Concentrado!$A$2:$A563,"="&amp;$A2,Concentrado!$B$2:$B563, "=Jalisco")</f>
        <v>2.4186574682713173</v>
      </c>
    </row>
    <row r="3" spans="1:6" x14ac:dyDescent="0.25">
      <c r="A3" s="5">
        <v>2004</v>
      </c>
      <c r="B3" s="8">
        <f>SUMIFS(Concentrado!C$2:C564,Concentrado!$A$2:$A564,"="&amp;$A3,Concentrado!$B$2:$B564, "=Jalisco")</f>
        <v>554058.11899999995</v>
      </c>
      <c r="C3" s="8">
        <f>SUMIFS(Concentrado!D$2:D564,Concentrado!$A$2:$A564,"="&amp;$A3,Concentrado!$B$2:$B564, "=Jalisco")</f>
        <v>14442.081479999999</v>
      </c>
      <c r="D3" s="10">
        <f>SUMIFS(Concentrado!E$2:E564,Concentrado!$A$2:$A564,"="&amp;$A3,Concentrado!$B$2:$B564, "=Jalisco")</f>
        <v>5.6</v>
      </c>
      <c r="E3" s="10">
        <f>SUMIFS(Concentrado!F$2:F564,Concentrado!$A$2:$A564,"="&amp;$A3,Concentrado!$B$2:$B564, "=Jalisco")</f>
        <v>2.6483893996136545</v>
      </c>
      <c r="F3" s="10">
        <f>SUMIFS(Concentrado!G$2:G564,Concentrado!$A$2:$A564,"="&amp;$A3,Concentrado!$B$2:$B564, "=Jalisco")</f>
        <v>2.6066004602668769</v>
      </c>
    </row>
    <row r="4" spans="1:6" x14ac:dyDescent="0.25">
      <c r="A4" s="5">
        <v>2005</v>
      </c>
      <c r="B4" s="8">
        <f>SUMIFS(Concentrado!C$2:C565,Concentrado!$A$2:$A565,"="&amp;$A4,Concentrado!$B$2:$B565, "=Jalisco")</f>
        <v>596725.42099999997</v>
      </c>
      <c r="C4" s="8">
        <f>SUMIFS(Concentrado!D$2:D565,Concentrado!$A$2:$A565,"="&amp;$A4,Concentrado!$B$2:$B565, "=Jalisco")</f>
        <v>14817.062980000001</v>
      </c>
      <c r="D4" s="10">
        <f>SUMIFS(Concentrado!E$2:E565,Concentrado!$A$2:$A565,"="&amp;$A4,Concentrado!$B$2:$B565, "=Jalisco")</f>
        <v>5.7</v>
      </c>
      <c r="E4" s="10">
        <f>SUMIFS(Concentrado!F$2:F565,Concentrado!$A$2:$A565,"="&amp;$A4,Concentrado!$B$2:$B565, "=Jalisco")</f>
        <v>2.5859095834639341</v>
      </c>
      <c r="F4" s="10">
        <f>SUMIFS(Concentrado!G$2:G565,Concentrado!$A$2:$A565,"="&amp;$A4,Concentrado!$B$2:$B565, "=Jalisco")</f>
        <v>2.4830621352060684</v>
      </c>
    </row>
    <row r="5" spans="1:6" x14ac:dyDescent="0.25">
      <c r="A5" s="5">
        <v>2006</v>
      </c>
      <c r="B5" s="8">
        <f>SUMIFS(Concentrado!C$2:C566,Concentrado!$A$2:$A566,"="&amp;$A5,Concentrado!$B$2:$B566, "=Jalisco")</f>
        <v>655681.34100000001</v>
      </c>
      <c r="C5" s="8">
        <f>SUMIFS(Concentrado!D$2:D566,Concentrado!$A$2:$A566,"="&amp;$A5,Concentrado!$B$2:$B566, "=Jalisco")</f>
        <v>16609.44155</v>
      </c>
      <c r="D5" s="10">
        <f>SUMIFS(Concentrado!E$2:E566,Concentrado!$A$2:$A566,"="&amp;$A5,Concentrado!$B$2:$B566, "=Jalisco")</f>
        <v>5.7</v>
      </c>
      <c r="E5" s="10">
        <f>SUMIFS(Concentrado!F$2:F566,Concentrado!$A$2:$A566,"="&amp;$A5,Concentrado!$B$2:$B566, "=Jalisco")</f>
        <v>2.5384775855367572</v>
      </c>
      <c r="F5" s="10">
        <f>SUMIFS(Concentrado!G$2:G566,Concentrado!$A$2:$A566,"="&amp;$A5,Concentrado!$B$2:$B566, "=Jalisco")</f>
        <v>2.5331575738709331</v>
      </c>
    </row>
    <row r="6" spans="1:6" x14ac:dyDescent="0.25">
      <c r="A6" s="5">
        <v>2007</v>
      </c>
      <c r="B6" s="8">
        <f>SUMIFS(Concentrado!C$2:C567,Concentrado!$A$2:$A567,"="&amp;$A6,Concentrado!$B$2:$B567, "=Jalisco")</f>
        <v>705499.37199999997</v>
      </c>
      <c r="C6" s="8">
        <f>SUMIFS(Concentrado!D$2:D567,Concentrado!$A$2:$A567,"="&amp;$A6,Concentrado!$B$2:$B567, "=Jalisco")</f>
        <v>17538.932530000002</v>
      </c>
      <c r="D6" s="10">
        <f>SUMIFS(Concentrado!E$2:E567,Concentrado!$A$2:$A567,"="&amp;$A6,Concentrado!$B$2:$B567, "=Jalisco")</f>
        <v>5.7</v>
      </c>
      <c r="E6" s="10">
        <f>SUMIFS(Concentrado!F$2:F567,Concentrado!$A$2:$A567,"="&amp;$A6,Concentrado!$B$2:$B567, "=Jalisco")</f>
        <v>2.6221647726524417</v>
      </c>
      <c r="F6" s="10">
        <f>SUMIFS(Concentrado!G$2:G567,Concentrado!$A$2:$A567,"="&amp;$A6,Concentrado!$B$2:$B567, "=Jalisco")</f>
        <v>2.4860309202373041</v>
      </c>
    </row>
    <row r="7" spans="1:6" x14ac:dyDescent="0.25">
      <c r="A7" s="5">
        <v>2008</v>
      </c>
      <c r="B7" s="8">
        <f>SUMIFS(Concentrado!C$2:C568,Concentrado!$A$2:$A568,"="&amp;$A7,Concentrado!$B$2:$B568, "=Jalisco")</f>
        <v>750814.02300000004</v>
      </c>
      <c r="C7" s="8">
        <f>SUMIFS(Concentrado!D$2:D568,Concentrado!$A$2:$A568,"="&amp;$A7,Concentrado!$B$2:$B568, "=Jalisco")</f>
        <v>19565.867180000001</v>
      </c>
      <c r="D7" s="10">
        <f>SUMIFS(Concentrado!E$2:E568,Concentrado!$A$2:$A568,"="&amp;$A7,Concentrado!$B$2:$B568, "=Jalisco")</f>
        <v>5.9</v>
      </c>
      <c r="E7" s="10">
        <f>SUMIFS(Concentrado!F$2:F568,Concentrado!$A$2:$A568,"="&amp;$A7,Concentrado!$B$2:$B568, "=Jalisco")</f>
        <v>2.744375766130335</v>
      </c>
      <c r="F7" s="10">
        <f>SUMIFS(Concentrado!G$2:G568,Concentrado!$A$2:$A568,"="&amp;$A7,Concentrado!$B$2:$B568, "=Jalisco")</f>
        <v>2.6059538821373343</v>
      </c>
    </row>
    <row r="8" spans="1:6" x14ac:dyDescent="0.25">
      <c r="A8" s="5">
        <v>2009</v>
      </c>
      <c r="B8" s="8">
        <f>SUMIFS(Concentrado!C$2:C569,Concentrado!$A$2:$A569,"="&amp;$A8,Concentrado!$B$2:$B569, "=Jalisco")</f>
        <v>743570.73600000003</v>
      </c>
      <c r="C8" s="8">
        <f>SUMIFS(Concentrado!D$2:D569,Concentrado!$A$2:$A569,"="&amp;$A8,Concentrado!$B$2:$B569, "=Jalisco")</f>
        <v>21835.904750000002</v>
      </c>
      <c r="D8" s="10">
        <f>SUMIFS(Concentrado!E$2:E569,Concentrado!$A$2:$A569,"="&amp;$A8,Concentrado!$B$2:$B569, "=Jalisco")</f>
        <v>6.5</v>
      </c>
      <c r="E8" s="10">
        <f>SUMIFS(Concentrado!F$2:F569,Concentrado!$A$2:$A569,"="&amp;$A8,Concentrado!$B$2:$B569, "=Jalisco")</f>
        <v>3.0818163350054357</v>
      </c>
      <c r="F8" s="10">
        <f>SUMIFS(Concentrado!G$2:G569,Concentrado!$A$2:$A569,"="&amp;$A8,Concentrado!$B$2:$B569, "=Jalisco")</f>
        <v>2.9366277736352444</v>
      </c>
    </row>
    <row r="9" spans="1:6" x14ac:dyDescent="0.25">
      <c r="A9" s="5">
        <v>2010</v>
      </c>
      <c r="B9" s="8">
        <f>SUMIFS(Concentrado!C$2:C570,Concentrado!$A$2:$A570,"="&amp;$A9,Concentrado!$B$2:$B570, "=Jalisco")</f>
        <v>821289.83900000004</v>
      </c>
      <c r="C9" s="8">
        <f>SUMIFS(Concentrado!D$2:D570,Concentrado!$A$2:$A570,"="&amp;$A9,Concentrado!$B$2:$B570, "=Jalisco")</f>
        <v>22931.140070000001</v>
      </c>
      <c r="D9" s="10">
        <f>SUMIFS(Concentrado!E$2:E570,Concentrado!$A$2:$A570,"="&amp;$A9,Concentrado!$B$2:$B570, "=Jalisco")</f>
        <v>6.4</v>
      </c>
      <c r="E9" s="10">
        <f>SUMIFS(Concentrado!F$2:F570,Concentrado!$A$2:$A570,"="&amp;$A9,Concentrado!$B$2:$B570, "=Jalisco")</f>
        <v>3.0874178926609304</v>
      </c>
      <c r="F9" s="10">
        <f>SUMIFS(Concentrado!G$2:G570,Concentrado!$A$2:$A570,"="&amp;$A9,Concentrado!$B$2:$B570, "=Jalisco")</f>
        <v>2.792088612458774</v>
      </c>
    </row>
    <row r="10" spans="1:6" x14ac:dyDescent="0.25">
      <c r="A10" s="5">
        <v>2011</v>
      </c>
      <c r="B10" s="8">
        <f>SUMIFS(Concentrado!C$2:C571,Concentrado!$A$2:$A571,"="&amp;$A10,Concentrado!$B$2:$B571, "=Jalisco")</f>
        <v>885831.32</v>
      </c>
      <c r="C10" s="8">
        <f>SUMIFS(Concentrado!D$2:D571,Concentrado!$A$2:$A571,"="&amp;$A10,Concentrado!$B$2:$B571, "=Jalisco")</f>
        <v>26645.935979999998</v>
      </c>
      <c r="D10" s="10">
        <f>SUMIFS(Concentrado!E$2:E571,Concentrado!$A$2:$A571,"="&amp;$A10,Concentrado!$B$2:$B571, "=Jalisco")</f>
        <v>6.3</v>
      </c>
      <c r="E10" s="10">
        <f>SUMIFS(Concentrado!F$2:F571,Concentrado!$A$2:$A571,"="&amp;$A10,Concentrado!$B$2:$B571, "=Jalisco")</f>
        <v>3.0428875930620269</v>
      </c>
      <c r="F10" s="10">
        <f>SUMIFS(Concentrado!G$2:G571,Concentrado!$A$2:$A571,"="&amp;$A10,Concentrado!$B$2:$B571, "=Jalisco")</f>
        <v>3.0080146613014316</v>
      </c>
    </row>
    <row r="11" spans="1:6" x14ac:dyDescent="0.25">
      <c r="A11" s="5">
        <v>2012</v>
      </c>
      <c r="B11" s="8">
        <f>SUMIFS(Concentrado!C$2:C572,Concentrado!$A$2:$A572,"="&amp;$A11,Concentrado!$B$2:$B572, "=Jalisco")</f>
        <v>970346.14500000002</v>
      </c>
      <c r="C11" s="8">
        <f>SUMIFS(Concentrado!D$2:D572,Concentrado!$A$2:$A572,"="&amp;$A11,Concentrado!$B$2:$B572, "=Jalisco")</f>
        <v>27038.053179999999</v>
      </c>
      <c r="D11" s="10">
        <f>SUMIFS(Concentrado!E$2:E572,Concentrado!$A$2:$A572,"="&amp;$A11,Concentrado!$B$2:$B572, "=Jalisco")</f>
        <v>6.4</v>
      </c>
      <c r="E11" s="10">
        <f>SUMIFS(Concentrado!F$2:F572,Concentrado!$A$2:$A572,"="&amp;$A11,Concentrado!$B$2:$B572, "=Jalisco")</f>
        <v>3.1217773666234105</v>
      </c>
      <c r="F11" s="10">
        <f>SUMIFS(Concentrado!G$2:G572,Concentrado!$A$2:$A572,"="&amp;$A11,Concentrado!$B$2:$B572, "=Jalisco")</f>
        <v>2.7864338225407179</v>
      </c>
    </row>
    <row r="12" spans="1:6" x14ac:dyDescent="0.25">
      <c r="A12" s="5">
        <v>2013</v>
      </c>
      <c r="B12" s="8">
        <f>SUMIFS(Concentrado!C$2:C573,Concentrado!$A$2:$A573,"="&amp;$A12,Concentrado!$B$2:$B573, "=Jalisco")</f>
        <v>1018578.607</v>
      </c>
      <c r="C12" s="8">
        <f>SUMIFS(Concentrado!D$2:D573,Concentrado!$A$2:$A573,"="&amp;$A12,Concentrado!$B$2:$B573, "=Jalisco")</f>
        <v>28263.561290000005</v>
      </c>
      <c r="D12" s="10">
        <f>SUMIFS(Concentrado!E$2:E573,Concentrado!$A$2:$A573,"="&amp;$A12,Concentrado!$B$2:$B573, "=Jalisco")</f>
        <v>6.4</v>
      </c>
      <c r="E12" s="10">
        <f>SUMIFS(Concentrado!F$2:F573,Concentrado!$A$2:$A573,"="&amp;$A12,Concentrado!$B$2:$B573, "=Jalisco")</f>
        <v>3.2215186044094604</v>
      </c>
      <c r="F12" s="10">
        <f>SUMIFS(Concentrado!G$2:G573,Concentrado!$A$2:$A573,"="&amp;$A12,Concentrado!$B$2:$B573, "=Jalisco")</f>
        <v>2.7748041335016969</v>
      </c>
    </row>
    <row r="13" spans="1:6" x14ac:dyDescent="0.25">
      <c r="A13" s="5">
        <v>2014</v>
      </c>
      <c r="B13" s="8">
        <f>SUMIFS(Concentrado!C$2:C574,Concentrado!$A$2:$A574,"="&amp;$A13,Concentrado!$B$2:$B574, "=Jalisco")</f>
        <v>1107264.088</v>
      </c>
      <c r="C13" s="8">
        <f>SUMIFS(Concentrado!D$2:D574,Concentrado!$A$2:$A574,"="&amp;$A13,Concentrado!$B$2:$B574, "=Jalisco")</f>
        <v>30845.700430000001</v>
      </c>
      <c r="D13" s="10">
        <f>SUMIFS(Concentrado!E$2:E574,Concentrado!$A$2:$A574,"="&amp;$A13,Concentrado!$B$2:$B574, "=Jalisco")</f>
        <v>6.5</v>
      </c>
      <c r="E13" s="10">
        <f>SUMIFS(Concentrado!F$2:F574,Concentrado!$A$2:$A574,"="&amp;$A13,Concentrado!$B$2:$B574, "=Jalisco")</f>
        <v>2.9983345975823634</v>
      </c>
      <c r="F13" s="10">
        <f>SUMIFS(Concentrado!G$2:G574,Concentrado!$A$2:$A574,"="&amp;$A13,Concentrado!$B$2:$B574, "=Jalisco")</f>
        <v>2.7857582273543402</v>
      </c>
    </row>
    <row r="14" spans="1:6" x14ac:dyDescent="0.25">
      <c r="A14" s="5">
        <v>2015</v>
      </c>
      <c r="B14" s="8">
        <f>SUMIFS(Concentrado!C$2:C575,Concentrado!$A$2:$A575,"="&amp;$A14,Concentrado!$B$2:$B575, "=Jalisco")</f>
        <v>1204768.3400000001</v>
      </c>
      <c r="C14" s="8">
        <f>SUMIFS(Concentrado!D$2:D575,Concentrado!$A$2:$A575,"="&amp;$A14,Concentrado!$B$2:$B575, "=Jalisco")</f>
        <v>32346.683360000003</v>
      </c>
      <c r="D14" s="10">
        <f>SUMIFS(Concentrado!E$2:E575,Concentrado!$A$2:$A575,"="&amp;$A14,Concentrado!$B$2:$B575, "=Jalisco")</f>
        <v>6.5</v>
      </c>
      <c r="E14" s="10">
        <f>SUMIFS(Concentrado!F$2:F575,Concentrado!$A$2:$A575,"="&amp;$A14,Concentrado!$B$2:$B575, "=Jalisco")</f>
        <v>3.0797974575319831</v>
      </c>
      <c r="F14" s="10">
        <f>SUMIFS(Concentrado!G$2:G575,Concentrado!$A$2:$A575,"="&amp;$A14,Concentrado!$B$2:$B575, "=Jalisco")</f>
        <v>2.6848882300476125</v>
      </c>
    </row>
    <row r="15" spans="1:6" x14ac:dyDescent="0.25">
      <c r="A15" s="5">
        <v>2016</v>
      </c>
      <c r="B15" s="8">
        <f>SUMIFS(Concentrado!C$2:C576,Concentrado!$A$2:$A576,"="&amp;$A15,Concentrado!$B$2:$B576, "=Jalisco")</f>
        <v>1340583.331</v>
      </c>
      <c r="C15" s="8">
        <f>SUMIFS(Concentrado!D$2:D576,Concentrado!$A$2:$A576,"="&amp;$A15,Concentrado!$B$2:$B576, "=Jalisco")</f>
        <v>33159.071420000007</v>
      </c>
      <c r="D15" s="10">
        <f>SUMIFS(Concentrado!E$2:E576,Concentrado!$A$2:$A576,"="&amp;$A15,Concentrado!$B$2:$B576, "=Jalisco")</f>
        <v>6.5</v>
      </c>
      <c r="E15" s="10">
        <f>SUMIFS(Concentrado!F$2:F576,Concentrado!$A$2:$A576,"="&amp;$A15,Concentrado!$B$2:$B576, "=Jalisco")</f>
        <v>2.9449005221803635</v>
      </c>
      <c r="F15" s="10">
        <f>SUMIFS(Concentrado!G$2:G576,Concentrado!$A$2:$A576,"="&amp;$A15,Concentrado!$B$2:$B576, "=Jalisco")</f>
        <v>2.4734808089300349</v>
      </c>
    </row>
    <row r="16" spans="1:6" x14ac:dyDescent="0.25">
      <c r="A16" s="5">
        <v>2017</v>
      </c>
      <c r="B16" s="8">
        <f>SUMIFS(Concentrado!C$2:C577,Concentrado!$A$2:$A577,"="&amp;$A16,Concentrado!$B$2:$B577, "=Jalisco")</f>
        <v>1458866.882</v>
      </c>
      <c r="C16" s="8">
        <f>SUMIFS(Concentrado!D$2:D577,Concentrado!$A$2:$A577,"="&amp;$A16,Concentrado!$B$2:$B577, "=Jalisco")</f>
        <v>36591.566440000002</v>
      </c>
      <c r="D16" s="10">
        <f>SUMIFS(Concentrado!E$2:E577,Concentrado!$A$2:$A577,"="&amp;$A16,Concentrado!$B$2:$B577, "=Jalisco")</f>
        <v>6.5</v>
      </c>
      <c r="E16" s="10">
        <f>SUMIFS(Concentrado!F$2:F577,Concentrado!$A$2:$A577,"="&amp;$A16,Concentrado!$B$2:$B577, "=Jalisco")</f>
        <v>2.8</v>
      </c>
      <c r="F16" s="10">
        <f>SUMIFS(Concentrado!G$2:G577,Concentrado!$A$2:$A577,"="&amp;$A16,Concentrado!$B$2:$B577, "=Jalisco")</f>
        <v>2.5082183228284429</v>
      </c>
    </row>
    <row r="17" spans="1:6" x14ac:dyDescent="0.25">
      <c r="A17" s="5">
        <v>2018</v>
      </c>
      <c r="B17" s="8">
        <f>SUMIFS(Concentrado!C$2:C578,Concentrado!$A$2:$A578,"="&amp;$A17,Concentrado!$B$2:$B578, "=Jalisco")</f>
        <v>1570613.453</v>
      </c>
      <c r="C17" s="8">
        <f>SUMIFS(Concentrado!D$2:D578,Concentrado!$A$2:$A578,"="&amp;$A17,Concentrado!$B$2:$B578, "=Jalisco")</f>
        <v>38086.434430000001</v>
      </c>
      <c r="D17" s="10">
        <f>SUMIFS(Concentrado!E$2:E578,Concentrado!$A$2:$A578,"="&amp;$A17,Concentrado!$B$2:$B578, "=Jalisco")</f>
        <v>6.6</v>
      </c>
      <c r="E17" s="10">
        <f>SUMIFS(Concentrado!F$2:F578,Concentrado!$A$2:$A578,"="&amp;$A17,Concentrado!$B$2:$B578, "=Jalisco")</f>
        <v>2.8</v>
      </c>
      <c r="F17" s="10">
        <f>SUMIFS(Concentrado!G$2:G578,Concentrado!$A$2:$A578,"="&amp;$A17,Concentrado!$B$2:$B578, "=Jalisco")</f>
        <v>2.4249400358345206</v>
      </c>
    </row>
    <row r="18" spans="1:6" x14ac:dyDescent="0.25">
      <c r="A18" s="5">
        <v>2019</v>
      </c>
      <c r="B18" s="8">
        <f>SUMIFS(Concentrado!C$2:C579,Concentrado!$A$2:$A579,"="&amp;$A18,Concentrado!$B$2:$B579, "=Jalisco")</f>
        <v>1641531.825</v>
      </c>
      <c r="C18" s="8">
        <f>SUMIFS(Concentrado!D$2:D579,Concentrado!$A$2:$A579,"="&amp;$A18,Concentrado!$B$2:$B579, "=Jalisco")</f>
        <v>38527.968030000004</v>
      </c>
      <c r="D18" s="10">
        <f>SUMIFS(Concentrado!E$2:E579,Concentrado!$A$2:$A579,"="&amp;$A18,Concentrado!$B$2:$B579, "=Jalisco")</f>
        <v>6.6</v>
      </c>
      <c r="E18" s="10">
        <f>SUMIFS(Concentrado!F$2:F579,Concentrado!$A$2:$A579,"="&amp;$A18,Concentrado!$B$2:$B579, "=Jalisco")</f>
        <v>2.8</v>
      </c>
      <c r="F18" s="10">
        <f>SUMIFS(Concentrado!G$2:G579,Concentrado!$A$2:$A579,"="&amp;$A18,Concentrado!$B$2:$B579, "=Jalisco")</f>
        <v>2.3470740830748138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71.25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52</v>
      </c>
    </row>
    <row r="2" spans="1:6" x14ac:dyDescent="0.25">
      <c r="A2" s="5">
        <v>2003</v>
      </c>
      <c r="B2" s="8">
        <f>SUMIFS(Concentrado!C$2:C563,Concentrado!$A$2:$A563,"="&amp;$A2,Concentrado!$B$2:$B563, "=México")</f>
        <v>650414.93400000001</v>
      </c>
      <c r="C2" s="8">
        <f>SUMIFS(Concentrado!D$2:D563,Concentrado!$A$2:$A563,"="&amp;$A2,Concentrado!$B$2:$B563, "=México")</f>
        <v>15371.75273</v>
      </c>
      <c r="D2" s="10">
        <f>SUMIFS(Concentrado!E$2:E563,Concentrado!$A$2:$A563,"="&amp;$A2,Concentrado!$B$2:$B563, "=México")</f>
        <v>5.6</v>
      </c>
      <c r="E2" s="10">
        <f>SUMIFS(Concentrado!F$2:F563,Concentrado!$A$2:$A563,"="&amp;$A2,Concentrado!$B$2:$B563, "=México")</f>
        <v>2.488469098916569</v>
      </c>
      <c r="F2" s="10">
        <f>SUMIFS(Concentrado!G$2:G563,Concentrado!$A$2:$A563,"="&amp;$A2,Concentrado!$B$2:$B563, "=México")</f>
        <v>2.3633763504575374</v>
      </c>
    </row>
    <row r="3" spans="1:6" x14ac:dyDescent="0.25">
      <c r="A3" s="5">
        <v>2004</v>
      </c>
      <c r="B3" s="8">
        <f>SUMIFS(Concentrado!C$2:C564,Concentrado!$A$2:$A564,"="&amp;$A3,Concentrado!$B$2:$B564, "=México")</f>
        <v>708799.83799999999</v>
      </c>
      <c r="C3" s="8">
        <f>SUMIFS(Concentrado!D$2:D564,Concentrado!$A$2:$A564,"="&amp;$A3,Concentrado!$B$2:$B564, "=México")</f>
        <v>18139.328679999999</v>
      </c>
      <c r="D3" s="10">
        <f>SUMIFS(Concentrado!E$2:E564,Concentrado!$A$2:$A564,"="&amp;$A3,Concentrado!$B$2:$B564, "=México")</f>
        <v>5.6</v>
      </c>
      <c r="E3" s="10">
        <f>SUMIFS(Concentrado!F$2:F564,Concentrado!$A$2:$A564,"="&amp;$A3,Concentrado!$B$2:$B564, "=México")</f>
        <v>2.6483893996136545</v>
      </c>
      <c r="F3" s="10">
        <f>SUMIFS(Concentrado!G$2:G564,Concentrado!$A$2:$A564,"="&amp;$A3,Concentrado!$B$2:$B564, "=México")</f>
        <v>2.5591609517269669</v>
      </c>
    </row>
    <row r="4" spans="1:6" x14ac:dyDescent="0.25">
      <c r="A4" s="5">
        <v>2005</v>
      </c>
      <c r="B4" s="8">
        <f>SUMIFS(Concentrado!C$2:C565,Concentrado!$A$2:$A565,"="&amp;$A4,Concentrado!$B$2:$B565, "=México")</f>
        <v>764362.20600000001</v>
      </c>
      <c r="C4" s="8">
        <f>SUMIFS(Concentrado!D$2:D565,Concentrado!$A$2:$A565,"="&amp;$A4,Concentrado!$B$2:$B565, "=México")</f>
        <v>19630.42366</v>
      </c>
      <c r="D4" s="10">
        <f>SUMIFS(Concentrado!E$2:E565,Concentrado!$A$2:$A565,"="&amp;$A4,Concentrado!$B$2:$B565, "=México")</f>
        <v>5.7</v>
      </c>
      <c r="E4" s="10">
        <f>SUMIFS(Concentrado!F$2:F565,Concentrado!$A$2:$A565,"="&amp;$A4,Concentrado!$B$2:$B565, "=México")</f>
        <v>2.5859095834639341</v>
      </c>
      <c r="F4" s="10">
        <f>SUMIFS(Concentrado!G$2:G565,Concentrado!$A$2:$A565,"="&amp;$A4,Concentrado!$B$2:$B565, "=México")</f>
        <v>2.5682096139640898</v>
      </c>
    </row>
    <row r="5" spans="1:6" x14ac:dyDescent="0.25">
      <c r="A5" s="5">
        <v>2006</v>
      </c>
      <c r="B5" s="8">
        <f>SUMIFS(Concentrado!C$2:C566,Concentrado!$A$2:$A566,"="&amp;$A5,Concentrado!$B$2:$B566, "=México")</f>
        <v>837804.87899999996</v>
      </c>
      <c r="C5" s="8">
        <f>SUMIFS(Concentrado!D$2:D566,Concentrado!$A$2:$A566,"="&amp;$A5,Concentrado!$B$2:$B566, "=México")</f>
        <v>21131.016950000001</v>
      </c>
      <c r="D5" s="10">
        <f>SUMIFS(Concentrado!E$2:E566,Concentrado!$A$2:$A566,"="&amp;$A5,Concentrado!$B$2:$B566, "=México")</f>
        <v>5.7</v>
      </c>
      <c r="E5" s="10">
        <f>SUMIFS(Concentrado!F$2:F566,Concentrado!$A$2:$A566,"="&amp;$A5,Concentrado!$B$2:$B566, "=México")</f>
        <v>2.5384775855367572</v>
      </c>
      <c r="F5" s="10">
        <f>SUMIFS(Concentrado!G$2:G566,Concentrado!$A$2:$A566,"="&amp;$A5,Concentrado!$B$2:$B566, "=México")</f>
        <v>2.5221883376021736</v>
      </c>
    </row>
    <row r="6" spans="1:6" x14ac:dyDescent="0.25">
      <c r="A6" s="5">
        <v>2007</v>
      </c>
      <c r="B6" s="8">
        <f>SUMIFS(Concentrado!C$2:C567,Concentrado!$A$2:$A567,"="&amp;$A6,Concentrado!$B$2:$B567, "=México")</f>
        <v>909155.34499999997</v>
      </c>
      <c r="C6" s="8">
        <f>SUMIFS(Concentrado!D$2:D567,Concentrado!$A$2:$A567,"="&amp;$A6,Concentrado!$B$2:$B567, "=México")</f>
        <v>25577.451370000002</v>
      </c>
      <c r="D6" s="10">
        <f>SUMIFS(Concentrado!E$2:E567,Concentrado!$A$2:$A567,"="&amp;$A6,Concentrado!$B$2:$B567, "=México")</f>
        <v>5.7</v>
      </c>
      <c r="E6" s="10">
        <f>SUMIFS(Concentrado!F$2:F567,Concentrado!$A$2:$A567,"="&amp;$A6,Concentrado!$B$2:$B567, "=México")</f>
        <v>2.6221647726524417</v>
      </c>
      <c r="F6" s="10">
        <f>SUMIFS(Concentrado!G$2:G567,Concentrado!$A$2:$A567,"="&amp;$A6,Concentrado!$B$2:$B567, "=México")</f>
        <v>2.8133202439677678</v>
      </c>
    </row>
    <row r="7" spans="1:6" x14ac:dyDescent="0.25">
      <c r="A7" s="5">
        <v>2008</v>
      </c>
      <c r="B7" s="8">
        <f>SUMIFS(Concentrado!C$2:C568,Concentrado!$A$2:$A568,"="&amp;$A7,Concentrado!$B$2:$B568, "=México")</f>
        <v>981146.43099999998</v>
      </c>
      <c r="C7" s="8">
        <f>SUMIFS(Concentrado!D$2:D568,Concentrado!$A$2:$A568,"="&amp;$A7,Concentrado!$B$2:$B568, "=México")</f>
        <v>30397.256980000002</v>
      </c>
      <c r="D7" s="10">
        <f>SUMIFS(Concentrado!E$2:E568,Concentrado!$A$2:$A568,"="&amp;$A7,Concentrado!$B$2:$B568, "=México")</f>
        <v>5.9</v>
      </c>
      <c r="E7" s="10">
        <f>SUMIFS(Concentrado!F$2:F568,Concentrado!$A$2:$A568,"="&amp;$A7,Concentrado!$B$2:$B568, "=México")</f>
        <v>2.744375766130335</v>
      </c>
      <c r="F7" s="10">
        <f>SUMIFS(Concentrado!G$2:G568,Concentrado!$A$2:$A568,"="&amp;$A7,Concentrado!$B$2:$B568, "=México")</f>
        <v>3.098136630739067</v>
      </c>
    </row>
    <row r="8" spans="1:6" x14ac:dyDescent="0.25">
      <c r="A8" s="5">
        <v>2009</v>
      </c>
      <c r="B8" s="8">
        <f>SUMIFS(Concentrado!C$2:C569,Concentrado!$A$2:$A569,"="&amp;$A8,Concentrado!$B$2:$B569, "=México")</f>
        <v>975921.43299999996</v>
      </c>
      <c r="C8" s="8">
        <f>SUMIFS(Concentrado!D$2:D569,Concentrado!$A$2:$A569,"="&amp;$A8,Concentrado!$B$2:$B569, "=México")</f>
        <v>36576.95405</v>
      </c>
      <c r="D8" s="10">
        <f>SUMIFS(Concentrado!E$2:E569,Concentrado!$A$2:$A569,"="&amp;$A8,Concentrado!$B$2:$B569, "=México")</f>
        <v>6.5</v>
      </c>
      <c r="E8" s="10">
        <f>SUMIFS(Concentrado!F$2:F569,Concentrado!$A$2:$A569,"="&amp;$A8,Concentrado!$B$2:$B569, "=México")</f>
        <v>3.0818163350054357</v>
      </c>
      <c r="F8" s="10">
        <f>SUMIFS(Concentrado!G$2:G569,Concentrado!$A$2:$A569,"="&amp;$A8,Concentrado!$B$2:$B569, "=México")</f>
        <v>3.7479404399964644</v>
      </c>
    </row>
    <row r="9" spans="1:6" x14ac:dyDescent="0.25">
      <c r="A9" s="5">
        <v>2010</v>
      </c>
      <c r="B9" s="8">
        <f>SUMIFS(Concentrado!C$2:C570,Concentrado!$A$2:$A570,"="&amp;$A9,Concentrado!$B$2:$B570, "=México")</f>
        <v>1085724.1529999999</v>
      </c>
      <c r="C9" s="8">
        <f>SUMIFS(Concentrado!D$2:D570,Concentrado!$A$2:$A570,"="&amp;$A9,Concentrado!$B$2:$B570, "=México")</f>
        <v>44911.189640000004</v>
      </c>
      <c r="D9" s="10">
        <f>SUMIFS(Concentrado!E$2:E570,Concentrado!$A$2:$A570,"="&amp;$A9,Concentrado!$B$2:$B570, "=México")</f>
        <v>6.4</v>
      </c>
      <c r="E9" s="10">
        <f>SUMIFS(Concentrado!F$2:F570,Concentrado!$A$2:$A570,"="&amp;$A9,Concentrado!$B$2:$B570, "=México")</f>
        <v>3.0874178926609304</v>
      </c>
      <c r="F9" s="10">
        <f>SUMIFS(Concentrado!G$2:G570,Concentrado!$A$2:$A570,"="&amp;$A9,Concentrado!$B$2:$B570, "=México")</f>
        <v>4.136519346641081</v>
      </c>
    </row>
    <row r="10" spans="1:6" x14ac:dyDescent="0.25">
      <c r="A10" s="5">
        <v>2011</v>
      </c>
      <c r="B10" s="8">
        <f>SUMIFS(Concentrado!C$2:C571,Concentrado!$A$2:$A571,"="&amp;$A10,Concentrado!$B$2:$B571, "=México")</f>
        <v>1190034.639</v>
      </c>
      <c r="C10" s="8">
        <f>SUMIFS(Concentrado!D$2:D571,Concentrado!$A$2:$A571,"="&amp;$A10,Concentrado!$B$2:$B571, "=México")</f>
        <v>41849.617320000005</v>
      </c>
      <c r="D10" s="10">
        <f>SUMIFS(Concentrado!E$2:E571,Concentrado!$A$2:$A571,"="&amp;$A10,Concentrado!$B$2:$B571, "=México")</f>
        <v>6.3</v>
      </c>
      <c r="E10" s="10">
        <f>SUMIFS(Concentrado!F$2:F571,Concentrado!$A$2:$A571,"="&amp;$A10,Concentrado!$B$2:$B571, "=México")</f>
        <v>3.0428875930620269</v>
      </c>
      <c r="F10" s="10">
        <f>SUMIFS(Concentrado!G$2:G571,Concentrado!$A$2:$A571,"="&amp;$A10,Concentrado!$B$2:$B571, "=México")</f>
        <v>3.5166721999929957</v>
      </c>
    </row>
    <row r="11" spans="1:6" x14ac:dyDescent="0.25">
      <c r="A11" s="5">
        <v>2012</v>
      </c>
      <c r="B11" s="8">
        <f>SUMIFS(Concentrado!C$2:C572,Concentrado!$A$2:$A572,"="&amp;$A11,Concentrado!$B$2:$B572, "=México")</f>
        <v>1300309.612</v>
      </c>
      <c r="C11" s="8">
        <f>SUMIFS(Concentrado!D$2:D572,Concentrado!$A$2:$A572,"="&amp;$A11,Concentrado!$B$2:$B572, "=México")</f>
        <v>50815.374970000004</v>
      </c>
      <c r="D11" s="10">
        <f>SUMIFS(Concentrado!E$2:E572,Concentrado!$A$2:$A572,"="&amp;$A11,Concentrado!$B$2:$B572, "=México")</f>
        <v>6.4</v>
      </c>
      <c r="E11" s="10">
        <f>SUMIFS(Concentrado!F$2:F572,Concentrado!$A$2:$A572,"="&amp;$A11,Concentrado!$B$2:$B572, "=México")</f>
        <v>3.1217773666234105</v>
      </c>
      <c r="F11" s="10">
        <f>SUMIFS(Concentrado!G$2:G572,Concentrado!$A$2:$A572,"="&amp;$A11,Concentrado!$B$2:$B572, "=México")</f>
        <v>3.9079442696606024</v>
      </c>
    </row>
    <row r="12" spans="1:6" x14ac:dyDescent="0.25">
      <c r="A12" s="5">
        <v>2013</v>
      </c>
      <c r="B12" s="8">
        <f>SUMIFS(Concentrado!C$2:C573,Concentrado!$A$2:$A573,"="&amp;$A12,Concentrado!$B$2:$B573, "=México")</f>
        <v>1365154.2290000001</v>
      </c>
      <c r="C12" s="8">
        <f>SUMIFS(Concentrado!D$2:D573,Concentrado!$A$2:$A573,"="&amp;$A12,Concentrado!$B$2:$B573, "=México")</f>
        <v>54877.598050000001</v>
      </c>
      <c r="D12" s="10">
        <f>SUMIFS(Concentrado!E$2:E573,Concentrado!$A$2:$A573,"="&amp;$A12,Concentrado!$B$2:$B573, "=México")</f>
        <v>6.4</v>
      </c>
      <c r="E12" s="10">
        <f>SUMIFS(Concentrado!F$2:F573,Concentrado!$A$2:$A573,"="&amp;$A12,Concentrado!$B$2:$B573, "=México")</f>
        <v>3.2215186044094604</v>
      </c>
      <c r="F12" s="10">
        <f>SUMIFS(Concentrado!G$2:G573,Concentrado!$A$2:$A573,"="&amp;$A12,Concentrado!$B$2:$B573, "=México")</f>
        <v>4.0198826538594714</v>
      </c>
    </row>
    <row r="13" spans="1:6" x14ac:dyDescent="0.25">
      <c r="A13" s="5">
        <v>2014</v>
      </c>
      <c r="B13" s="8">
        <f>SUMIFS(Concentrado!C$2:C574,Concentrado!$A$2:$A574,"="&amp;$A13,Concentrado!$B$2:$B574, "=México")</f>
        <v>1451590.5660000001</v>
      </c>
      <c r="C13" s="8">
        <f>SUMIFS(Concentrado!D$2:D574,Concentrado!$A$2:$A574,"="&amp;$A13,Concentrado!$B$2:$B574, "=México")</f>
        <v>64027.697169999999</v>
      </c>
      <c r="D13" s="10">
        <f>SUMIFS(Concentrado!E$2:E574,Concentrado!$A$2:$A574,"="&amp;$A13,Concentrado!$B$2:$B574, "=México")</f>
        <v>6.5</v>
      </c>
      <c r="E13" s="10">
        <f>SUMIFS(Concentrado!F$2:F574,Concentrado!$A$2:$A574,"="&amp;$A13,Concentrado!$B$2:$B574, "=México")</f>
        <v>2.9983345975823634</v>
      </c>
      <c r="F13" s="10">
        <f>SUMIFS(Concentrado!G$2:G574,Concentrado!$A$2:$A574,"="&amp;$A13,Concentrado!$B$2:$B574, "=México")</f>
        <v>4.4108647899548279</v>
      </c>
    </row>
    <row r="14" spans="1:6" x14ac:dyDescent="0.25">
      <c r="A14" s="5">
        <v>2015</v>
      </c>
      <c r="B14" s="8">
        <f>SUMIFS(Concentrado!C$2:C575,Concentrado!$A$2:$A575,"="&amp;$A14,Concentrado!$B$2:$B575, "=México")</f>
        <v>1569746.4850000001</v>
      </c>
      <c r="C14" s="8">
        <f>SUMIFS(Concentrado!D$2:D575,Concentrado!$A$2:$A575,"="&amp;$A14,Concentrado!$B$2:$B575, "=México")</f>
        <v>68873.512419999999</v>
      </c>
      <c r="D14" s="10">
        <f>SUMIFS(Concentrado!E$2:E575,Concentrado!$A$2:$A575,"="&amp;$A14,Concentrado!$B$2:$B575, "=México")</f>
        <v>6.5</v>
      </c>
      <c r="E14" s="10">
        <f>SUMIFS(Concentrado!F$2:F575,Concentrado!$A$2:$A575,"="&amp;$A14,Concentrado!$B$2:$B575, "=México")</f>
        <v>3.0797974575319831</v>
      </c>
      <c r="F14" s="10">
        <f>SUMIFS(Concentrado!G$2:G575,Concentrado!$A$2:$A575,"="&amp;$A14,Concentrado!$B$2:$B575, "=México")</f>
        <v>4.3875564034150392</v>
      </c>
    </row>
    <row r="15" spans="1:6" x14ac:dyDescent="0.25">
      <c r="A15" s="5">
        <v>2016</v>
      </c>
      <c r="B15" s="8">
        <f>SUMIFS(Concentrado!C$2:C576,Concentrado!$A$2:$A576,"="&amp;$A15,Concentrado!$B$2:$B576, "=México")</f>
        <v>1696120.2749999999</v>
      </c>
      <c r="C15" s="8">
        <f>SUMIFS(Concentrado!D$2:D576,Concentrado!$A$2:$A576,"="&amp;$A15,Concentrado!$B$2:$B576, "=México")</f>
        <v>71951.436040000001</v>
      </c>
      <c r="D15" s="10">
        <f>SUMIFS(Concentrado!E$2:E576,Concentrado!$A$2:$A576,"="&amp;$A15,Concentrado!$B$2:$B576, "=México")</f>
        <v>6.5</v>
      </c>
      <c r="E15" s="10">
        <f>SUMIFS(Concentrado!F$2:F576,Concentrado!$A$2:$A576,"="&amp;$A15,Concentrado!$B$2:$B576, "=México")</f>
        <v>2.9449005221803635</v>
      </c>
      <c r="F15" s="10">
        <f>SUMIFS(Concentrado!G$2:G576,Concentrado!$A$2:$A576,"="&amp;$A15,Concentrado!$B$2:$B576, "=México")</f>
        <v>4.2421187400757887</v>
      </c>
    </row>
    <row r="16" spans="1:6" x14ac:dyDescent="0.25">
      <c r="A16" s="5">
        <v>2017</v>
      </c>
      <c r="B16" s="8">
        <f>SUMIFS(Concentrado!C$2:C577,Concentrado!$A$2:$A577,"="&amp;$A16,Concentrado!$B$2:$B577, "=México")</f>
        <v>1870894.3370000001</v>
      </c>
      <c r="C16" s="8">
        <f>SUMIFS(Concentrado!D$2:D577,Concentrado!$A$2:$A577,"="&amp;$A16,Concentrado!$B$2:$B577, "=México")</f>
        <v>72991.176919999998</v>
      </c>
      <c r="D16" s="10">
        <f>SUMIFS(Concentrado!E$2:E577,Concentrado!$A$2:$A577,"="&amp;$A16,Concentrado!$B$2:$B577, "=México")</f>
        <v>6.5</v>
      </c>
      <c r="E16" s="10">
        <f>SUMIFS(Concentrado!F$2:F577,Concentrado!$A$2:$A577,"="&amp;$A16,Concentrado!$B$2:$B577, "=México")</f>
        <v>2.8</v>
      </c>
      <c r="F16" s="10">
        <f>SUMIFS(Concentrado!G$2:G577,Concentrado!$A$2:$A577,"="&amp;$A16,Concentrado!$B$2:$B577, "=México")</f>
        <v>3.9014056259875245</v>
      </c>
    </row>
    <row r="17" spans="1:6" x14ac:dyDescent="0.25">
      <c r="A17" s="5">
        <v>2018</v>
      </c>
      <c r="B17" s="8">
        <f>SUMIFS(Concentrado!C$2:C578,Concentrado!$A$2:$A578,"="&amp;$A17,Concentrado!$B$2:$B578, "=México")</f>
        <v>2008346.2450000001</v>
      </c>
      <c r="C17" s="8">
        <f>SUMIFS(Concentrado!D$2:D578,Concentrado!$A$2:$A578,"="&amp;$A17,Concentrado!$B$2:$B578, "=México")</f>
        <v>74525.827019999997</v>
      </c>
      <c r="D17" s="10">
        <f>SUMIFS(Concentrado!E$2:E578,Concentrado!$A$2:$A578,"="&amp;$A17,Concentrado!$B$2:$B578, "=México")</f>
        <v>6.6</v>
      </c>
      <c r="E17" s="10">
        <f>SUMIFS(Concentrado!F$2:F578,Concentrado!$A$2:$A578,"="&amp;$A17,Concentrado!$B$2:$B578, "=México")</f>
        <v>2.8</v>
      </c>
      <c r="F17" s="10">
        <f>SUMIFS(Concentrado!G$2:G578,Concentrado!$A$2:$A578,"="&amp;$A17,Concentrado!$B$2:$B578, "=México")</f>
        <v>3.7108057042225799</v>
      </c>
    </row>
    <row r="18" spans="1:6" x14ac:dyDescent="0.25">
      <c r="A18" s="5">
        <v>2019</v>
      </c>
      <c r="B18" s="8">
        <f>SUMIFS(Concentrado!C$2:C579,Concentrado!$A$2:$A579,"="&amp;$A18,Concentrado!$B$2:$B579, "=México")</f>
        <v>2028165.65</v>
      </c>
      <c r="C18" s="8">
        <f>SUMIFS(Concentrado!D$2:D579,Concentrado!$A$2:$A579,"="&amp;$A18,Concentrado!$B$2:$B579, "=México")</f>
        <v>77726.336620000002</v>
      </c>
      <c r="D18" s="10">
        <f>SUMIFS(Concentrado!E$2:E579,Concentrado!$A$2:$A579,"="&amp;$A18,Concentrado!$B$2:$B579, "=México")</f>
        <v>6.6</v>
      </c>
      <c r="E18" s="10">
        <f>SUMIFS(Concentrado!F$2:F579,Concentrado!$A$2:$A579,"="&amp;$A18,Concentrado!$B$2:$B579, "=México")</f>
        <v>2.8</v>
      </c>
      <c r="F18" s="10">
        <f>SUMIFS(Concentrado!G$2:G579,Concentrado!$A$2:$A579,"="&amp;$A18,Concentrado!$B$2:$B579, "=México")</f>
        <v>3.8323465649859521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53</v>
      </c>
    </row>
    <row r="2" spans="1:6" x14ac:dyDescent="0.25">
      <c r="A2" s="5">
        <v>2003</v>
      </c>
      <c r="B2" s="8">
        <f>SUMIFS(Concentrado!C$2:C563,Concentrado!$A$2:$A563,"="&amp;$A2,Concentrado!$B$2:$B563, "=Michoacán")</f>
        <v>169880.527</v>
      </c>
      <c r="C2" s="8">
        <f>SUMIFS(Concentrado!D$2:D563,Concentrado!$A$2:$A563,"="&amp;$A2,Concentrado!$B$2:$B563, "=Michoacán")</f>
        <v>4490.6243700000005</v>
      </c>
      <c r="D2" s="10">
        <f>SUMIFS(Concentrado!E$2:E563,Concentrado!$A$2:$A563,"="&amp;$A2,Concentrado!$B$2:$B563, "=Michoacán")</f>
        <v>5.6</v>
      </c>
      <c r="E2" s="10">
        <f>SUMIFS(Concentrado!F$2:F563,Concentrado!$A$2:$A563,"="&amp;$A2,Concentrado!$B$2:$B563, "=Michoacán")</f>
        <v>2.488469098916569</v>
      </c>
      <c r="F2" s="10">
        <f>SUMIFS(Concentrado!G$2:G563,Concentrado!$A$2:$A563,"="&amp;$A2,Concentrado!$B$2:$B563, "=Michoacán")</f>
        <v>2.6434014829727954</v>
      </c>
    </row>
    <row r="3" spans="1:6" x14ac:dyDescent="0.25">
      <c r="A3" s="5">
        <v>2004</v>
      </c>
      <c r="B3" s="8">
        <f>SUMIFS(Concentrado!C$2:C564,Concentrado!$A$2:$A564,"="&amp;$A3,Concentrado!$B$2:$B564, "=Michoacán")</f>
        <v>187708.53200000001</v>
      </c>
      <c r="C3" s="8">
        <f>SUMIFS(Concentrado!D$2:D564,Concentrado!$A$2:$A564,"="&amp;$A3,Concentrado!$B$2:$B564, "=Michoacán")</f>
        <v>5397.0231899999999</v>
      </c>
      <c r="D3" s="10">
        <f>SUMIFS(Concentrado!E$2:E564,Concentrado!$A$2:$A564,"="&amp;$A3,Concentrado!$B$2:$B564, "=Michoacán")</f>
        <v>5.6</v>
      </c>
      <c r="E3" s="10">
        <f>SUMIFS(Concentrado!F$2:F564,Concentrado!$A$2:$A564,"="&amp;$A3,Concentrado!$B$2:$B564, "=Michoacán")</f>
        <v>2.6483893996136545</v>
      </c>
      <c r="F3" s="10">
        <f>SUMIFS(Concentrado!G$2:G564,Concentrado!$A$2:$A564,"="&amp;$A3,Concentrado!$B$2:$B564, "=Michoacán")</f>
        <v>2.8752146386185577</v>
      </c>
    </row>
    <row r="4" spans="1:6" x14ac:dyDescent="0.25">
      <c r="A4" s="5">
        <v>2005</v>
      </c>
      <c r="B4" s="8">
        <f>SUMIFS(Concentrado!C$2:C565,Concentrado!$A$2:$A565,"="&amp;$A4,Concentrado!$B$2:$B565, "=Michoacán")</f>
        <v>202877.76199999999</v>
      </c>
      <c r="C4" s="8">
        <f>SUMIFS(Concentrado!D$2:D565,Concentrado!$A$2:$A565,"="&amp;$A4,Concentrado!$B$2:$B565, "=Michoacán")</f>
        <v>5808.0902599999999</v>
      </c>
      <c r="D4" s="10">
        <f>SUMIFS(Concentrado!E$2:E565,Concentrado!$A$2:$A565,"="&amp;$A4,Concentrado!$B$2:$B565, "=Michoacán")</f>
        <v>5.7</v>
      </c>
      <c r="E4" s="10">
        <f>SUMIFS(Concentrado!F$2:F565,Concentrado!$A$2:$A565,"="&amp;$A4,Concentrado!$B$2:$B565, "=Michoacán")</f>
        <v>2.5859095834639341</v>
      </c>
      <c r="F4" s="10">
        <f>SUMIFS(Concentrado!G$2:G565,Concentrado!$A$2:$A565,"="&amp;$A4,Concentrado!$B$2:$B565, "=Michoacán")</f>
        <v>2.8628520951448588</v>
      </c>
    </row>
    <row r="5" spans="1:6" x14ac:dyDescent="0.25">
      <c r="A5" s="5">
        <v>2006</v>
      </c>
      <c r="B5" s="8">
        <f>SUMIFS(Concentrado!C$2:C566,Concentrado!$A$2:$A566,"="&amp;$A5,Concentrado!$B$2:$B566, "=Michoacán")</f>
        <v>224728.02100000001</v>
      </c>
      <c r="C5" s="8">
        <f>SUMIFS(Concentrado!D$2:D566,Concentrado!$A$2:$A566,"="&amp;$A5,Concentrado!$B$2:$B566, "=Michoacán")</f>
        <v>6373.0455400000001</v>
      </c>
      <c r="D5" s="10">
        <f>SUMIFS(Concentrado!E$2:E566,Concentrado!$A$2:$A566,"="&amp;$A5,Concentrado!$B$2:$B566, "=Michoacán")</f>
        <v>5.7</v>
      </c>
      <c r="E5" s="10">
        <f>SUMIFS(Concentrado!F$2:F566,Concentrado!$A$2:$A566,"="&amp;$A5,Concentrado!$B$2:$B566, "=Michoacán")</f>
        <v>2.5384775855367572</v>
      </c>
      <c r="F5" s="10">
        <f>SUMIFS(Concentrado!G$2:G566,Concentrado!$A$2:$A566,"="&amp;$A5,Concentrado!$B$2:$B566, "=Michoacán")</f>
        <v>2.8358926989349493</v>
      </c>
    </row>
    <row r="6" spans="1:6" x14ac:dyDescent="0.25">
      <c r="A6" s="5">
        <v>2007</v>
      </c>
      <c r="B6" s="8">
        <f>SUMIFS(Concentrado!C$2:C567,Concentrado!$A$2:$A567,"="&amp;$A6,Concentrado!$B$2:$B567, "=Michoacán")</f>
        <v>245625.96400000001</v>
      </c>
      <c r="C6" s="8">
        <f>SUMIFS(Concentrado!D$2:D567,Concentrado!$A$2:$A567,"="&amp;$A6,Concentrado!$B$2:$B567, "=Michoacán")</f>
        <v>7140.6715299999996</v>
      </c>
      <c r="D6" s="10">
        <f>SUMIFS(Concentrado!E$2:E567,Concentrado!$A$2:$A567,"="&amp;$A6,Concentrado!$B$2:$B567, "=Michoacán")</f>
        <v>5.7</v>
      </c>
      <c r="E6" s="10">
        <f>SUMIFS(Concentrado!F$2:F567,Concentrado!$A$2:$A567,"="&amp;$A6,Concentrado!$B$2:$B567, "=Michoacán")</f>
        <v>2.6221647726524417</v>
      </c>
      <c r="F6" s="10">
        <f>SUMIFS(Concentrado!G$2:G567,Concentrado!$A$2:$A567,"="&amp;$A6,Concentrado!$B$2:$B567, "=Michoacán")</f>
        <v>2.9071322158760053</v>
      </c>
    </row>
    <row r="7" spans="1:6" x14ac:dyDescent="0.25">
      <c r="A7" s="5">
        <v>2008</v>
      </c>
      <c r="B7" s="8">
        <f>SUMIFS(Concentrado!C$2:C568,Concentrado!$A$2:$A568,"="&amp;$A7,Concentrado!$B$2:$B568, "=Michoacán")</f>
        <v>270330.44300000003</v>
      </c>
      <c r="C7" s="8">
        <f>SUMIFS(Concentrado!D$2:D568,Concentrado!$A$2:$A568,"="&amp;$A7,Concentrado!$B$2:$B568, "=Michoacán")</f>
        <v>8801.4508300000016</v>
      </c>
      <c r="D7" s="10">
        <f>SUMIFS(Concentrado!E$2:E568,Concentrado!$A$2:$A568,"="&amp;$A7,Concentrado!$B$2:$B568, "=Michoacán")</f>
        <v>5.9</v>
      </c>
      <c r="E7" s="10">
        <f>SUMIFS(Concentrado!F$2:F568,Concentrado!$A$2:$A568,"="&amp;$A7,Concentrado!$B$2:$B568, "=Michoacán")</f>
        <v>2.744375766130335</v>
      </c>
      <c r="F7" s="10">
        <f>SUMIFS(Concentrado!G$2:G568,Concentrado!$A$2:$A568,"="&amp;$A7,Concentrado!$B$2:$B568, "=Michoacán")</f>
        <v>3.2558119360607867</v>
      </c>
    </row>
    <row r="8" spans="1:6" x14ac:dyDescent="0.25">
      <c r="A8" s="5">
        <v>2009</v>
      </c>
      <c r="B8" s="8">
        <f>SUMIFS(Concentrado!C$2:C569,Concentrado!$A$2:$A569,"="&amp;$A8,Concentrado!$B$2:$B569, "=Michoacán")</f>
        <v>268656.30800000002</v>
      </c>
      <c r="C8" s="8">
        <f>SUMIFS(Concentrado!D$2:D569,Concentrado!$A$2:$A569,"="&amp;$A8,Concentrado!$B$2:$B569, "=Michoacán")</f>
        <v>10289.02377</v>
      </c>
      <c r="D8" s="10">
        <f>SUMIFS(Concentrado!E$2:E569,Concentrado!$A$2:$A569,"="&amp;$A8,Concentrado!$B$2:$B569, "=Michoacán")</f>
        <v>6.5</v>
      </c>
      <c r="E8" s="10">
        <f>SUMIFS(Concentrado!F$2:F569,Concentrado!$A$2:$A569,"="&amp;$A8,Concentrado!$B$2:$B569, "=Michoacán")</f>
        <v>3.0818163350054357</v>
      </c>
      <c r="F8" s="10">
        <f>SUMIFS(Concentrado!G$2:G569,Concentrado!$A$2:$A569,"="&amp;$A8,Concentrado!$B$2:$B569, "=Michoacán")</f>
        <v>3.8298091143275892</v>
      </c>
    </row>
    <row r="9" spans="1:6" x14ac:dyDescent="0.25">
      <c r="A9" s="5">
        <v>2010</v>
      </c>
      <c r="B9" s="8">
        <f>SUMIFS(Concentrado!C$2:C570,Concentrado!$A$2:$A570,"="&amp;$A9,Concentrado!$B$2:$B570, "=Michoacán")</f>
        <v>290183.88500000001</v>
      </c>
      <c r="C9" s="8">
        <f>SUMIFS(Concentrado!D$2:D570,Concentrado!$A$2:$A570,"="&amp;$A9,Concentrado!$B$2:$B570, "=Michoacán")</f>
        <v>10090.468489999999</v>
      </c>
      <c r="D9" s="10">
        <f>SUMIFS(Concentrado!E$2:E570,Concentrado!$A$2:$A570,"="&amp;$A9,Concentrado!$B$2:$B570, "=Michoacán")</f>
        <v>6.4</v>
      </c>
      <c r="E9" s="10">
        <f>SUMIFS(Concentrado!F$2:F570,Concentrado!$A$2:$A570,"="&amp;$A9,Concentrado!$B$2:$B570, "=Michoacán")</f>
        <v>3.0874178926609304</v>
      </c>
      <c r="F9" s="10">
        <f>SUMIFS(Concentrado!G$2:G570,Concentrado!$A$2:$A570,"="&amp;$A9,Concentrado!$B$2:$B570, "=Michoacán")</f>
        <v>3.4772670060572111</v>
      </c>
    </row>
    <row r="10" spans="1:6" x14ac:dyDescent="0.25">
      <c r="A10" s="5">
        <v>2011</v>
      </c>
      <c r="B10" s="8">
        <f>SUMIFS(Concentrado!C$2:C571,Concentrado!$A$2:$A571,"="&amp;$A10,Concentrado!$B$2:$B571, "=Michoacán")</f>
        <v>328272.43099999998</v>
      </c>
      <c r="C10" s="8">
        <f>SUMIFS(Concentrado!D$2:D571,Concentrado!$A$2:$A571,"="&amp;$A10,Concentrado!$B$2:$B571, "=Michoacán")</f>
        <v>11788.510630000001</v>
      </c>
      <c r="D10" s="10">
        <f>SUMIFS(Concentrado!E$2:E571,Concentrado!$A$2:$A571,"="&amp;$A10,Concentrado!$B$2:$B571, "=Michoacán")</f>
        <v>6.3</v>
      </c>
      <c r="E10" s="10">
        <f>SUMIFS(Concentrado!F$2:F571,Concentrado!$A$2:$A571,"="&amp;$A10,Concentrado!$B$2:$B571, "=Michoacán")</f>
        <v>3.0428875930620269</v>
      </c>
      <c r="F10" s="10">
        <f>SUMIFS(Concentrado!G$2:G571,Concentrado!$A$2:$A571,"="&amp;$A10,Concentrado!$B$2:$B571, "=Michoacán")</f>
        <v>3.5910754351467311</v>
      </c>
    </row>
    <row r="11" spans="1:6" x14ac:dyDescent="0.25">
      <c r="A11" s="5">
        <v>2012</v>
      </c>
      <c r="B11" s="8">
        <f>SUMIFS(Concentrado!C$2:C572,Concentrado!$A$2:$A572,"="&amp;$A11,Concentrado!$B$2:$B572, "=Michoacán")</f>
        <v>348282.35200000001</v>
      </c>
      <c r="C11" s="8">
        <f>SUMIFS(Concentrado!D$2:D572,Concentrado!$A$2:$A572,"="&amp;$A11,Concentrado!$B$2:$B572, "=Michoacán")</f>
        <v>12328.827229999999</v>
      </c>
      <c r="D11" s="10">
        <f>SUMIFS(Concentrado!E$2:E572,Concentrado!$A$2:$A572,"="&amp;$A11,Concentrado!$B$2:$B572, "=Michoacán")</f>
        <v>6.4</v>
      </c>
      <c r="E11" s="10">
        <f>SUMIFS(Concentrado!F$2:F572,Concentrado!$A$2:$A572,"="&amp;$A11,Concentrado!$B$2:$B572, "=Michoacán")</f>
        <v>3.1217773666234105</v>
      </c>
      <c r="F11" s="10">
        <f>SUMIFS(Concentrado!G$2:G572,Concentrado!$A$2:$A572,"="&amp;$A11,Concentrado!$B$2:$B572, "=Michoacán")</f>
        <v>3.5398943297592056</v>
      </c>
    </row>
    <row r="12" spans="1:6" x14ac:dyDescent="0.25">
      <c r="A12" s="5">
        <v>2013</v>
      </c>
      <c r="B12" s="8">
        <f>SUMIFS(Concentrado!C$2:C573,Concentrado!$A$2:$A573,"="&amp;$A12,Concentrado!$B$2:$B573, "=Michoacán")</f>
        <v>359465.98700000002</v>
      </c>
      <c r="C12" s="8">
        <f>SUMIFS(Concentrado!D$2:D573,Concentrado!$A$2:$A573,"="&amp;$A12,Concentrado!$B$2:$B573, "=Michoacán")</f>
        <v>13921.725890000002</v>
      </c>
      <c r="D12" s="10">
        <f>SUMIFS(Concentrado!E$2:E573,Concentrado!$A$2:$A573,"="&amp;$A12,Concentrado!$B$2:$B573, "=Michoacán")</f>
        <v>6.4</v>
      </c>
      <c r="E12" s="10">
        <f>SUMIFS(Concentrado!F$2:F573,Concentrado!$A$2:$A573,"="&amp;$A12,Concentrado!$B$2:$B573, "=Michoacán")</f>
        <v>3.2215186044094604</v>
      </c>
      <c r="F12" s="10">
        <f>SUMIFS(Concentrado!G$2:G573,Concentrado!$A$2:$A573,"="&amp;$A12,Concentrado!$B$2:$B573, "=Michoacán")</f>
        <v>3.8728910087395838</v>
      </c>
    </row>
    <row r="13" spans="1:6" x14ac:dyDescent="0.25">
      <c r="A13" s="5">
        <v>2014</v>
      </c>
      <c r="B13" s="8">
        <f>SUMIFS(Concentrado!C$2:C574,Concentrado!$A$2:$A574,"="&amp;$A13,Concentrado!$B$2:$B574, "=Michoacán")</f>
        <v>391994.837</v>
      </c>
      <c r="C13" s="8">
        <f>SUMIFS(Concentrado!D$2:D574,Concentrado!$A$2:$A574,"="&amp;$A13,Concentrado!$B$2:$B574, "=Michoacán")</f>
        <v>14748.060819999999</v>
      </c>
      <c r="D13" s="10">
        <f>SUMIFS(Concentrado!E$2:E574,Concentrado!$A$2:$A574,"="&amp;$A13,Concentrado!$B$2:$B574, "=Michoacán")</f>
        <v>6.5</v>
      </c>
      <c r="E13" s="10">
        <f>SUMIFS(Concentrado!F$2:F574,Concentrado!$A$2:$A574,"="&amp;$A13,Concentrado!$B$2:$B574, "=Michoacán")</f>
        <v>2.9983345975823634</v>
      </c>
      <c r="F13" s="10">
        <f>SUMIFS(Concentrado!G$2:G574,Concentrado!$A$2:$A574,"="&amp;$A13,Concentrado!$B$2:$B574, "=Michoacán")</f>
        <v>3.7623099663427451</v>
      </c>
    </row>
    <row r="14" spans="1:6" x14ac:dyDescent="0.25">
      <c r="A14" s="5">
        <v>2015</v>
      </c>
      <c r="B14" s="8">
        <f>SUMIFS(Concentrado!C$2:C575,Concentrado!$A$2:$A575,"="&amp;$A14,Concentrado!$B$2:$B575, "=Michoacán")</f>
        <v>408481.804</v>
      </c>
      <c r="C14" s="8">
        <f>SUMIFS(Concentrado!D$2:D575,Concentrado!$A$2:$A575,"="&amp;$A14,Concentrado!$B$2:$B575, "=Michoacán")</f>
        <v>15630.257989999998</v>
      </c>
      <c r="D14" s="10">
        <f>SUMIFS(Concentrado!E$2:E575,Concentrado!$A$2:$A575,"="&amp;$A14,Concentrado!$B$2:$B575, "=Michoacán")</f>
        <v>6.5</v>
      </c>
      <c r="E14" s="10">
        <f>SUMIFS(Concentrado!F$2:F575,Concentrado!$A$2:$A575,"="&amp;$A14,Concentrado!$B$2:$B575, "=Michoacán")</f>
        <v>3.0797974575319831</v>
      </c>
      <c r="F14" s="10">
        <f>SUMIFS(Concentrado!G$2:G575,Concentrado!$A$2:$A575,"="&amp;$A14,Concentrado!$B$2:$B575, "=Michoacán")</f>
        <v>3.8264269881651809</v>
      </c>
    </row>
    <row r="15" spans="1:6" x14ac:dyDescent="0.25">
      <c r="A15" s="5">
        <v>2016</v>
      </c>
      <c r="B15" s="8">
        <f>SUMIFS(Concentrado!C$2:C576,Concentrado!$A$2:$A576,"="&amp;$A15,Concentrado!$B$2:$B576, "=Michoacán")</f>
        <v>456455.946</v>
      </c>
      <c r="C15" s="8">
        <f>SUMIFS(Concentrado!D$2:D576,Concentrado!$A$2:$A576,"="&amp;$A15,Concentrado!$B$2:$B576, "=Michoacán")</f>
        <v>16440.83323</v>
      </c>
      <c r="D15" s="10">
        <f>SUMIFS(Concentrado!E$2:E576,Concentrado!$A$2:$A576,"="&amp;$A15,Concentrado!$B$2:$B576, "=Michoacán")</f>
        <v>6.5</v>
      </c>
      <c r="E15" s="10">
        <f>SUMIFS(Concentrado!F$2:F576,Concentrado!$A$2:$A576,"="&amp;$A15,Concentrado!$B$2:$B576, "=Michoacán")</f>
        <v>2.9449005221803635</v>
      </c>
      <c r="F15" s="10">
        <f>SUMIFS(Concentrado!G$2:G576,Concentrado!$A$2:$A576,"="&amp;$A15,Concentrado!$B$2:$B576, "=Michoacán")</f>
        <v>3.6018444658403022</v>
      </c>
    </row>
    <row r="16" spans="1:6" x14ac:dyDescent="0.25">
      <c r="A16" s="5">
        <v>2017</v>
      </c>
      <c r="B16" s="8">
        <f>SUMIFS(Concentrado!C$2:C577,Concentrado!$A$2:$A577,"="&amp;$A16,Concentrado!$B$2:$B577, "=Michoacán")</f>
        <v>515406.35499999998</v>
      </c>
      <c r="C16" s="8">
        <f>SUMIFS(Concentrado!D$2:D577,Concentrado!$A$2:$A577,"="&amp;$A16,Concentrado!$B$2:$B577, "=Michoacán")</f>
        <v>17364.370419999999</v>
      </c>
      <c r="D16" s="10">
        <f>SUMIFS(Concentrado!E$2:E577,Concentrado!$A$2:$A577,"="&amp;$A16,Concentrado!$B$2:$B577, "=Michoacán")</f>
        <v>6.5</v>
      </c>
      <c r="E16" s="10">
        <f>SUMIFS(Concentrado!F$2:F577,Concentrado!$A$2:$A577,"="&amp;$A16,Concentrado!$B$2:$B577, "=Michoacán")</f>
        <v>2.8</v>
      </c>
      <c r="F16" s="10">
        <f>SUMIFS(Concentrado!G$2:G577,Concentrado!$A$2:$A577,"="&amp;$A16,Concentrado!$B$2:$B577, "=Michoacán")</f>
        <v>3.3690640892466295</v>
      </c>
    </row>
    <row r="17" spans="1:6" x14ac:dyDescent="0.25">
      <c r="A17" s="5">
        <v>2018</v>
      </c>
      <c r="B17" s="8">
        <f>SUMIFS(Concentrado!C$2:C578,Concentrado!$A$2:$A578,"="&amp;$A17,Concentrado!$B$2:$B578, "=Michoacán")</f>
        <v>547789.27399999998</v>
      </c>
      <c r="C17" s="8">
        <f>SUMIFS(Concentrado!D$2:D578,Concentrado!$A$2:$A578,"="&amp;$A17,Concentrado!$B$2:$B578, "=Michoacán")</f>
        <v>17910.723139999998</v>
      </c>
      <c r="D17" s="10">
        <f>SUMIFS(Concentrado!E$2:E578,Concentrado!$A$2:$A578,"="&amp;$A17,Concentrado!$B$2:$B578, "=Michoacán")</f>
        <v>6.6</v>
      </c>
      <c r="E17" s="10">
        <f>SUMIFS(Concentrado!F$2:F578,Concentrado!$A$2:$A578,"="&amp;$A17,Concentrado!$B$2:$B578, "=Michoacán")</f>
        <v>2.8</v>
      </c>
      <c r="F17" s="10">
        <f>SUMIFS(Concentrado!G$2:G578,Concentrado!$A$2:$A578,"="&amp;$A17,Concentrado!$B$2:$B578, "=Michoacán")</f>
        <v>3.2696374299581485</v>
      </c>
    </row>
    <row r="18" spans="1:6" x14ac:dyDescent="0.25">
      <c r="A18" s="5">
        <v>2019</v>
      </c>
      <c r="B18" s="8">
        <f>SUMIFS(Concentrado!C$2:C579,Concentrado!$A$2:$A579,"="&amp;$A18,Concentrado!$B$2:$B579, "=Michoacán")</f>
        <v>569445.98199999996</v>
      </c>
      <c r="C18" s="8">
        <f>SUMIFS(Concentrado!D$2:D579,Concentrado!$A$2:$A579,"="&amp;$A18,Concentrado!$B$2:$B579, "=Michoacán")</f>
        <v>18685.979959999997</v>
      </c>
      <c r="D18" s="10">
        <f>SUMIFS(Concentrado!E$2:E579,Concentrado!$A$2:$A579,"="&amp;$A18,Concentrado!$B$2:$B579, "=Michoacán")</f>
        <v>6.6</v>
      </c>
      <c r="E18" s="10">
        <f>SUMIFS(Concentrado!F$2:F579,Concentrado!$A$2:$A579,"="&amp;$A18,Concentrado!$B$2:$B579, "=Michoacán")</f>
        <v>2.8</v>
      </c>
      <c r="F18" s="10">
        <f>SUMIFS(Concentrado!G$2:G579,Concentrado!$A$2:$A579,"="&amp;$A18,Concentrado!$B$2:$B579, "=Michoacán")</f>
        <v>3.2814315230342603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54</v>
      </c>
    </row>
    <row r="2" spans="1:6" x14ac:dyDescent="0.25">
      <c r="A2" s="5">
        <v>2003</v>
      </c>
      <c r="B2" s="8">
        <f>SUMIFS(Concentrado!C$2:C563,Concentrado!$A$2:$A563,"="&amp;$A2,Concentrado!$B$2:$B563, "=Morelos")</f>
        <v>103912.141</v>
      </c>
      <c r="C2" s="8">
        <f>SUMIFS(Concentrado!D$2:D563,Concentrado!$A$2:$A563,"="&amp;$A2,Concentrado!$B$2:$B563, "=Morelos")</f>
        <v>2719.7874599999996</v>
      </c>
      <c r="D2" s="10">
        <f>SUMIFS(Concentrado!E$2:E563,Concentrado!$A$2:$A563,"="&amp;$A2,Concentrado!$B$2:$B563, "=Morelos")</f>
        <v>5.6</v>
      </c>
      <c r="E2" s="10">
        <f>SUMIFS(Concentrado!F$2:F563,Concentrado!$A$2:$A563,"="&amp;$A2,Concentrado!$B$2:$B563, "=Morelos")</f>
        <v>2.488469098916569</v>
      </c>
      <c r="F2" s="10">
        <f>SUMIFS(Concentrado!G$2:G563,Concentrado!$A$2:$A563,"="&amp;$A2,Concentrado!$B$2:$B563, "=Morelos")</f>
        <v>2.6173914172358352</v>
      </c>
    </row>
    <row r="3" spans="1:6" x14ac:dyDescent="0.25">
      <c r="A3" s="5">
        <v>2004</v>
      </c>
      <c r="B3" s="8">
        <f>SUMIFS(Concentrado!C$2:C564,Concentrado!$A$2:$A564,"="&amp;$A3,Concentrado!$B$2:$B564, "=Morelos")</f>
        <v>111172.356</v>
      </c>
      <c r="C3" s="8">
        <f>SUMIFS(Concentrado!D$2:D564,Concentrado!$A$2:$A564,"="&amp;$A3,Concentrado!$B$2:$B564, "=Morelos")</f>
        <v>3308.2012</v>
      </c>
      <c r="D3" s="10">
        <f>SUMIFS(Concentrado!E$2:E564,Concentrado!$A$2:$A564,"="&amp;$A3,Concentrado!$B$2:$B564, "=Morelos")</f>
        <v>5.6</v>
      </c>
      <c r="E3" s="10">
        <f>SUMIFS(Concentrado!F$2:F564,Concentrado!$A$2:$A564,"="&amp;$A3,Concentrado!$B$2:$B564, "=Morelos")</f>
        <v>2.6483893996136545</v>
      </c>
      <c r="F3" s="10">
        <f>SUMIFS(Concentrado!G$2:G564,Concentrado!$A$2:$A564,"="&amp;$A3,Concentrado!$B$2:$B564, "=Morelos")</f>
        <v>2.9757408397461682</v>
      </c>
    </row>
    <row r="4" spans="1:6" x14ac:dyDescent="0.25">
      <c r="A4" s="5">
        <v>2005</v>
      </c>
      <c r="B4" s="8">
        <f>SUMIFS(Concentrado!C$2:C565,Concentrado!$A$2:$A565,"="&amp;$A4,Concentrado!$B$2:$B565, "=Morelos")</f>
        <v>124410.414</v>
      </c>
      <c r="C4" s="8">
        <f>SUMIFS(Concentrado!D$2:D565,Concentrado!$A$2:$A565,"="&amp;$A4,Concentrado!$B$2:$B565, "=Morelos")</f>
        <v>3563.8584099999998</v>
      </c>
      <c r="D4" s="10">
        <f>SUMIFS(Concentrado!E$2:E565,Concentrado!$A$2:$A565,"="&amp;$A4,Concentrado!$B$2:$B565, "=Morelos")</f>
        <v>5.7</v>
      </c>
      <c r="E4" s="10">
        <f>SUMIFS(Concentrado!F$2:F565,Concentrado!$A$2:$A565,"="&amp;$A4,Concentrado!$B$2:$B565, "=Morelos")</f>
        <v>2.5859095834639341</v>
      </c>
      <c r="F4" s="10">
        <f>SUMIFS(Concentrado!G$2:G565,Concentrado!$A$2:$A565,"="&amp;$A4,Concentrado!$B$2:$B565, "=Morelos")</f>
        <v>2.8645981436891605</v>
      </c>
    </row>
    <row r="5" spans="1:6" x14ac:dyDescent="0.25">
      <c r="A5" s="5">
        <v>2006</v>
      </c>
      <c r="B5" s="8">
        <f>SUMIFS(Concentrado!C$2:C566,Concentrado!$A$2:$A566,"="&amp;$A5,Concentrado!$B$2:$B566, "=Morelos")</f>
        <v>127253.829</v>
      </c>
      <c r="C5" s="8">
        <f>SUMIFS(Concentrado!D$2:D566,Concentrado!$A$2:$A566,"="&amp;$A5,Concentrado!$B$2:$B566, "=Morelos")</f>
        <v>3802.7250700000004</v>
      </c>
      <c r="D5" s="10">
        <f>SUMIFS(Concentrado!E$2:E566,Concentrado!$A$2:$A566,"="&amp;$A5,Concentrado!$B$2:$B566, "=Morelos")</f>
        <v>5.7</v>
      </c>
      <c r="E5" s="10">
        <f>SUMIFS(Concentrado!F$2:F566,Concentrado!$A$2:$A566,"="&amp;$A5,Concentrado!$B$2:$B566, "=Morelos")</f>
        <v>2.5384775855367572</v>
      </c>
      <c r="F5" s="10">
        <f>SUMIFS(Concentrado!G$2:G566,Concentrado!$A$2:$A566,"="&amp;$A5,Concentrado!$B$2:$B566, "=Morelos")</f>
        <v>2.9882991340087695</v>
      </c>
    </row>
    <row r="6" spans="1:6" x14ac:dyDescent="0.25">
      <c r="A6" s="5">
        <v>2007</v>
      </c>
      <c r="B6" s="8">
        <f>SUMIFS(Concentrado!C$2:C567,Concentrado!$A$2:$A567,"="&amp;$A6,Concentrado!$B$2:$B567, "=Morelos")</f>
        <v>134376.326</v>
      </c>
      <c r="C6" s="8">
        <f>SUMIFS(Concentrado!D$2:D567,Concentrado!$A$2:$A567,"="&amp;$A6,Concentrado!$B$2:$B567, "=Morelos")</f>
        <v>4240.6877400000003</v>
      </c>
      <c r="D6" s="10">
        <f>SUMIFS(Concentrado!E$2:E567,Concentrado!$A$2:$A567,"="&amp;$A6,Concentrado!$B$2:$B567, "=Morelos")</f>
        <v>5.7</v>
      </c>
      <c r="E6" s="10">
        <f>SUMIFS(Concentrado!F$2:F567,Concentrado!$A$2:$A567,"="&amp;$A6,Concentrado!$B$2:$B567, "=Morelos")</f>
        <v>2.6221647726524417</v>
      </c>
      <c r="F6" s="10">
        <f>SUMIFS(Concentrado!G$2:G567,Concentrado!$A$2:$A567,"="&amp;$A6,Concentrado!$B$2:$B567, "=Morelos")</f>
        <v>3.1558295022889675</v>
      </c>
    </row>
    <row r="7" spans="1:6" x14ac:dyDescent="0.25">
      <c r="A7" s="5">
        <v>2008</v>
      </c>
      <c r="B7" s="8">
        <f>SUMIFS(Concentrado!C$2:C568,Concentrado!$A$2:$A568,"="&amp;$A7,Concentrado!$B$2:$B568, "=Morelos")</f>
        <v>140312.17199999999</v>
      </c>
      <c r="C7" s="8">
        <f>SUMIFS(Concentrado!D$2:D568,Concentrado!$A$2:$A568,"="&amp;$A7,Concentrado!$B$2:$B568, "=Morelos")</f>
        <v>4791.1828000000005</v>
      </c>
      <c r="D7" s="10">
        <f>SUMIFS(Concentrado!E$2:E568,Concentrado!$A$2:$A568,"="&amp;$A7,Concentrado!$B$2:$B568, "=Morelos")</f>
        <v>5.9</v>
      </c>
      <c r="E7" s="10">
        <f>SUMIFS(Concentrado!F$2:F568,Concentrado!$A$2:$A568,"="&amp;$A7,Concentrado!$B$2:$B568, "=Morelos")</f>
        <v>2.744375766130335</v>
      </c>
      <c r="F7" s="10">
        <f>SUMIFS(Concentrado!G$2:G568,Concentrado!$A$2:$A568,"="&amp;$A7,Concentrado!$B$2:$B568, "=Morelos")</f>
        <v>3.4146594209944952</v>
      </c>
    </row>
    <row r="8" spans="1:6" x14ac:dyDescent="0.25">
      <c r="A8" s="5">
        <v>2009</v>
      </c>
      <c r="B8" s="8">
        <f>SUMIFS(Concentrado!C$2:C569,Concentrado!$A$2:$A569,"="&amp;$A8,Concentrado!$B$2:$B569, "=Morelos")</f>
        <v>144051.976</v>
      </c>
      <c r="C8" s="8">
        <f>SUMIFS(Concentrado!D$2:D569,Concentrado!$A$2:$A569,"="&amp;$A8,Concentrado!$B$2:$B569, "=Morelos")</f>
        <v>5332.0752599999996</v>
      </c>
      <c r="D8" s="10">
        <f>SUMIFS(Concentrado!E$2:E569,Concentrado!$A$2:$A569,"="&amp;$A8,Concentrado!$B$2:$B569, "=Morelos")</f>
        <v>6.5</v>
      </c>
      <c r="E8" s="10">
        <f>SUMIFS(Concentrado!F$2:F569,Concentrado!$A$2:$A569,"="&amp;$A8,Concentrado!$B$2:$B569, "=Morelos")</f>
        <v>3.0818163350054357</v>
      </c>
      <c r="F8" s="10">
        <f>SUMIFS(Concentrado!G$2:G569,Concentrado!$A$2:$A569,"="&amp;$A8,Concentrado!$B$2:$B569, "=Morelos")</f>
        <v>3.7014940079683458</v>
      </c>
    </row>
    <row r="9" spans="1:6" x14ac:dyDescent="0.25">
      <c r="A9" s="5">
        <v>2010</v>
      </c>
      <c r="B9" s="8">
        <f>SUMIFS(Concentrado!C$2:C570,Concentrado!$A$2:$A570,"="&amp;$A9,Concentrado!$B$2:$B570, "=Morelos")</f>
        <v>156265.66200000001</v>
      </c>
      <c r="C9" s="8">
        <f>SUMIFS(Concentrado!D$2:D570,Concentrado!$A$2:$A570,"="&amp;$A9,Concentrado!$B$2:$B570, "=Morelos")</f>
        <v>5580.7596199999998</v>
      </c>
      <c r="D9" s="10">
        <f>SUMIFS(Concentrado!E$2:E570,Concentrado!$A$2:$A570,"="&amp;$A9,Concentrado!$B$2:$B570, "=Morelos")</f>
        <v>6.4</v>
      </c>
      <c r="E9" s="10">
        <f>SUMIFS(Concentrado!F$2:F570,Concentrado!$A$2:$A570,"="&amp;$A9,Concentrado!$B$2:$B570, "=Morelos")</f>
        <v>3.0874178926609304</v>
      </c>
      <c r="F9" s="10">
        <f>SUMIFS(Concentrado!G$2:G570,Concentrado!$A$2:$A570,"="&amp;$A9,Concentrado!$B$2:$B570, "=Morelos")</f>
        <v>3.5713281782916577</v>
      </c>
    </row>
    <row r="10" spans="1:6" x14ac:dyDescent="0.25">
      <c r="A10" s="5">
        <v>2011</v>
      </c>
      <c r="B10" s="8">
        <f>SUMIFS(Concentrado!C$2:C571,Concentrado!$A$2:$A571,"="&amp;$A10,Concentrado!$B$2:$B571, "=Morelos")</f>
        <v>163560.712</v>
      </c>
      <c r="C10" s="8">
        <f>SUMIFS(Concentrado!D$2:D571,Concentrado!$A$2:$A571,"="&amp;$A10,Concentrado!$B$2:$B571, "=Morelos")</f>
        <v>6186.8516799999998</v>
      </c>
      <c r="D10" s="10">
        <f>SUMIFS(Concentrado!E$2:E571,Concentrado!$A$2:$A571,"="&amp;$A10,Concentrado!$B$2:$B571, "=Morelos")</f>
        <v>6.3</v>
      </c>
      <c r="E10" s="10">
        <f>SUMIFS(Concentrado!F$2:F571,Concentrado!$A$2:$A571,"="&amp;$A10,Concentrado!$B$2:$B571, "=Morelos")</f>
        <v>3.0428875930620269</v>
      </c>
      <c r="F10" s="10">
        <f>SUMIFS(Concentrado!G$2:G571,Concentrado!$A$2:$A571,"="&amp;$A10,Concentrado!$B$2:$B571, "=Morelos")</f>
        <v>3.7826025604486238</v>
      </c>
    </row>
    <row r="11" spans="1:6" x14ac:dyDescent="0.25">
      <c r="A11" s="5">
        <v>2012</v>
      </c>
      <c r="B11" s="8">
        <f>SUMIFS(Concentrado!C$2:C572,Concentrado!$A$2:$A572,"="&amp;$A11,Concentrado!$B$2:$B572, "=Morelos")</f>
        <v>171825.31</v>
      </c>
      <c r="C11" s="8">
        <f>SUMIFS(Concentrado!D$2:D572,Concentrado!$A$2:$A572,"="&amp;$A11,Concentrado!$B$2:$B572, "=Morelos")</f>
        <v>6796.6616799999993</v>
      </c>
      <c r="D11" s="10">
        <f>SUMIFS(Concentrado!E$2:E572,Concentrado!$A$2:$A572,"="&amp;$A11,Concentrado!$B$2:$B572, "=Morelos")</f>
        <v>6.4</v>
      </c>
      <c r="E11" s="10">
        <f>SUMIFS(Concentrado!F$2:F572,Concentrado!$A$2:$A572,"="&amp;$A11,Concentrado!$B$2:$B572, "=Morelos")</f>
        <v>3.1217773666234105</v>
      </c>
      <c r="F11" s="10">
        <f>SUMIFS(Concentrado!G$2:G572,Concentrado!$A$2:$A572,"="&amp;$A11,Concentrado!$B$2:$B572, "=Morelos")</f>
        <v>3.9555649164840729</v>
      </c>
    </row>
    <row r="12" spans="1:6" x14ac:dyDescent="0.25">
      <c r="A12" s="5">
        <v>2013</v>
      </c>
      <c r="B12" s="8">
        <f>SUMIFS(Concentrado!C$2:C573,Concentrado!$A$2:$A573,"="&amp;$A12,Concentrado!$B$2:$B573, "=Morelos")</f>
        <v>182126.14300000001</v>
      </c>
      <c r="C12" s="8">
        <f>SUMIFS(Concentrado!D$2:D573,Concentrado!$A$2:$A573,"="&amp;$A12,Concentrado!$B$2:$B573, "=Morelos")</f>
        <v>7209.5906900000009</v>
      </c>
      <c r="D12" s="10">
        <f>SUMIFS(Concentrado!E$2:E573,Concentrado!$A$2:$A573,"="&amp;$A12,Concentrado!$B$2:$B573, "=Morelos")</f>
        <v>6.4</v>
      </c>
      <c r="E12" s="10">
        <f>SUMIFS(Concentrado!F$2:F573,Concentrado!$A$2:$A573,"="&amp;$A12,Concentrado!$B$2:$B573, "=Morelos")</f>
        <v>3.2215186044094604</v>
      </c>
      <c r="F12" s="10">
        <f>SUMIFS(Concentrado!G$2:G573,Concentrado!$A$2:$A573,"="&amp;$A12,Concentrado!$B$2:$B573, "=Morelos")</f>
        <v>3.958569907231825</v>
      </c>
    </row>
    <row r="13" spans="1:6" x14ac:dyDescent="0.25">
      <c r="A13" s="5">
        <v>2014</v>
      </c>
      <c r="B13" s="8">
        <f>SUMIFS(Concentrado!C$2:C574,Concentrado!$A$2:$A574,"="&amp;$A13,Concentrado!$B$2:$B574, "=Morelos")</f>
        <v>189051.14300000001</v>
      </c>
      <c r="C13" s="8">
        <f>SUMIFS(Concentrado!D$2:D574,Concentrado!$A$2:$A574,"="&amp;$A13,Concentrado!$B$2:$B574, "=Morelos")</f>
        <v>7470.7029899999998</v>
      </c>
      <c r="D13" s="10">
        <f>SUMIFS(Concentrado!E$2:E574,Concentrado!$A$2:$A574,"="&amp;$A13,Concentrado!$B$2:$B574, "=Morelos")</f>
        <v>6.5</v>
      </c>
      <c r="E13" s="10">
        <f>SUMIFS(Concentrado!F$2:F574,Concentrado!$A$2:$A574,"="&amp;$A13,Concentrado!$B$2:$B574, "=Morelos")</f>
        <v>2.9983345975823634</v>
      </c>
      <c r="F13" s="10">
        <f>SUMIFS(Concentrado!G$2:G574,Concentrado!$A$2:$A574,"="&amp;$A13,Concentrado!$B$2:$B574, "=Morelos")</f>
        <v>3.9516835875464658</v>
      </c>
    </row>
    <row r="14" spans="1:6" x14ac:dyDescent="0.25">
      <c r="A14" s="5">
        <v>2015</v>
      </c>
      <c r="B14" s="8">
        <f>SUMIFS(Concentrado!C$2:C575,Concentrado!$A$2:$A575,"="&amp;$A14,Concentrado!$B$2:$B575, "=Morelos")</f>
        <v>199165.66</v>
      </c>
      <c r="C14" s="8">
        <f>SUMIFS(Concentrado!D$2:D575,Concentrado!$A$2:$A575,"="&amp;$A14,Concentrado!$B$2:$B575, "=Morelos")</f>
        <v>7974.2746900000002</v>
      </c>
      <c r="D14" s="10">
        <f>SUMIFS(Concentrado!E$2:E575,Concentrado!$A$2:$A575,"="&amp;$A14,Concentrado!$B$2:$B575, "=Morelos")</f>
        <v>6.5</v>
      </c>
      <c r="E14" s="10">
        <f>SUMIFS(Concentrado!F$2:F575,Concentrado!$A$2:$A575,"="&amp;$A14,Concentrado!$B$2:$B575, "=Morelos")</f>
        <v>3.0797974575319831</v>
      </c>
      <c r="F14" s="10">
        <f>SUMIFS(Concentrado!G$2:G575,Concentrado!$A$2:$A575,"="&amp;$A14,Concentrado!$B$2:$B575, "=Morelos")</f>
        <v>4.0038401650163991</v>
      </c>
    </row>
    <row r="15" spans="1:6" x14ac:dyDescent="0.25">
      <c r="A15" s="5">
        <v>2016</v>
      </c>
      <c r="B15" s="8">
        <f>SUMIFS(Concentrado!C$2:C576,Concentrado!$A$2:$A576,"="&amp;$A15,Concentrado!$B$2:$B576, "=Morelos")</f>
        <v>219509.80100000001</v>
      </c>
      <c r="C15" s="8">
        <f>SUMIFS(Concentrado!D$2:D576,Concentrado!$A$2:$A576,"="&amp;$A15,Concentrado!$B$2:$B576, "=Morelos")</f>
        <v>8157.6111500000006</v>
      </c>
      <c r="D15" s="10">
        <f>SUMIFS(Concentrado!E$2:E576,Concentrado!$A$2:$A576,"="&amp;$A15,Concentrado!$B$2:$B576, "=Morelos")</f>
        <v>6.5</v>
      </c>
      <c r="E15" s="10">
        <f>SUMIFS(Concentrado!F$2:F576,Concentrado!$A$2:$A576,"="&amp;$A15,Concentrado!$B$2:$B576, "=Morelos")</f>
        <v>2.9449005221803635</v>
      </c>
      <c r="F15" s="10">
        <f>SUMIFS(Concentrado!G$2:G576,Concentrado!$A$2:$A576,"="&amp;$A15,Concentrado!$B$2:$B576, "=Morelos")</f>
        <v>3.716285611319925</v>
      </c>
    </row>
    <row r="16" spans="1:6" x14ac:dyDescent="0.25">
      <c r="A16" s="5">
        <v>2017</v>
      </c>
      <c r="B16" s="8">
        <f>SUMIFS(Concentrado!C$2:C577,Concentrado!$A$2:$A577,"="&amp;$A16,Concentrado!$B$2:$B577, "=Morelos")</f>
        <v>244769.11199999999</v>
      </c>
      <c r="C16" s="8">
        <f>SUMIFS(Concentrado!D$2:D577,Concentrado!$A$2:$A577,"="&amp;$A16,Concentrado!$B$2:$B577, "=Morelos")</f>
        <v>8634.7500099999997</v>
      </c>
      <c r="D16" s="10">
        <f>SUMIFS(Concentrado!E$2:E577,Concentrado!$A$2:$A577,"="&amp;$A16,Concentrado!$B$2:$B577, "=Morelos")</f>
        <v>6.5</v>
      </c>
      <c r="E16" s="10">
        <f>SUMIFS(Concentrado!F$2:F577,Concentrado!$A$2:$A577,"="&amp;$A16,Concentrado!$B$2:$B577, "=Morelos")</f>
        <v>2.8</v>
      </c>
      <c r="F16" s="10">
        <f>SUMIFS(Concentrado!G$2:G577,Concentrado!$A$2:$A577,"="&amp;$A16,Concentrado!$B$2:$B577, "=Morelos")</f>
        <v>3.5277122752318522</v>
      </c>
    </row>
    <row r="17" spans="1:6" x14ac:dyDescent="0.25">
      <c r="A17" s="5">
        <v>2018</v>
      </c>
      <c r="B17" s="8">
        <f>SUMIFS(Concentrado!C$2:C578,Concentrado!$A$2:$A578,"="&amp;$A17,Concentrado!$B$2:$B578, "=Morelos")</f>
        <v>250289.63</v>
      </c>
      <c r="C17" s="8">
        <f>SUMIFS(Concentrado!D$2:D578,Concentrado!$A$2:$A578,"="&amp;$A17,Concentrado!$B$2:$B578, "=Morelos")</f>
        <v>8737.2193499999994</v>
      </c>
      <c r="D17" s="10">
        <f>SUMIFS(Concentrado!E$2:E578,Concentrado!$A$2:$A578,"="&amp;$A17,Concentrado!$B$2:$B578, "=Morelos")</f>
        <v>6.6</v>
      </c>
      <c r="E17" s="10">
        <f>SUMIFS(Concentrado!F$2:F578,Concentrado!$A$2:$A578,"="&amp;$A17,Concentrado!$B$2:$B578, "=Morelos")</f>
        <v>2.8</v>
      </c>
      <c r="F17" s="10">
        <f>SUMIFS(Concentrado!G$2:G578,Concentrado!$A$2:$A578,"="&amp;$A17,Concentrado!$B$2:$B578, "=Morelos")</f>
        <v>3.4908435279559917</v>
      </c>
    </row>
    <row r="18" spans="1:6" x14ac:dyDescent="0.25">
      <c r="A18" s="5">
        <v>2019</v>
      </c>
      <c r="B18" s="8">
        <f>SUMIFS(Concentrado!C$2:C579,Concentrado!$A$2:$A579,"="&amp;$A18,Concentrado!$B$2:$B579, "=Morelos")</f>
        <v>253301.62899999999</v>
      </c>
      <c r="C18" s="8">
        <f>SUMIFS(Concentrado!D$2:D579,Concentrado!$A$2:$A579,"="&amp;$A18,Concentrado!$B$2:$B579, "=Morelos")</f>
        <v>9508.4403700000003</v>
      </c>
      <c r="D18" s="10">
        <f>SUMIFS(Concentrado!E$2:E579,Concentrado!$A$2:$A579,"="&amp;$A18,Concentrado!$B$2:$B579, "=Morelos")</f>
        <v>6.6</v>
      </c>
      <c r="E18" s="10">
        <f>SUMIFS(Concentrado!F$2:F579,Concentrado!$A$2:$A579,"="&amp;$A18,Concentrado!$B$2:$B579, "=Morelos")</f>
        <v>2.8</v>
      </c>
      <c r="F18" s="10">
        <f>SUMIFS(Concentrado!G$2:G579,Concentrado!$A$2:$A579,"="&amp;$A18,Concentrado!$B$2:$B579, "=Morelos")</f>
        <v>3.7538015083195542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39</v>
      </c>
    </row>
    <row r="2" spans="1:6" x14ac:dyDescent="0.25">
      <c r="A2" s="6">
        <v>2003</v>
      </c>
      <c r="B2" s="7">
        <f>SUMIFS(Concentrado!C$2:C563,Concentrado!$A$2:$A563,"="&amp;$A2,Concentrado!$B$2:$B563, "=Nacional")</f>
        <v>7868809.5530000003</v>
      </c>
      <c r="C2" s="7">
        <f>SUMIFS(Concentrado!D$2:D563,Concentrado!$A$2:$A563,"="&amp;$A2,Concentrado!$B$2:$B563, "=Nacional")</f>
        <v>195812.89418999996</v>
      </c>
      <c r="D2" s="9">
        <f>SUMIFS(Concentrado!E$2:E563,Concentrado!$A$2:$A563,"="&amp;$A2,Concentrado!$B$2:$B563, "=Nacional")</f>
        <v>5.6</v>
      </c>
      <c r="E2" s="9">
        <f>SUMIFS(Concentrado!F$2:F563,Concentrado!$A$2:$A563,"="&amp;$A2,Concentrado!$B$2:$B563, "=Nacional")</f>
        <v>2.488469098916569</v>
      </c>
      <c r="F2" s="9">
        <f>SUMIFS(Concentrado!G$2:G563,Concentrado!$A$2:$A563,"="&amp;$A2,Concentrado!$B$2:$B563, "=Nacional")</f>
        <v>2.4884690990563607</v>
      </c>
    </row>
    <row r="3" spans="1:6" x14ac:dyDescent="0.25">
      <c r="A3" s="6">
        <v>2004</v>
      </c>
      <c r="B3" s="7">
        <f>SUMIFS(Concentrado!C$2:C564,Concentrado!$A$2:$A564,"="&amp;$A3,Concentrado!$B$2:$B564, "=Nacional")</f>
        <v>8828367.4340000004</v>
      </c>
      <c r="C3" s="7">
        <f>SUMIFS(Concentrado!D$2:D564,Concentrado!$A$2:$A564,"="&amp;$A3,Concentrado!$B$2:$B564, "=Nacional")</f>
        <v>233809.54729999998</v>
      </c>
      <c r="D3" s="9">
        <f>SUMIFS(Concentrado!E$2:E564,Concentrado!$A$2:$A564,"="&amp;$A3,Concentrado!$B$2:$B564, "=Nacional")</f>
        <v>5.6</v>
      </c>
      <c r="E3" s="9">
        <f>SUMIFS(Concentrado!F$2:F564,Concentrado!$A$2:$A564,"="&amp;$A3,Concentrado!$B$2:$B564, "=Nacional")</f>
        <v>2.6483893996136545</v>
      </c>
      <c r="F3" s="9">
        <f>SUMIFS(Concentrado!G$2:G564,Concentrado!$A$2:$A564,"="&amp;$A3,Concentrado!$B$2:$B564, "=Nacional")</f>
        <v>2.6483893998288695</v>
      </c>
    </row>
    <row r="4" spans="1:6" x14ac:dyDescent="0.25">
      <c r="A4" s="6">
        <v>2005</v>
      </c>
      <c r="B4" s="7">
        <f>SUMIFS(Concentrado!C$2:C565,Concentrado!$A$2:$A565,"="&amp;$A4,Concentrado!$B$2:$B565, "=Nacional")</f>
        <v>9562648.1129999999</v>
      </c>
      <c r="C4" s="7">
        <f>SUMIFS(Concentrado!D$2:D565,Concentrado!$A$2:$A565,"="&amp;$A4,Concentrado!$B$2:$B565, "=Nacional")</f>
        <v>247281.43967000005</v>
      </c>
      <c r="D4" s="9">
        <f>SUMIFS(Concentrado!E$2:E565,Concentrado!$A$2:$A565,"="&amp;$A4,Concentrado!$B$2:$B565, "=Nacional")</f>
        <v>5.7</v>
      </c>
      <c r="E4" s="9">
        <f>SUMIFS(Concentrado!F$2:F565,Concentrado!$A$2:$A565,"="&amp;$A4,Concentrado!$B$2:$B565, "=Nacional")</f>
        <v>2.5859095834639341</v>
      </c>
      <c r="F4" s="9">
        <f>SUMIFS(Concentrado!G$2:G565,Concentrado!$A$2:$A565,"="&amp;$A4,Concentrado!$B$2:$B565, "=Nacional")</f>
        <v>2.5859096428930788</v>
      </c>
    </row>
    <row r="5" spans="1:6" x14ac:dyDescent="0.25">
      <c r="A5" s="6">
        <v>2006</v>
      </c>
      <c r="B5" s="7">
        <f>SUMIFS(Concentrado!C$2:C566,Concentrado!$A$2:$A566,"="&amp;$A5,Concentrado!$B$2:$B566, "=Nacional")</f>
        <v>10630939.426000001</v>
      </c>
      <c r="C5" s="7">
        <f>SUMIFS(Concentrado!D$2:D566,Concentrado!$A$2:$A566,"="&amp;$A5,Concentrado!$B$2:$B566, "=Nacional")</f>
        <v>269864.01705000002</v>
      </c>
      <c r="D5" s="9">
        <f>SUMIFS(Concentrado!E$2:E566,Concentrado!$A$2:$A566,"="&amp;$A5,Concentrado!$B$2:$B566, "=Nacional")</f>
        <v>5.7</v>
      </c>
      <c r="E5" s="9">
        <f>SUMIFS(Concentrado!F$2:F566,Concentrado!$A$2:$A566,"="&amp;$A5,Concentrado!$B$2:$B566, "=Nacional")</f>
        <v>2.5384775855367572</v>
      </c>
      <c r="F5" s="9">
        <f>SUMIFS(Concentrado!G$2:G566,Concentrado!$A$2:$A566,"="&amp;$A5,Concentrado!$B$2:$B566, "=Nacional")</f>
        <v>2.5384776098902022</v>
      </c>
    </row>
    <row r="6" spans="1:6" x14ac:dyDescent="0.25">
      <c r="A6" s="6">
        <v>2007</v>
      </c>
      <c r="B6" s="7">
        <f>SUMIFS(Concentrado!C$2:C567,Concentrado!$A$2:$A567,"="&amp;$A6,Concentrado!$B$2:$B567, "=Nacional")</f>
        <v>11504075.512</v>
      </c>
      <c r="C6" s="7">
        <f>SUMIFS(Concentrado!D$2:D567,Concentrado!$A$2:$A567,"="&amp;$A6,Concentrado!$B$2:$B567, "=Nacional")</f>
        <v>301655.81548000005</v>
      </c>
      <c r="D6" s="9">
        <f>SUMIFS(Concentrado!E$2:E567,Concentrado!$A$2:$A567,"="&amp;$A6,Concentrado!$B$2:$B567, "=Nacional")</f>
        <v>5.7</v>
      </c>
      <c r="E6" s="9">
        <f>SUMIFS(Concentrado!F$2:F567,Concentrado!$A$2:$A567,"="&amp;$A6,Concentrado!$B$2:$B567, "=Nacional")</f>
        <v>2.6221647726524417</v>
      </c>
      <c r="F6" s="9">
        <f>SUMIFS(Concentrado!G$2:G567,Concentrado!$A$2:$A567,"="&amp;$A6,Concentrado!$B$2:$B567, "=Nacional")</f>
        <v>2.6221647725220532</v>
      </c>
    </row>
    <row r="7" spans="1:6" x14ac:dyDescent="0.25">
      <c r="A7" s="6">
        <v>2008</v>
      </c>
      <c r="B7" s="7">
        <f>SUMIFS(Concentrado!C$2:C568,Concentrado!$A$2:$A568,"="&amp;$A7,Concentrado!$B$2:$B568, "=Nacional")</f>
        <v>12353845.280999999</v>
      </c>
      <c r="C7" s="7">
        <f>SUMIFS(Concentrado!D$2:D568,Concentrado!$A$2:$A568,"="&amp;$A7,Concentrado!$B$2:$B568, "=Nacional")</f>
        <v>339035.93595000007</v>
      </c>
      <c r="D7" s="9">
        <f>SUMIFS(Concentrado!E$2:E568,Concentrado!$A$2:$A568,"="&amp;$A7,Concentrado!$B$2:$B568, "=Nacional")</f>
        <v>5.9</v>
      </c>
      <c r="E7" s="9">
        <f>SUMIFS(Concentrado!F$2:F568,Concentrado!$A$2:$A568,"="&amp;$A7,Concentrado!$B$2:$B568, "=Nacional")</f>
        <v>2.744375766130335</v>
      </c>
      <c r="F7" s="9">
        <f>SUMIFS(Concentrado!G$2:G568,Concentrado!$A$2:$A568,"="&amp;$A7,Concentrado!$B$2:$B568, "=Nacional")</f>
        <v>2.744375765102316</v>
      </c>
    </row>
    <row r="8" spans="1:6" x14ac:dyDescent="0.25">
      <c r="A8" s="6">
        <v>2009</v>
      </c>
      <c r="B8" s="7">
        <f>SUMIFS(Concentrado!C$2:C569,Concentrado!$A$2:$A569,"="&amp;$A8,Concentrado!$B$2:$B569, "=Nacional")</f>
        <v>12162762.846000001</v>
      </c>
      <c r="C8" s="7">
        <f>SUMIFS(Concentrado!D$2:D569,Concentrado!$A$2:$A569,"="&amp;$A8,Concentrado!$B$2:$B569, "=Nacional")</f>
        <v>374834.01201000001</v>
      </c>
      <c r="D8" s="9">
        <f>SUMIFS(Concentrado!E$2:E569,Concentrado!$A$2:$A569,"="&amp;$A8,Concentrado!$B$2:$B569, "=Nacional")</f>
        <v>6.5</v>
      </c>
      <c r="E8" s="9">
        <f>SUMIFS(Concentrado!F$2:F569,Concentrado!$A$2:$A569,"="&amp;$A8,Concentrado!$B$2:$B569, "=Nacional")</f>
        <v>3.0818163350054357</v>
      </c>
      <c r="F8" s="9">
        <f>SUMIFS(Concentrado!G$2:G569,Concentrado!$A$2:$A569,"="&amp;$A8,Concentrado!$B$2:$B569, "=Nacional")</f>
        <v>3.0818163336406137</v>
      </c>
    </row>
    <row r="9" spans="1:6" x14ac:dyDescent="0.25">
      <c r="A9" s="6">
        <v>2010</v>
      </c>
      <c r="B9" s="7">
        <f>SUMIFS(Concentrado!C$2:C570,Concentrado!$A$2:$A570,"="&amp;$A9,Concentrado!$B$2:$B570, "=Nacional")</f>
        <v>13366377.171</v>
      </c>
      <c r="C9" s="7">
        <f>SUMIFS(Concentrado!D$2:D570,Concentrado!$A$2:$A570,"="&amp;$A9,Concentrado!$B$2:$B570, "=Nacional")</f>
        <v>412675.92040000006</v>
      </c>
      <c r="D9" s="9">
        <f>SUMIFS(Concentrado!E$2:E570,Concentrado!$A$2:$A570,"="&amp;$A9,Concentrado!$B$2:$B570, "=Nacional")</f>
        <v>6.4</v>
      </c>
      <c r="E9" s="9">
        <f>SUMIFS(Concentrado!F$2:F570,Concentrado!$A$2:$A570,"="&amp;$A9,Concentrado!$B$2:$B570, "=Nacional")</f>
        <v>3.0874178926609304</v>
      </c>
      <c r="F9" s="9">
        <f>SUMIFS(Concentrado!G$2:G570,Concentrado!$A$2:$A570,"="&amp;$A9,Concentrado!$B$2:$B570, "=Nacional")</f>
        <v>3.087417892825524</v>
      </c>
    </row>
    <row r="10" spans="1:6" x14ac:dyDescent="0.25">
      <c r="A10" s="6">
        <v>2011</v>
      </c>
      <c r="B10" s="7">
        <f>SUMIFS(Concentrado!C$2:C571,Concentrado!$A$2:$A571,"="&amp;$A10,Concentrado!$B$2:$B571, "=Nacional")</f>
        <v>14665576.471999999</v>
      </c>
      <c r="C10" s="7">
        <f>SUMIFS(Concentrado!D$2:D571,Concentrado!$A$2:$A571,"="&amp;$A10,Concentrado!$B$2:$B571, "=Nacional")</f>
        <v>446257.00820999988</v>
      </c>
      <c r="D10" s="9">
        <f>SUMIFS(Concentrado!E$2:E571,Concentrado!$A$2:$A571,"="&amp;$A10,Concentrado!$B$2:$B571, "=Nacional")</f>
        <v>6.3</v>
      </c>
      <c r="E10" s="9">
        <f>SUMIFS(Concentrado!F$2:F571,Concentrado!$A$2:$A571,"="&amp;$A10,Concentrado!$B$2:$B571, "=Nacional")</f>
        <v>3.0428875930620269</v>
      </c>
      <c r="F10" s="9">
        <f>SUMIFS(Concentrado!G$2:G571,Concentrado!$A$2:$A571,"="&amp;$A10,Concentrado!$B$2:$B571, "=Nacional")</f>
        <v>3.0428876018751017</v>
      </c>
    </row>
    <row r="11" spans="1:6" x14ac:dyDescent="0.25">
      <c r="A11" s="6">
        <v>2012</v>
      </c>
      <c r="B11" s="7">
        <f>SUMIFS(Concentrado!C$2:C572,Concentrado!$A$2:$A572,"="&amp;$A11,Concentrado!$B$2:$B572, "=Nacional")</f>
        <v>15817754.584000001</v>
      </c>
      <c r="C11" s="7">
        <f>SUMIFS(Concentrado!D$2:D572,Concentrado!$A$2:$A572,"="&amp;$A11,Concentrado!$B$2:$B572, "=Nacional")</f>
        <v>493795.08257000009</v>
      </c>
      <c r="D11" s="9">
        <f>SUMIFS(Concentrado!E$2:E572,Concentrado!$A$2:$A572,"="&amp;$A11,Concentrado!$B$2:$B572, "=Nacional")</f>
        <v>6.4</v>
      </c>
      <c r="E11" s="9">
        <f>SUMIFS(Concentrado!F$2:F572,Concentrado!$A$2:$A572,"="&amp;$A11,Concentrado!$B$2:$B572, "=Nacional")</f>
        <v>3.1217773666234105</v>
      </c>
      <c r="F11" s="9">
        <f>SUMIFS(Concentrado!G$2:G572,Concentrado!$A$2:$A572,"="&amp;$A11,Concentrado!$B$2:$B572, "=Nacional")</f>
        <v>3.1217773669942028</v>
      </c>
    </row>
    <row r="12" spans="1:6" x14ac:dyDescent="0.25">
      <c r="A12" s="6">
        <v>2013</v>
      </c>
      <c r="B12" s="7">
        <f>SUMIFS(Concentrado!C$2:C573,Concentrado!$A$2:$A573,"="&amp;$A12,Concentrado!$B$2:$B573, "=Nacional")</f>
        <v>16277187.078</v>
      </c>
      <c r="C12" s="7">
        <f>SUMIFS(Concentrado!D$2:D573,Concentrado!$A$2:$A573,"="&amp;$A12,Concentrado!$B$2:$B573, "=Nacional")</f>
        <v>524372.61205</v>
      </c>
      <c r="D12" s="9">
        <f>SUMIFS(Concentrado!E$2:E573,Concentrado!$A$2:$A573,"="&amp;$A12,Concentrado!$B$2:$B573, "=Nacional")</f>
        <v>6.4</v>
      </c>
      <c r="E12" s="9">
        <f>SUMIFS(Concentrado!F$2:F573,Concentrado!$A$2:$A573,"="&amp;$A12,Concentrado!$B$2:$B573, "=Nacional")</f>
        <v>3.2215186044094604</v>
      </c>
      <c r="F12" s="9">
        <f>SUMIFS(Concentrado!G$2:G573,Concentrado!$A$2:$A573,"="&amp;$A12,Concentrado!$B$2:$B573, "=Nacional")</f>
        <v>3.2215186170510632</v>
      </c>
    </row>
    <row r="13" spans="1:6" x14ac:dyDescent="0.25">
      <c r="A13" s="6">
        <v>2014</v>
      </c>
      <c r="B13" s="7">
        <f>SUMIFS(Concentrado!C$2:C574,Concentrado!$A$2:$A574,"="&amp;$A13,Concentrado!$B$2:$B574, "=Nacional")</f>
        <v>17484305.607000001</v>
      </c>
      <c r="C13" s="7">
        <f>SUMIFS(Concentrado!D$2:D574,Concentrado!$A$2:$A574,"="&amp;$A13,Concentrado!$B$2:$B574, "=Nacional")</f>
        <v>523853.03773999994</v>
      </c>
      <c r="D13" s="9">
        <f>SUMIFS(Concentrado!E$2:E574,Concentrado!$A$2:$A574,"="&amp;$A13,Concentrado!$B$2:$B574, "=Nacional")</f>
        <v>6.5</v>
      </c>
      <c r="E13" s="9">
        <f>SUMIFS(Concentrado!F$2:F574,Concentrado!$A$2:$A574,"="&amp;$A13,Concentrado!$B$2:$B574, "=Nacional")</f>
        <v>2.9983345975823634</v>
      </c>
      <c r="F13" s="9">
        <f>SUMIFS(Concentrado!G$2:G574,Concentrado!$A$2:$A574,"="&amp;$A13,Concentrado!$B$2:$B574, "=Nacional")</f>
        <v>2.9961329292383829</v>
      </c>
    </row>
    <row r="14" spans="1:6" x14ac:dyDescent="0.25">
      <c r="A14" s="6">
        <v>2015</v>
      </c>
      <c r="B14" s="7">
        <f>SUMIFS(Concentrado!C$2:C575,Concentrado!$A$2:$A575,"="&amp;$A14,Concentrado!$B$2:$B575, "=Nacional")</f>
        <v>18572109.414999999</v>
      </c>
      <c r="C14" s="7">
        <f>SUMIFS(Concentrado!D$2:D575,Concentrado!$A$2:$A575,"="&amp;$A14,Concentrado!$B$2:$B575, "=Nacional")</f>
        <v>570887.62398000003</v>
      </c>
      <c r="D14" s="9">
        <f>SUMIFS(Concentrado!E$2:E575,Concentrado!$A$2:$A575,"="&amp;$A14,Concentrado!$B$2:$B575, "=Nacional")</f>
        <v>6.5</v>
      </c>
      <c r="E14" s="9">
        <f>SUMIFS(Concentrado!F$2:F575,Concentrado!$A$2:$A575,"="&amp;$A14,Concentrado!$B$2:$B575, "=Nacional")</f>
        <v>3.0797974575319831</v>
      </c>
      <c r="F14" s="9">
        <f>SUMIFS(Concentrado!G$2:G575,Concentrado!$A$2:$A575,"="&amp;$A14,Concentrado!$B$2:$B575, "=Nacional")</f>
        <v>3.0738975914007671</v>
      </c>
    </row>
    <row r="15" spans="1:6" x14ac:dyDescent="0.25">
      <c r="A15" s="6">
        <v>2016</v>
      </c>
      <c r="B15" s="7">
        <f>SUMIFS(Concentrado!C$2:C576,Concentrado!$A$2:$A576,"="&amp;$A15,Concentrado!$B$2:$B576, "=Nacional")</f>
        <v>20129057.370999999</v>
      </c>
      <c r="C15" s="7">
        <f>SUMIFS(Concentrado!D$2:D576,Concentrado!$A$2:$A576,"="&amp;$A15,Concentrado!$B$2:$B576, "=Nacional")</f>
        <v>591913.05865999998</v>
      </c>
      <c r="D15" s="9">
        <f>SUMIFS(Concentrado!E$2:E576,Concentrado!$A$2:$A576,"="&amp;$A15,Concentrado!$B$2:$B576, "=Nacional")</f>
        <v>6.5</v>
      </c>
      <c r="E15" s="9">
        <f>SUMIFS(Concentrado!F$2:F576,Concentrado!$A$2:$A576,"="&amp;$A15,Concentrado!$B$2:$B576, "=Nacional")</f>
        <v>2.9449005221803635</v>
      </c>
      <c r="F15" s="9">
        <f>SUMIFS(Concentrado!G$2:G576,Concentrado!$A$2:$A576,"="&amp;$A15,Concentrado!$B$2:$B576, "=Nacional")</f>
        <v>2.9405900522334996</v>
      </c>
    </row>
    <row r="16" spans="1:6" x14ac:dyDescent="0.25">
      <c r="A16" s="6">
        <v>2017</v>
      </c>
      <c r="B16" s="7">
        <f>SUMIFS(Concentrado!C$2:C577,Concentrado!$A$2:$A577,"="&amp;$A16,Concentrado!$B$2:$B577, "=Nacional")</f>
        <v>21934167.572000001</v>
      </c>
      <c r="C16" s="7">
        <f>SUMIFS(Concentrado!D$2:D577,Concentrado!$A$2:$A577,"="&amp;$A16,Concentrado!$B$2:$B577, "=Nacional")</f>
        <v>622937.39929000009</v>
      </c>
      <c r="D16" s="9">
        <f>SUMIFS(Concentrado!E$2:E577,Concentrado!$A$2:$A577,"="&amp;$A16,Concentrado!$B$2:$B577, "=Nacional")</f>
        <v>6.5</v>
      </c>
      <c r="E16" s="9">
        <f>SUMIFS(Concentrado!F$2:F577,Concentrado!$A$2:$A577,"="&amp;$A16,Concentrado!$B$2:$B577, "=Nacional")</f>
        <v>2.8</v>
      </c>
      <c r="F16" s="9">
        <f>SUMIFS(Concentrado!G$2:G577,Concentrado!$A$2:$A577,"="&amp;$A16,Concentrado!$B$2:$B577, "=Nacional")</f>
        <v>2.8400320971615494</v>
      </c>
    </row>
    <row r="17" spans="1:6" x14ac:dyDescent="0.25">
      <c r="A17" s="6">
        <v>2018</v>
      </c>
      <c r="B17" s="7">
        <f>SUMIFS(Concentrado!C$2:C578,Concentrado!$A$2:$A578,"="&amp;$A17,Concentrado!$B$2:$B578, "=Nacional")</f>
        <v>23523247.151999999</v>
      </c>
      <c r="C17" s="7">
        <f>SUMIFS(Concentrado!D$2:D578,Concentrado!$A$2:$A578,"="&amp;$A17,Concentrado!$B$2:$B578, "=Nacional")</f>
        <v>651520.37015999993</v>
      </c>
      <c r="D17" s="9">
        <f>SUMIFS(Concentrado!E$2:E578,Concentrado!$A$2:$A578,"="&amp;$A17,Concentrado!$B$2:$B578, "=Nacional")</f>
        <v>6.6</v>
      </c>
      <c r="E17" s="9">
        <f>SUMIFS(Concentrado!F$2:F578,Concentrado!$A$2:$A578,"="&amp;$A17,Concentrado!$B$2:$B578, "=Nacional")</f>
        <v>2.8</v>
      </c>
      <c r="F17" s="9">
        <f>SUMIFS(Concentrado!G$2:G578,Concentrado!$A$2:$A578,"="&amp;$A17,Concentrado!$B$2:$B578, "=Nacional")</f>
        <v>2.7696872202637479</v>
      </c>
    </row>
    <row r="18" spans="1:6" x14ac:dyDescent="0.25">
      <c r="A18" s="6">
        <v>2019</v>
      </c>
      <c r="B18" s="7">
        <f>SUMIFS(Concentrado!C$2:C579,Concentrado!$A$2:$A579,"="&amp;$A18,Concentrado!$B$2:$B579, "=Nacional")</f>
        <v>24443014.287</v>
      </c>
      <c r="C18" s="7">
        <f>SUMIFS(Concentrado!D$2:D579,Concentrado!$A$2:$A579,"="&amp;$A18,Concentrado!$B$2:$B579, "=Nacional")</f>
        <v>673823.24515999993</v>
      </c>
      <c r="D18" s="9">
        <f>SUMIFS(Concentrado!E$2:E579,Concentrado!$A$2:$A579,"="&amp;$A18,Concentrado!$B$2:$B579, "=Nacional")</f>
        <v>6.6</v>
      </c>
      <c r="E18" s="9">
        <f>SUMIFS(Concentrado!F$2:F579,Concentrado!$A$2:$A579,"="&amp;$A18,Concentrado!$B$2:$B579, "=Nacional")</f>
        <v>2.8</v>
      </c>
      <c r="F18" s="9">
        <f>SUMIFS(Concentrado!G$2:G579,Concentrado!$A$2:$A579,"="&amp;$A18,Concentrado!$B$2:$B579, "=Nacional")</f>
        <v>2.7567109246357244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55</v>
      </c>
    </row>
    <row r="2" spans="1:6" x14ac:dyDescent="0.25">
      <c r="A2" s="5">
        <v>2003</v>
      </c>
      <c r="B2" s="8">
        <f>SUMIFS(Concentrado!C$2:C563,Concentrado!$A$2:$A563,"="&amp;$A2,Concentrado!$B$2:$B563, "=Nayarit")</f>
        <v>47348.156999999999</v>
      </c>
      <c r="C2" s="8">
        <f>SUMIFS(Concentrado!D$2:D563,Concentrado!$A$2:$A563,"="&amp;$A2,Concentrado!$B$2:$B563, "=Nayarit")</f>
        <v>1761.2597099999998</v>
      </c>
      <c r="D2" s="10">
        <f>SUMIFS(Concentrado!E$2:E563,Concentrado!$A$2:$A563,"="&amp;$A2,Concentrado!$B$2:$B563, "=Nayarit")</f>
        <v>5.6</v>
      </c>
      <c r="E2" s="10">
        <f>SUMIFS(Concentrado!F$2:F563,Concentrado!$A$2:$A563,"="&amp;$A2,Concentrado!$B$2:$B563, "=Nayarit")</f>
        <v>2.488469098916569</v>
      </c>
      <c r="F2" s="10">
        <f>SUMIFS(Concentrado!G$2:G563,Concentrado!$A$2:$A563,"="&amp;$A2,Concentrado!$B$2:$B563, "=Nayarit")</f>
        <v>3.7198062640537413</v>
      </c>
    </row>
    <row r="3" spans="1:6" x14ac:dyDescent="0.25">
      <c r="A3" s="5">
        <v>2004</v>
      </c>
      <c r="B3" s="8">
        <f>SUMIFS(Concentrado!C$2:C564,Concentrado!$A$2:$A564,"="&amp;$A3,Concentrado!$B$2:$B564, "=Nayarit")</f>
        <v>57282.239000000001</v>
      </c>
      <c r="C3" s="8">
        <f>SUMIFS(Concentrado!D$2:D564,Concentrado!$A$2:$A564,"="&amp;$A3,Concentrado!$B$2:$B564, "=Nayarit")</f>
        <v>2141.89815</v>
      </c>
      <c r="D3" s="10">
        <f>SUMIFS(Concentrado!E$2:E564,Concentrado!$A$2:$A564,"="&amp;$A3,Concentrado!$B$2:$B564, "=Nayarit")</f>
        <v>5.6</v>
      </c>
      <c r="E3" s="10">
        <f>SUMIFS(Concentrado!F$2:F564,Concentrado!$A$2:$A564,"="&amp;$A3,Concentrado!$B$2:$B564, "=Nayarit")</f>
        <v>2.6483893996136545</v>
      </c>
      <c r="F3" s="10">
        <f>SUMIFS(Concentrado!G$2:G564,Concentrado!$A$2:$A564,"="&amp;$A3,Concentrado!$B$2:$B564, "=Nayarit")</f>
        <v>3.739201168445947</v>
      </c>
    </row>
    <row r="4" spans="1:6" x14ac:dyDescent="0.25">
      <c r="A4" s="5">
        <v>2005</v>
      </c>
      <c r="B4" s="8">
        <f>SUMIFS(Concentrado!C$2:C565,Concentrado!$A$2:$A565,"="&amp;$A4,Concentrado!$B$2:$B565, "=Nayarit")</f>
        <v>62730.262999999999</v>
      </c>
      <c r="C4" s="8">
        <f>SUMIFS(Concentrado!D$2:D565,Concentrado!$A$2:$A565,"="&amp;$A4,Concentrado!$B$2:$B565, "=Nayarit")</f>
        <v>2313.2092400000001</v>
      </c>
      <c r="D4" s="10">
        <f>SUMIFS(Concentrado!E$2:E565,Concentrado!$A$2:$A565,"="&amp;$A4,Concentrado!$B$2:$B565, "=Nayarit")</f>
        <v>5.7</v>
      </c>
      <c r="E4" s="10">
        <f>SUMIFS(Concentrado!F$2:F565,Concentrado!$A$2:$A565,"="&amp;$A4,Concentrado!$B$2:$B565, "=Nayarit")</f>
        <v>2.5859095834639341</v>
      </c>
      <c r="F4" s="10">
        <f>SUMIFS(Concentrado!G$2:G565,Concentrado!$A$2:$A565,"="&amp;$A4,Concentrado!$B$2:$B565, "=Nayarit")</f>
        <v>3.6875490861563902</v>
      </c>
    </row>
    <row r="5" spans="1:6" x14ac:dyDescent="0.25">
      <c r="A5" s="5">
        <v>2006</v>
      </c>
      <c r="B5" s="8">
        <f>SUMIFS(Concentrado!C$2:C566,Concentrado!$A$2:$A566,"="&amp;$A5,Concentrado!$B$2:$B566, "=Nayarit")</f>
        <v>67060.706999999995</v>
      </c>
      <c r="C5" s="8">
        <f>SUMIFS(Concentrado!D$2:D566,Concentrado!$A$2:$A566,"="&amp;$A5,Concentrado!$B$2:$B566, "=Nayarit")</f>
        <v>2579.4382299999997</v>
      </c>
      <c r="D5" s="10">
        <f>SUMIFS(Concentrado!E$2:E566,Concentrado!$A$2:$A566,"="&amp;$A5,Concentrado!$B$2:$B566, "=Nayarit")</f>
        <v>5.7</v>
      </c>
      <c r="E5" s="10">
        <f>SUMIFS(Concentrado!F$2:F566,Concentrado!$A$2:$A566,"="&amp;$A5,Concentrado!$B$2:$B566, "=Nayarit")</f>
        <v>2.5384775855367572</v>
      </c>
      <c r="F5" s="10">
        <f>SUMIFS(Concentrado!G$2:G566,Concentrado!$A$2:$A566,"="&amp;$A5,Concentrado!$B$2:$B566, "=Nayarit")</f>
        <v>3.8464226599937277</v>
      </c>
    </row>
    <row r="6" spans="1:6" x14ac:dyDescent="0.25">
      <c r="A6" s="5">
        <v>2007</v>
      </c>
      <c r="B6" s="8">
        <f>SUMIFS(Concentrado!C$2:C567,Concentrado!$A$2:$A567,"="&amp;$A6,Concentrado!$B$2:$B567, "=Nayarit")</f>
        <v>70481.637000000002</v>
      </c>
      <c r="C6" s="8">
        <f>SUMIFS(Concentrado!D$2:D567,Concentrado!$A$2:$A567,"="&amp;$A6,Concentrado!$B$2:$B567, "=Nayarit")</f>
        <v>2871.2216799999997</v>
      </c>
      <c r="D6" s="10">
        <f>SUMIFS(Concentrado!E$2:E567,Concentrado!$A$2:$A567,"="&amp;$A6,Concentrado!$B$2:$B567, "=Nayarit")</f>
        <v>5.7</v>
      </c>
      <c r="E6" s="10">
        <f>SUMIFS(Concentrado!F$2:F567,Concentrado!$A$2:$A567,"="&amp;$A6,Concentrado!$B$2:$B567, "=Nayarit")</f>
        <v>2.6221647726524417</v>
      </c>
      <c r="F6" s="10">
        <f>SUMIFS(Concentrado!G$2:G567,Concentrado!$A$2:$A567,"="&amp;$A6,Concentrado!$B$2:$B567, "=Nayarit")</f>
        <v>4.0737159382379264</v>
      </c>
    </row>
    <row r="7" spans="1:6" x14ac:dyDescent="0.25">
      <c r="A7" s="5">
        <v>2008</v>
      </c>
      <c r="B7" s="8">
        <f>SUMIFS(Concentrado!C$2:C568,Concentrado!$A$2:$A568,"="&amp;$A7,Concentrado!$B$2:$B568, "=Nayarit")</f>
        <v>81399.736999999994</v>
      </c>
      <c r="C7" s="8">
        <f>SUMIFS(Concentrado!D$2:D568,Concentrado!$A$2:$A568,"="&amp;$A7,Concentrado!$B$2:$B568, "=Nayarit")</f>
        <v>3202.8270400000001</v>
      </c>
      <c r="D7" s="10">
        <f>SUMIFS(Concentrado!E$2:E568,Concentrado!$A$2:$A568,"="&amp;$A7,Concentrado!$B$2:$B568, "=Nayarit")</f>
        <v>5.9</v>
      </c>
      <c r="E7" s="10">
        <f>SUMIFS(Concentrado!F$2:F568,Concentrado!$A$2:$A568,"="&amp;$A7,Concentrado!$B$2:$B568, "=Nayarit")</f>
        <v>2.744375766130335</v>
      </c>
      <c r="F7" s="10">
        <f>SUMIFS(Concentrado!G$2:G568,Concentrado!$A$2:$A568,"="&amp;$A7,Concentrado!$B$2:$B568, "=Nayarit")</f>
        <v>3.9346896661349171</v>
      </c>
    </row>
    <row r="8" spans="1:6" x14ac:dyDescent="0.25">
      <c r="A8" s="5">
        <v>2009</v>
      </c>
      <c r="B8" s="8">
        <f>SUMIFS(Concentrado!C$2:C569,Concentrado!$A$2:$A569,"="&amp;$A8,Concentrado!$B$2:$B569, "=Nayarit")</f>
        <v>79868.876999999993</v>
      </c>
      <c r="C8" s="8">
        <f>SUMIFS(Concentrado!D$2:D569,Concentrado!$A$2:$A569,"="&amp;$A8,Concentrado!$B$2:$B569, "=Nayarit")</f>
        <v>3501.71677</v>
      </c>
      <c r="D8" s="10">
        <f>SUMIFS(Concentrado!E$2:E569,Concentrado!$A$2:$A569,"="&amp;$A8,Concentrado!$B$2:$B569, "=Nayarit")</f>
        <v>6.5</v>
      </c>
      <c r="E8" s="10">
        <f>SUMIFS(Concentrado!F$2:F569,Concentrado!$A$2:$A569,"="&amp;$A8,Concentrado!$B$2:$B569, "=Nayarit")</f>
        <v>3.0818163350054357</v>
      </c>
      <c r="F8" s="10">
        <f>SUMIFS(Concentrado!G$2:G569,Concentrado!$A$2:$A569,"="&amp;$A8,Concentrado!$B$2:$B569, "=Nayarit")</f>
        <v>4.3843320471377112</v>
      </c>
    </row>
    <row r="9" spans="1:6" x14ac:dyDescent="0.25">
      <c r="A9" s="5">
        <v>2010</v>
      </c>
      <c r="B9" s="8">
        <f>SUMIFS(Concentrado!C$2:C570,Concentrado!$A$2:$A570,"="&amp;$A9,Concentrado!$B$2:$B570, "=Nayarit")</f>
        <v>88014.111999999994</v>
      </c>
      <c r="C9" s="8">
        <f>SUMIFS(Concentrado!D$2:D570,Concentrado!$A$2:$A570,"="&amp;$A9,Concentrado!$B$2:$B570, "=Nayarit")</f>
        <v>3729.2759100000003</v>
      </c>
      <c r="D9" s="10">
        <f>SUMIFS(Concentrado!E$2:E570,Concentrado!$A$2:$A570,"="&amp;$A9,Concentrado!$B$2:$B570, "=Nayarit")</f>
        <v>6.4</v>
      </c>
      <c r="E9" s="10">
        <f>SUMIFS(Concentrado!F$2:F570,Concentrado!$A$2:$A570,"="&amp;$A9,Concentrado!$B$2:$B570, "=Nayarit")</f>
        <v>3.0874178926609304</v>
      </c>
      <c r="F9" s="10">
        <f>SUMIFS(Concentrado!G$2:G570,Concentrado!$A$2:$A570,"="&amp;$A9,Concentrado!$B$2:$B570, "=Nayarit")</f>
        <v>4.2371340518665921</v>
      </c>
    </row>
    <row r="10" spans="1:6" x14ac:dyDescent="0.25">
      <c r="A10" s="5">
        <v>2011</v>
      </c>
      <c r="B10" s="8">
        <f>SUMIFS(Concentrado!C$2:C571,Concentrado!$A$2:$A571,"="&amp;$A10,Concentrado!$B$2:$B571, "=Nayarit")</f>
        <v>95444.017999999996</v>
      </c>
      <c r="C10" s="8">
        <f>SUMIFS(Concentrado!D$2:D571,Concentrado!$A$2:$A571,"="&amp;$A10,Concentrado!$B$2:$B571, "=Nayarit")</f>
        <v>4206.4193300000006</v>
      </c>
      <c r="D10" s="10">
        <f>SUMIFS(Concentrado!E$2:E571,Concentrado!$A$2:$A571,"="&amp;$A10,Concentrado!$B$2:$B571, "=Nayarit")</f>
        <v>6.3</v>
      </c>
      <c r="E10" s="10">
        <f>SUMIFS(Concentrado!F$2:F571,Concentrado!$A$2:$A571,"="&amp;$A10,Concentrado!$B$2:$B571, "=Nayarit")</f>
        <v>3.0428875930620269</v>
      </c>
      <c r="F10" s="10">
        <f>SUMIFS(Concentrado!G$2:G571,Concentrado!$A$2:$A571,"="&amp;$A10,Concentrado!$B$2:$B571, "=Nayarit")</f>
        <v>4.4072110731968568</v>
      </c>
    </row>
    <row r="11" spans="1:6" x14ac:dyDescent="0.25">
      <c r="A11" s="5">
        <v>2012</v>
      </c>
      <c r="B11" s="8">
        <f>SUMIFS(Concentrado!C$2:C572,Concentrado!$A$2:$A572,"="&amp;$A11,Concentrado!$B$2:$B572, "=Nayarit")</f>
        <v>99032.581000000006</v>
      </c>
      <c r="C11" s="8">
        <f>SUMIFS(Concentrado!D$2:D572,Concentrado!$A$2:$A572,"="&amp;$A11,Concentrado!$B$2:$B572, "=Nayarit")</f>
        <v>4563.5054299999993</v>
      </c>
      <c r="D11" s="10">
        <f>SUMIFS(Concentrado!E$2:E572,Concentrado!$A$2:$A572,"="&amp;$A11,Concentrado!$B$2:$B572, "=Nayarit")</f>
        <v>6.4</v>
      </c>
      <c r="E11" s="10">
        <f>SUMIFS(Concentrado!F$2:F572,Concentrado!$A$2:$A572,"="&amp;$A11,Concentrado!$B$2:$B572, "=Nayarit")</f>
        <v>3.1217773666234105</v>
      </c>
      <c r="F11" s="10">
        <f>SUMIFS(Concentrado!G$2:G572,Concentrado!$A$2:$A572,"="&amp;$A11,Concentrado!$B$2:$B572, "=Nayarit")</f>
        <v>4.6080849190429554</v>
      </c>
    </row>
    <row r="12" spans="1:6" x14ac:dyDescent="0.25">
      <c r="A12" s="5">
        <v>2013</v>
      </c>
      <c r="B12" s="8">
        <f>SUMIFS(Concentrado!C$2:C573,Concentrado!$A$2:$A573,"="&amp;$A12,Concentrado!$B$2:$B573, "=Nayarit")</f>
        <v>103627.459</v>
      </c>
      <c r="C12" s="8">
        <f>SUMIFS(Concentrado!D$2:D573,Concentrado!$A$2:$A573,"="&amp;$A12,Concentrado!$B$2:$B573, "=Nayarit")</f>
        <v>4821.0091000000002</v>
      </c>
      <c r="D12" s="10">
        <f>SUMIFS(Concentrado!E$2:E573,Concentrado!$A$2:$A573,"="&amp;$A12,Concentrado!$B$2:$B573, "=Nayarit")</f>
        <v>6.4</v>
      </c>
      <c r="E12" s="10">
        <f>SUMIFS(Concentrado!F$2:F573,Concentrado!$A$2:$A573,"="&amp;$A12,Concentrado!$B$2:$B573, "=Nayarit")</f>
        <v>3.2215186044094604</v>
      </c>
      <c r="F12" s="10">
        <f>SUMIFS(Concentrado!G$2:G573,Concentrado!$A$2:$A573,"="&amp;$A12,Concentrado!$B$2:$B573, "=Nayarit")</f>
        <v>4.6522506163158939</v>
      </c>
    </row>
    <row r="13" spans="1:6" x14ac:dyDescent="0.25">
      <c r="A13" s="5">
        <v>2014</v>
      </c>
      <c r="B13" s="8">
        <f>SUMIFS(Concentrado!C$2:C574,Concentrado!$A$2:$A574,"="&amp;$A13,Concentrado!$B$2:$B574, "=Nayarit")</f>
        <v>112501.791</v>
      </c>
      <c r="C13" s="8">
        <f>SUMIFS(Concentrado!D$2:D574,Concentrado!$A$2:$A574,"="&amp;$A13,Concentrado!$B$2:$B574, "=Nayarit")</f>
        <v>4712.7578400000002</v>
      </c>
      <c r="D13" s="10">
        <f>SUMIFS(Concentrado!E$2:E574,Concentrado!$A$2:$A574,"="&amp;$A13,Concentrado!$B$2:$B574, "=Nayarit")</f>
        <v>6.5</v>
      </c>
      <c r="E13" s="10">
        <f>SUMIFS(Concentrado!F$2:F574,Concentrado!$A$2:$A574,"="&amp;$A13,Concentrado!$B$2:$B574, "=Nayarit")</f>
        <v>2.9983345975823634</v>
      </c>
      <c r="F13" s="10">
        <f>SUMIFS(Concentrado!G$2:G574,Concentrado!$A$2:$A574,"="&amp;$A13,Concentrado!$B$2:$B574, "=Nayarit")</f>
        <v>4.1890513903018665</v>
      </c>
    </row>
    <row r="14" spans="1:6" x14ac:dyDescent="0.25">
      <c r="A14" s="5">
        <v>2015</v>
      </c>
      <c r="B14" s="8">
        <f>SUMIFS(Concentrado!C$2:C575,Concentrado!$A$2:$A575,"="&amp;$A14,Concentrado!$B$2:$B575, "=Nayarit")</f>
        <v>123019.281</v>
      </c>
      <c r="C14" s="8">
        <f>SUMIFS(Concentrado!D$2:D575,Concentrado!$A$2:$A575,"="&amp;$A14,Concentrado!$B$2:$B575, "=Nayarit")</f>
        <v>5297.1694100000004</v>
      </c>
      <c r="D14" s="10">
        <f>SUMIFS(Concentrado!E$2:E575,Concentrado!$A$2:$A575,"="&amp;$A14,Concentrado!$B$2:$B575, "=Nayarit")</f>
        <v>6.5</v>
      </c>
      <c r="E14" s="10">
        <f>SUMIFS(Concentrado!F$2:F575,Concentrado!$A$2:$A575,"="&amp;$A14,Concentrado!$B$2:$B575, "=Nayarit")</f>
        <v>3.0797974575319831</v>
      </c>
      <c r="F14" s="10">
        <f>SUMIFS(Concentrado!G$2:G575,Concentrado!$A$2:$A575,"="&amp;$A14,Concentrado!$B$2:$B575, "=Nayarit")</f>
        <v>4.3059668101945743</v>
      </c>
    </row>
    <row r="15" spans="1:6" x14ac:dyDescent="0.25">
      <c r="A15" s="5">
        <v>2016</v>
      </c>
      <c r="B15" s="8">
        <f>SUMIFS(Concentrado!C$2:C576,Concentrado!$A$2:$A576,"="&amp;$A15,Concentrado!$B$2:$B576, "=Nayarit")</f>
        <v>136301.611</v>
      </c>
      <c r="C15" s="8">
        <f>SUMIFS(Concentrado!D$2:D576,Concentrado!$A$2:$A576,"="&amp;$A15,Concentrado!$B$2:$B576, "=Nayarit")</f>
        <v>5415.3109000000004</v>
      </c>
      <c r="D15" s="10">
        <f>SUMIFS(Concentrado!E$2:E576,Concentrado!$A$2:$A576,"="&amp;$A15,Concentrado!$B$2:$B576, "=Nayarit")</f>
        <v>6.5</v>
      </c>
      <c r="E15" s="10">
        <f>SUMIFS(Concentrado!F$2:F576,Concentrado!$A$2:$A576,"="&amp;$A15,Concentrado!$B$2:$B576, "=Nayarit")</f>
        <v>2.9449005221803635</v>
      </c>
      <c r="F15" s="10">
        <f>SUMIFS(Concentrado!G$2:G576,Concentrado!$A$2:$A576,"="&amp;$A15,Concentrado!$B$2:$B576, "=Nayarit")</f>
        <v>3.9730351389610501</v>
      </c>
    </row>
    <row r="16" spans="1:6" x14ac:dyDescent="0.25">
      <c r="A16" s="5">
        <v>2017</v>
      </c>
      <c r="B16" s="8">
        <f>SUMIFS(Concentrado!C$2:C577,Concentrado!$A$2:$A577,"="&amp;$A16,Concentrado!$B$2:$B577, "=Nayarit")</f>
        <v>148598.783</v>
      </c>
      <c r="C16" s="8">
        <f>SUMIFS(Concentrado!D$2:D577,Concentrado!$A$2:$A577,"="&amp;$A16,Concentrado!$B$2:$B577, "=Nayarit")</f>
        <v>6130.4287499999991</v>
      </c>
      <c r="D16" s="10">
        <f>SUMIFS(Concentrado!E$2:E577,Concentrado!$A$2:$A577,"="&amp;$A16,Concentrado!$B$2:$B577, "=Nayarit")</f>
        <v>6.5</v>
      </c>
      <c r="E16" s="10">
        <f>SUMIFS(Concentrado!F$2:F577,Concentrado!$A$2:$A577,"="&amp;$A16,Concentrado!$B$2:$B577, "=Nayarit")</f>
        <v>2.8</v>
      </c>
      <c r="F16" s="10">
        <f>SUMIFS(Concentrado!G$2:G577,Concentrado!$A$2:$A577,"="&amp;$A16,Concentrado!$B$2:$B577, "=Nayarit")</f>
        <v>4.1254905499461589</v>
      </c>
    </row>
    <row r="17" spans="1:6" x14ac:dyDescent="0.25">
      <c r="A17" s="5">
        <v>2018</v>
      </c>
      <c r="B17" s="8">
        <f>SUMIFS(Concentrado!C$2:C578,Concentrado!$A$2:$A578,"="&amp;$A17,Concentrado!$B$2:$B578, "=Nayarit")</f>
        <v>155336.21100000001</v>
      </c>
      <c r="C17" s="8">
        <f>SUMIFS(Concentrado!D$2:D578,Concentrado!$A$2:$A578,"="&amp;$A17,Concentrado!$B$2:$B578, "=Nayarit")</f>
        <v>6168.0233700000008</v>
      </c>
      <c r="D17" s="10">
        <f>SUMIFS(Concentrado!E$2:E578,Concentrado!$A$2:$A578,"="&amp;$A17,Concentrado!$B$2:$B578, "=Nayarit")</f>
        <v>6.6</v>
      </c>
      <c r="E17" s="10">
        <f>SUMIFS(Concentrado!F$2:F578,Concentrado!$A$2:$A578,"="&amp;$A17,Concentrado!$B$2:$B578, "=Nayarit")</f>
        <v>2.8</v>
      </c>
      <c r="F17" s="10">
        <f>SUMIFS(Concentrado!G$2:G578,Concentrado!$A$2:$A578,"="&amp;$A17,Concentrado!$B$2:$B578, "=Nayarit")</f>
        <v>3.970756934453616</v>
      </c>
    </row>
    <row r="18" spans="1:6" x14ac:dyDescent="0.25">
      <c r="A18" s="5">
        <v>2019</v>
      </c>
      <c r="B18" s="8">
        <f>SUMIFS(Concentrado!C$2:C579,Concentrado!$A$2:$A579,"="&amp;$A18,Concentrado!$B$2:$B579, "=Nayarit")</f>
        <v>161340.92499999999</v>
      </c>
      <c r="C18" s="8">
        <f>SUMIFS(Concentrado!D$2:D579,Concentrado!$A$2:$A579,"="&amp;$A18,Concentrado!$B$2:$B579, "=Nayarit")</f>
        <v>6515.6898499999998</v>
      </c>
      <c r="D18" s="10">
        <f>SUMIFS(Concentrado!E$2:E579,Concentrado!$A$2:$A579,"="&amp;$A18,Concentrado!$B$2:$B579, "=Nayarit")</f>
        <v>6.6</v>
      </c>
      <c r="E18" s="10">
        <f>SUMIFS(Concentrado!F$2:F579,Concentrado!$A$2:$A579,"="&amp;$A18,Concentrado!$B$2:$B579, "=Nayarit")</f>
        <v>2.8</v>
      </c>
      <c r="F18" s="10">
        <f>SUMIFS(Concentrado!G$2:G579,Concentrado!$A$2:$A579,"="&amp;$A18,Concentrado!$B$2:$B579, "=Nayarit")</f>
        <v>4.0384607005321183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56</v>
      </c>
    </row>
    <row r="2" spans="1:6" x14ac:dyDescent="0.25">
      <c r="A2" s="5">
        <v>2003</v>
      </c>
      <c r="B2" s="8">
        <f>SUMIFS(Concentrado!C$2:C563,Concentrado!$A$2:$A563,"="&amp;$A2,Concentrado!$B$2:$B563, "=Nuevo León")</f>
        <v>518414.397</v>
      </c>
      <c r="C2" s="8">
        <f>SUMIFS(Concentrado!D$2:D563,Concentrado!$A$2:$A563,"="&amp;$A2,Concentrado!$B$2:$B563, "=Nuevo León")</f>
        <v>9211.3611600000004</v>
      </c>
      <c r="D2" s="10">
        <f>SUMIFS(Concentrado!E$2:E563,Concentrado!$A$2:$A563,"="&amp;$A2,Concentrado!$B$2:$B563, "=Nuevo León")</f>
        <v>5.6</v>
      </c>
      <c r="E2" s="10">
        <f>SUMIFS(Concentrado!F$2:F563,Concentrado!$A$2:$A563,"="&amp;$A2,Concentrado!$B$2:$B563, "=Nuevo León")</f>
        <v>2.488469098916569</v>
      </c>
      <c r="F2" s="10">
        <f>SUMIFS(Concentrado!G$2:G563,Concentrado!$A$2:$A563,"="&amp;$A2,Concentrado!$B$2:$B563, "=Nuevo León")</f>
        <v>1.7768335936087054</v>
      </c>
    </row>
    <row r="3" spans="1:6" x14ac:dyDescent="0.25">
      <c r="A3" s="5">
        <v>2004</v>
      </c>
      <c r="B3" s="8">
        <f>SUMIFS(Concentrado!C$2:C564,Concentrado!$A$2:$A564,"="&amp;$A3,Concentrado!$B$2:$B564, "=Nuevo León")</f>
        <v>593341.64300000004</v>
      </c>
      <c r="C3" s="8">
        <f>SUMIFS(Concentrado!D$2:D564,Concentrado!$A$2:$A564,"="&amp;$A3,Concentrado!$B$2:$B564, "=Nuevo León")</f>
        <v>10577.288920000003</v>
      </c>
      <c r="D3" s="10">
        <f>SUMIFS(Concentrado!E$2:E564,Concentrado!$A$2:$A564,"="&amp;$A3,Concentrado!$B$2:$B564, "=Nuevo León")</f>
        <v>5.6</v>
      </c>
      <c r="E3" s="10">
        <f>SUMIFS(Concentrado!F$2:F564,Concentrado!$A$2:$A564,"="&amp;$A3,Concentrado!$B$2:$B564, "=Nuevo León")</f>
        <v>2.6483893996136545</v>
      </c>
      <c r="F3" s="10">
        <f>SUMIFS(Concentrado!G$2:G564,Concentrado!$A$2:$A564,"="&amp;$A3,Concentrado!$B$2:$B564, "=Nuevo León")</f>
        <v>1.7826641775082692</v>
      </c>
    </row>
    <row r="4" spans="1:6" x14ac:dyDescent="0.25">
      <c r="A4" s="5">
        <v>2005</v>
      </c>
      <c r="B4" s="8">
        <f>SUMIFS(Concentrado!C$2:C565,Concentrado!$A$2:$A565,"="&amp;$A4,Concentrado!$B$2:$B565, "=Nuevo León")</f>
        <v>648235.09400000004</v>
      </c>
      <c r="C4" s="8">
        <f>SUMIFS(Concentrado!D$2:D565,Concentrado!$A$2:$A565,"="&amp;$A4,Concentrado!$B$2:$B565, "=Nuevo León")</f>
        <v>11142.649939999999</v>
      </c>
      <c r="D4" s="10">
        <f>SUMIFS(Concentrado!E$2:E565,Concentrado!$A$2:$A565,"="&amp;$A4,Concentrado!$B$2:$B565, "=Nuevo León")</f>
        <v>5.7</v>
      </c>
      <c r="E4" s="10">
        <f>SUMIFS(Concentrado!F$2:F565,Concentrado!$A$2:$A565,"="&amp;$A4,Concentrado!$B$2:$B565, "=Nuevo León")</f>
        <v>2.5859095834639341</v>
      </c>
      <c r="F4" s="10">
        <f>SUMIFS(Concentrado!G$2:G565,Concentrado!$A$2:$A565,"="&amp;$A4,Concentrado!$B$2:$B565, "=Nuevo León")</f>
        <v>1.7189211203057757</v>
      </c>
    </row>
    <row r="5" spans="1:6" x14ac:dyDescent="0.25">
      <c r="A5" s="5">
        <v>2006</v>
      </c>
      <c r="B5" s="8">
        <f>SUMIFS(Concentrado!C$2:C566,Concentrado!$A$2:$A566,"="&amp;$A5,Concentrado!$B$2:$B566, "=Nuevo León")</f>
        <v>734544.28</v>
      </c>
      <c r="C5" s="8">
        <f>SUMIFS(Concentrado!D$2:D566,Concentrado!$A$2:$A566,"="&amp;$A5,Concentrado!$B$2:$B566, "=Nuevo León")</f>
        <v>11997.755949999999</v>
      </c>
      <c r="D5" s="10">
        <f>SUMIFS(Concentrado!E$2:E566,Concentrado!$A$2:$A566,"="&amp;$A5,Concentrado!$B$2:$B566, "=Nuevo León")</f>
        <v>5.7</v>
      </c>
      <c r="E5" s="10">
        <f>SUMIFS(Concentrado!F$2:F566,Concentrado!$A$2:$A566,"="&amp;$A5,Concentrado!$B$2:$B566, "=Nuevo León")</f>
        <v>2.5384775855367572</v>
      </c>
      <c r="F5" s="10">
        <f>SUMIFS(Concentrado!G$2:G566,Concentrado!$A$2:$A566,"="&amp;$A5,Concentrado!$B$2:$B566, "=Nuevo León")</f>
        <v>1.6333604762397713</v>
      </c>
    </row>
    <row r="6" spans="1:6" x14ac:dyDescent="0.25">
      <c r="A6" s="5">
        <v>2007</v>
      </c>
      <c r="B6" s="8">
        <f>SUMIFS(Concentrado!C$2:C567,Concentrado!$A$2:$A567,"="&amp;$A6,Concentrado!$B$2:$B567, "=Nuevo León")</f>
        <v>813097.65399999998</v>
      </c>
      <c r="C6" s="8">
        <f>SUMIFS(Concentrado!D$2:D567,Concentrado!$A$2:$A567,"="&amp;$A6,Concentrado!$B$2:$B567, "=Nuevo León")</f>
        <v>12408.510269999999</v>
      </c>
      <c r="D6" s="10">
        <f>SUMIFS(Concentrado!E$2:E567,Concentrado!$A$2:$A567,"="&amp;$A6,Concentrado!$B$2:$B567, "=Nuevo León")</f>
        <v>5.7</v>
      </c>
      <c r="E6" s="10">
        <f>SUMIFS(Concentrado!F$2:F567,Concentrado!$A$2:$A567,"="&amp;$A6,Concentrado!$B$2:$B567, "=Nuevo León")</f>
        <v>2.6221647726524417</v>
      </c>
      <c r="F6" s="10">
        <f>SUMIFS(Concentrado!G$2:G567,Concentrado!$A$2:$A567,"="&amp;$A6,Concentrado!$B$2:$B567, "=Nuevo León")</f>
        <v>1.5260787199368797</v>
      </c>
    </row>
    <row r="7" spans="1:6" x14ac:dyDescent="0.25">
      <c r="A7" s="5">
        <v>2008</v>
      </c>
      <c r="B7" s="8">
        <f>SUMIFS(Concentrado!C$2:C568,Concentrado!$A$2:$A568,"="&amp;$A7,Concentrado!$B$2:$B568, "=Nuevo León")</f>
        <v>873801.70700000005</v>
      </c>
      <c r="C7" s="8">
        <f>SUMIFS(Concentrado!D$2:D568,Concentrado!$A$2:$A568,"="&amp;$A7,Concentrado!$B$2:$B568, "=Nuevo León")</f>
        <v>13343.9522</v>
      </c>
      <c r="D7" s="10">
        <f>SUMIFS(Concentrado!E$2:E568,Concentrado!$A$2:$A568,"="&amp;$A7,Concentrado!$B$2:$B568, "=Nuevo León")</f>
        <v>5.9</v>
      </c>
      <c r="E7" s="10">
        <f>SUMIFS(Concentrado!F$2:F568,Concentrado!$A$2:$A568,"="&amp;$A7,Concentrado!$B$2:$B568, "=Nuevo León")</f>
        <v>2.744375766130335</v>
      </c>
      <c r="F7" s="10">
        <f>SUMIFS(Concentrado!G$2:G568,Concentrado!$A$2:$A568,"="&amp;$A7,Concentrado!$B$2:$B568, "=Nuevo León")</f>
        <v>1.5271144577885334</v>
      </c>
    </row>
    <row r="8" spans="1:6" x14ac:dyDescent="0.25">
      <c r="A8" s="5">
        <v>2009</v>
      </c>
      <c r="B8" s="8">
        <f>SUMIFS(Concentrado!C$2:C569,Concentrado!$A$2:$A569,"="&amp;$A8,Concentrado!$B$2:$B569, "=Nuevo León")</f>
        <v>851460.08499999996</v>
      </c>
      <c r="C8" s="8">
        <f>SUMIFS(Concentrado!D$2:D569,Concentrado!$A$2:$A569,"="&amp;$A8,Concentrado!$B$2:$B569, "=Nuevo León")</f>
        <v>14317.29495</v>
      </c>
      <c r="D8" s="10">
        <f>SUMIFS(Concentrado!E$2:E569,Concentrado!$A$2:$A569,"="&amp;$A8,Concentrado!$B$2:$B569, "=Nuevo León")</f>
        <v>6.5</v>
      </c>
      <c r="E8" s="10">
        <f>SUMIFS(Concentrado!F$2:F569,Concentrado!$A$2:$A569,"="&amp;$A8,Concentrado!$B$2:$B569, "=Nuevo León")</f>
        <v>3.0818163350054357</v>
      </c>
      <c r="F8" s="10">
        <f>SUMIFS(Concentrado!G$2:G569,Concentrado!$A$2:$A569,"="&amp;$A8,Concentrado!$B$2:$B569, "=Nuevo León")</f>
        <v>1.6814992507840223</v>
      </c>
    </row>
    <row r="9" spans="1:6" x14ac:dyDescent="0.25">
      <c r="A9" s="5">
        <v>2010</v>
      </c>
      <c r="B9" s="8">
        <f>SUMIFS(Concentrado!C$2:C570,Concentrado!$A$2:$A570,"="&amp;$A9,Concentrado!$B$2:$B570, "=Nuevo León")</f>
        <v>943374.11199999996</v>
      </c>
      <c r="C9" s="8">
        <f>SUMIFS(Concentrado!D$2:D570,Concentrado!$A$2:$A570,"="&amp;$A9,Concentrado!$B$2:$B570, "=Nuevo León")</f>
        <v>16342.939170000001</v>
      </c>
      <c r="D9" s="10">
        <f>SUMIFS(Concentrado!E$2:E570,Concentrado!$A$2:$A570,"="&amp;$A9,Concentrado!$B$2:$B570, "=Nuevo León")</f>
        <v>6.4</v>
      </c>
      <c r="E9" s="10">
        <f>SUMIFS(Concentrado!F$2:F570,Concentrado!$A$2:$A570,"="&amp;$A9,Concentrado!$B$2:$B570, "=Nuevo León")</f>
        <v>3.0874178926609304</v>
      </c>
      <c r="F9" s="10">
        <f>SUMIFS(Concentrado!G$2:G570,Concentrado!$A$2:$A570,"="&amp;$A9,Concentrado!$B$2:$B570, "=Nuevo León")</f>
        <v>1.7323921615097282</v>
      </c>
    </row>
    <row r="10" spans="1:6" x14ac:dyDescent="0.25">
      <c r="A10" s="5">
        <v>2011</v>
      </c>
      <c r="B10" s="8">
        <f>SUMIFS(Concentrado!C$2:C571,Concentrado!$A$2:$A571,"="&amp;$A10,Concentrado!$B$2:$B571, "=Nuevo León")</f>
        <v>1018557.233</v>
      </c>
      <c r="C10" s="8">
        <f>SUMIFS(Concentrado!D$2:D571,Concentrado!$A$2:$A571,"="&amp;$A10,Concentrado!$B$2:$B571, "=Nuevo León")</f>
        <v>18139.966769999999</v>
      </c>
      <c r="D10" s="10">
        <f>SUMIFS(Concentrado!E$2:E571,Concentrado!$A$2:$A571,"="&amp;$A10,Concentrado!$B$2:$B571, "=Nuevo León")</f>
        <v>6.3</v>
      </c>
      <c r="E10" s="10">
        <f>SUMIFS(Concentrado!F$2:F571,Concentrado!$A$2:$A571,"="&amp;$A10,Concentrado!$B$2:$B571, "=Nuevo León")</f>
        <v>3.0428875930620269</v>
      </c>
      <c r="F10" s="10">
        <f>SUMIFS(Concentrado!G$2:G571,Concentrado!$A$2:$A571,"="&amp;$A10,Concentrado!$B$2:$B571, "=Nuevo León")</f>
        <v>1.7809472243961768</v>
      </c>
    </row>
    <row r="11" spans="1:6" x14ac:dyDescent="0.25">
      <c r="A11" s="5">
        <v>2012</v>
      </c>
      <c r="B11" s="8">
        <f>SUMIFS(Concentrado!C$2:C572,Concentrado!$A$2:$A572,"="&amp;$A11,Concentrado!$B$2:$B572, "=Nuevo León")</f>
        <v>1108967.1740000001</v>
      </c>
      <c r="C11" s="8">
        <f>SUMIFS(Concentrado!D$2:D572,Concentrado!$A$2:$A572,"="&amp;$A11,Concentrado!$B$2:$B572, "=Nuevo León")</f>
        <v>20191.366419999998</v>
      </c>
      <c r="D11" s="10">
        <f>SUMIFS(Concentrado!E$2:E572,Concentrado!$A$2:$A572,"="&amp;$A11,Concentrado!$B$2:$B572, "=Nuevo León")</f>
        <v>6.4</v>
      </c>
      <c r="E11" s="10">
        <f>SUMIFS(Concentrado!F$2:F572,Concentrado!$A$2:$A572,"="&amp;$A11,Concentrado!$B$2:$B572, "=Nuevo León")</f>
        <v>3.1217773666234105</v>
      </c>
      <c r="F11" s="10">
        <f>SUMIFS(Concentrado!G$2:G572,Concentrado!$A$2:$A572,"="&amp;$A11,Concentrado!$B$2:$B572, "=Nuevo León")</f>
        <v>1.8207361672546674</v>
      </c>
    </row>
    <row r="12" spans="1:6" x14ac:dyDescent="0.25">
      <c r="A12" s="5">
        <v>2013</v>
      </c>
      <c r="B12" s="8">
        <f>SUMIFS(Concentrado!C$2:C573,Concentrado!$A$2:$A573,"="&amp;$A12,Concentrado!$B$2:$B573, "=Nuevo León")</f>
        <v>1124999.8929999999</v>
      </c>
      <c r="C12" s="8">
        <f>SUMIFS(Concentrado!D$2:D573,Concentrado!$A$2:$A573,"="&amp;$A12,Concentrado!$B$2:$B573, "=Nuevo León")</f>
        <v>21232.54393</v>
      </c>
      <c r="D12" s="10">
        <f>SUMIFS(Concentrado!E$2:E573,Concentrado!$A$2:$A573,"="&amp;$A12,Concentrado!$B$2:$B573, "=Nuevo León")</f>
        <v>6.4</v>
      </c>
      <c r="E12" s="10">
        <f>SUMIFS(Concentrado!F$2:F573,Concentrado!$A$2:$A573,"="&amp;$A12,Concentrado!$B$2:$B573, "=Nuevo León")</f>
        <v>3.2215186044094604</v>
      </c>
      <c r="F12" s="10">
        <f>SUMIFS(Concentrado!G$2:G573,Concentrado!$A$2:$A573,"="&amp;$A12,Concentrado!$B$2:$B573, "=Nuevo León")</f>
        <v>1.8873374177289812</v>
      </c>
    </row>
    <row r="13" spans="1:6" x14ac:dyDescent="0.25">
      <c r="A13" s="5">
        <v>2014</v>
      </c>
      <c r="B13" s="8">
        <f>SUMIFS(Concentrado!C$2:C574,Concentrado!$A$2:$A574,"="&amp;$A13,Concentrado!$B$2:$B574, "=Nuevo León")</f>
        <v>1207990.997</v>
      </c>
      <c r="C13" s="8">
        <f>SUMIFS(Concentrado!D$2:D574,Concentrado!$A$2:$A574,"="&amp;$A13,Concentrado!$B$2:$B574, "=Nuevo León")</f>
        <v>20943.189139999999</v>
      </c>
      <c r="D13" s="10">
        <f>SUMIFS(Concentrado!E$2:E574,Concentrado!$A$2:$A574,"="&amp;$A13,Concentrado!$B$2:$B574, "=Nuevo León")</f>
        <v>6.5</v>
      </c>
      <c r="E13" s="10">
        <f>SUMIFS(Concentrado!F$2:F574,Concentrado!$A$2:$A574,"="&amp;$A13,Concentrado!$B$2:$B574, "=Nuevo León")</f>
        <v>2.9983345975823634</v>
      </c>
      <c r="F13" s="10">
        <f>SUMIFS(Concentrado!G$2:G574,Concentrado!$A$2:$A574,"="&amp;$A13,Concentrado!$B$2:$B574, "=Nuevo León")</f>
        <v>1.7337206313632816</v>
      </c>
    </row>
    <row r="14" spans="1:6" x14ac:dyDescent="0.25">
      <c r="A14" s="5">
        <v>2015</v>
      </c>
      <c r="B14" s="8">
        <f>SUMIFS(Concentrado!C$2:C575,Concentrado!$A$2:$A575,"="&amp;$A14,Concentrado!$B$2:$B575, "=Nuevo León")</f>
        <v>1337539.463</v>
      </c>
      <c r="C14" s="8">
        <f>SUMIFS(Concentrado!D$2:D575,Concentrado!$A$2:$A575,"="&amp;$A14,Concentrado!$B$2:$B575, "=Nuevo León")</f>
        <v>22664.493859999999</v>
      </c>
      <c r="D14" s="10">
        <f>SUMIFS(Concentrado!E$2:E575,Concentrado!$A$2:$A575,"="&amp;$A14,Concentrado!$B$2:$B575, "=Nuevo León")</f>
        <v>6.5</v>
      </c>
      <c r="E14" s="10">
        <f>SUMIFS(Concentrado!F$2:F575,Concentrado!$A$2:$A575,"="&amp;$A14,Concentrado!$B$2:$B575, "=Nuevo León")</f>
        <v>3.0797974575319831</v>
      </c>
      <c r="F14" s="10">
        <f>SUMIFS(Concentrado!G$2:G575,Concentrado!$A$2:$A575,"="&amp;$A14,Concentrado!$B$2:$B575, "=Nuevo León")</f>
        <v>1.6944916009554778</v>
      </c>
    </row>
    <row r="15" spans="1:6" x14ac:dyDescent="0.25">
      <c r="A15" s="5">
        <v>2016</v>
      </c>
      <c r="B15" s="8">
        <f>SUMIFS(Concentrado!C$2:C576,Concentrado!$A$2:$A576,"="&amp;$A15,Concentrado!$B$2:$B576, "=Nuevo León")</f>
        <v>1439538.5360000001</v>
      </c>
      <c r="C15" s="8">
        <f>SUMIFS(Concentrado!D$2:D576,Concentrado!$A$2:$A576,"="&amp;$A15,Concentrado!$B$2:$B576, "=Nuevo León")</f>
        <v>23500.459689999996</v>
      </c>
      <c r="D15" s="10">
        <f>SUMIFS(Concentrado!E$2:E576,Concentrado!$A$2:$A576,"="&amp;$A15,Concentrado!$B$2:$B576, "=Nuevo León")</f>
        <v>6.5</v>
      </c>
      <c r="E15" s="10">
        <f>SUMIFS(Concentrado!F$2:F576,Concentrado!$A$2:$A576,"="&amp;$A15,Concentrado!$B$2:$B576, "=Nuevo León")</f>
        <v>2.9449005221803635</v>
      </c>
      <c r="F15" s="10">
        <f>SUMIFS(Concentrado!G$2:G576,Concentrado!$A$2:$A576,"="&amp;$A15,Concentrado!$B$2:$B576, "=Nuevo León")</f>
        <v>1.6324995199711689</v>
      </c>
    </row>
    <row r="16" spans="1:6" x14ac:dyDescent="0.25">
      <c r="A16" s="5">
        <v>2017</v>
      </c>
      <c r="B16" s="8">
        <f>SUMIFS(Concentrado!C$2:C577,Concentrado!$A$2:$A577,"="&amp;$A16,Concentrado!$B$2:$B577, "=Nuevo León")</f>
        <v>1600954.5930000001</v>
      </c>
      <c r="C16" s="8">
        <f>SUMIFS(Concentrado!D$2:D577,Concentrado!$A$2:$A577,"="&amp;$A16,Concentrado!$B$2:$B577, "=Nuevo León")</f>
        <v>24735.890820000001</v>
      </c>
      <c r="D16" s="10">
        <f>SUMIFS(Concentrado!E$2:E577,Concentrado!$A$2:$A577,"="&amp;$A16,Concentrado!$B$2:$B577, "=Nuevo León")</f>
        <v>6.5</v>
      </c>
      <c r="E16" s="10">
        <f>SUMIFS(Concentrado!F$2:F577,Concentrado!$A$2:$A577,"="&amp;$A16,Concentrado!$B$2:$B577, "=Nuevo León")</f>
        <v>2.8</v>
      </c>
      <c r="F16" s="10">
        <f>SUMIFS(Concentrado!G$2:G577,Concentrado!$A$2:$A577,"="&amp;$A16,Concentrado!$B$2:$B577, "=Nuevo León")</f>
        <v>1.545071354812622</v>
      </c>
    </row>
    <row r="17" spans="1:6" x14ac:dyDescent="0.25">
      <c r="A17" s="5">
        <v>2018</v>
      </c>
      <c r="B17" s="8">
        <f>SUMIFS(Concentrado!C$2:C578,Concentrado!$A$2:$A578,"="&amp;$A17,Concentrado!$B$2:$B578, "=Nuevo León")</f>
        <v>1745125.9110000001</v>
      </c>
      <c r="C17" s="8">
        <f>SUMIFS(Concentrado!D$2:D578,Concentrado!$A$2:$A578,"="&amp;$A17,Concentrado!$B$2:$B578, "=Nuevo León")</f>
        <v>26680.227899999998</v>
      </c>
      <c r="D17" s="10">
        <f>SUMIFS(Concentrado!E$2:E578,Concentrado!$A$2:$A578,"="&amp;$A17,Concentrado!$B$2:$B578, "=Nuevo León")</f>
        <v>6.6</v>
      </c>
      <c r="E17" s="10">
        <f>SUMIFS(Concentrado!F$2:F578,Concentrado!$A$2:$A578,"="&amp;$A17,Concentrado!$B$2:$B578, "=Nuevo León")</f>
        <v>2.8</v>
      </c>
      <c r="F17" s="10">
        <f>SUMIFS(Concentrado!G$2:G578,Concentrado!$A$2:$A578,"="&amp;$A17,Concentrado!$B$2:$B578, "=Nuevo León")</f>
        <v>1.5288425741562437</v>
      </c>
    </row>
    <row r="18" spans="1:6" x14ac:dyDescent="0.25">
      <c r="A18" s="5">
        <v>2019</v>
      </c>
      <c r="B18" s="8">
        <f>SUMIFS(Concentrado!C$2:C579,Concentrado!$A$2:$A579,"="&amp;$A18,Concentrado!$B$2:$B579, "=Nuevo León")</f>
        <v>1845594.82</v>
      </c>
      <c r="C18" s="8">
        <f>SUMIFS(Concentrado!D$2:D579,Concentrado!$A$2:$A579,"="&amp;$A18,Concentrado!$B$2:$B579, "=Nuevo León")</f>
        <v>27689.515020000003</v>
      </c>
      <c r="D18" s="10">
        <f>SUMIFS(Concentrado!E$2:E579,Concentrado!$A$2:$A579,"="&amp;$A18,Concentrado!$B$2:$B579, "=Nuevo León")</f>
        <v>6.6</v>
      </c>
      <c r="E18" s="10">
        <f>SUMIFS(Concentrado!F$2:F579,Concentrado!$A$2:$A579,"="&amp;$A18,Concentrado!$B$2:$B579, "=Nuevo León")</f>
        <v>2.8</v>
      </c>
      <c r="F18" s="10">
        <f>SUMIFS(Concentrado!G$2:G579,Concentrado!$A$2:$A579,"="&amp;$A18,Concentrado!$B$2:$B579, "=Nuevo León")</f>
        <v>1.5003030307594818</v>
      </c>
    </row>
  </sheetData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57</v>
      </c>
    </row>
    <row r="2" spans="1:6" x14ac:dyDescent="0.25">
      <c r="A2" s="5">
        <v>2003</v>
      </c>
      <c r="B2" s="8">
        <f>SUMIFS(Concentrado!C$2:C563,Concentrado!$A$2:$A563,"="&amp;$A2,Concentrado!$B$2:$B563, "=Oaxaca")</f>
        <v>125575.372</v>
      </c>
      <c r="C2" s="8">
        <f>SUMIFS(Concentrado!D$2:D563,Concentrado!$A$2:$A563,"="&amp;$A2,Concentrado!$B$2:$B563, "=Oaxaca")</f>
        <v>3838.9863700000001</v>
      </c>
      <c r="D2" s="10">
        <f>SUMIFS(Concentrado!E$2:E563,Concentrado!$A$2:$A563,"="&amp;$A2,Concentrado!$B$2:$B563, "=Oaxaca")</f>
        <v>5.6</v>
      </c>
      <c r="E2" s="10">
        <f>SUMIFS(Concentrado!F$2:F563,Concentrado!$A$2:$A563,"="&amp;$A2,Concentrado!$B$2:$B563, "=Oaxaca")</f>
        <v>2.488469098916569</v>
      </c>
      <c r="F2" s="10">
        <f>SUMIFS(Concentrado!G$2:G563,Concentrado!$A$2:$A563,"="&amp;$A2,Concentrado!$B$2:$B563, "=Oaxaca")</f>
        <v>3.0571172586293436</v>
      </c>
    </row>
    <row r="3" spans="1:6" x14ac:dyDescent="0.25">
      <c r="A3" s="5">
        <v>2004</v>
      </c>
      <c r="B3" s="8">
        <f>SUMIFS(Concentrado!C$2:C564,Concentrado!$A$2:$A564,"="&amp;$A3,Concentrado!$B$2:$B564, "=Oaxaca")</f>
        <v>142950.12400000001</v>
      </c>
      <c r="C3" s="8">
        <f>SUMIFS(Concentrado!D$2:D564,Concentrado!$A$2:$A564,"="&amp;$A3,Concentrado!$B$2:$B564, "=Oaxaca")</f>
        <v>5141.2420000000002</v>
      </c>
      <c r="D3" s="10">
        <f>SUMIFS(Concentrado!E$2:E564,Concentrado!$A$2:$A564,"="&amp;$A3,Concentrado!$B$2:$B564, "=Oaxaca")</f>
        <v>5.6</v>
      </c>
      <c r="E3" s="10">
        <f>SUMIFS(Concentrado!F$2:F564,Concentrado!$A$2:$A564,"="&amp;$A3,Concentrado!$B$2:$B564, "=Oaxaca")</f>
        <v>2.6483893996136545</v>
      </c>
      <c r="F3" s="10">
        <f>SUMIFS(Concentrado!G$2:G564,Concentrado!$A$2:$A564,"="&amp;$A3,Concentrado!$B$2:$B564, "=Oaxaca")</f>
        <v>3.5965285346656986</v>
      </c>
    </row>
    <row r="4" spans="1:6" x14ac:dyDescent="0.25">
      <c r="A4" s="5">
        <v>2005</v>
      </c>
      <c r="B4" s="8">
        <f>SUMIFS(Concentrado!C$2:C565,Concentrado!$A$2:$A565,"="&amp;$A4,Concentrado!$B$2:$B565, "=Oaxaca")</f>
        <v>140574.391</v>
      </c>
      <c r="C4" s="8">
        <f>SUMIFS(Concentrado!D$2:D565,Concentrado!$A$2:$A565,"="&amp;$A4,Concentrado!$B$2:$B565, "=Oaxaca")</f>
        <v>5920.9003000000002</v>
      </c>
      <c r="D4" s="10">
        <f>SUMIFS(Concentrado!E$2:E565,Concentrado!$A$2:$A565,"="&amp;$A4,Concentrado!$B$2:$B565, "=Oaxaca")</f>
        <v>5.7</v>
      </c>
      <c r="E4" s="10">
        <f>SUMIFS(Concentrado!F$2:F565,Concentrado!$A$2:$A565,"="&amp;$A4,Concentrado!$B$2:$B565, "=Oaxaca")</f>
        <v>2.5859095834639341</v>
      </c>
      <c r="F4" s="10">
        <f>SUMIFS(Concentrado!G$2:G565,Concentrado!$A$2:$A565,"="&amp;$A4,Concentrado!$B$2:$B565, "=Oaxaca")</f>
        <v>4.2119338080575428</v>
      </c>
    </row>
    <row r="5" spans="1:6" x14ac:dyDescent="0.25">
      <c r="A5" s="5">
        <v>2006</v>
      </c>
      <c r="B5" s="8">
        <f>SUMIFS(Concentrado!C$2:C566,Concentrado!$A$2:$A566,"="&amp;$A5,Concentrado!$B$2:$B566, "=Oaxaca")</f>
        <v>170626.628</v>
      </c>
      <c r="C5" s="8">
        <f>SUMIFS(Concentrado!D$2:D566,Concentrado!$A$2:$A566,"="&amp;$A5,Concentrado!$B$2:$B566, "=Oaxaca")</f>
        <v>6535.2709300000006</v>
      </c>
      <c r="D5" s="10">
        <f>SUMIFS(Concentrado!E$2:E566,Concentrado!$A$2:$A566,"="&amp;$A5,Concentrado!$B$2:$B566, "=Oaxaca")</f>
        <v>5.7</v>
      </c>
      <c r="E5" s="10">
        <f>SUMIFS(Concentrado!F$2:F566,Concentrado!$A$2:$A566,"="&amp;$A5,Concentrado!$B$2:$B566, "=Oaxaca")</f>
        <v>2.5384775855367572</v>
      </c>
      <c r="F5" s="10">
        <f>SUMIFS(Concentrado!G$2:G566,Concentrado!$A$2:$A566,"="&amp;$A5,Concentrado!$B$2:$B566, "=Oaxaca")</f>
        <v>3.8301588718028237</v>
      </c>
    </row>
    <row r="6" spans="1:6" x14ac:dyDescent="0.25">
      <c r="A6" s="5">
        <v>2007</v>
      </c>
      <c r="B6" s="8">
        <f>SUMIFS(Concentrado!C$2:C567,Concentrado!$A$2:$A567,"="&amp;$A6,Concentrado!$B$2:$B567, "=Oaxaca")</f>
        <v>173610.81400000001</v>
      </c>
      <c r="C6" s="8">
        <f>SUMIFS(Concentrado!D$2:D567,Concentrado!$A$2:$A567,"="&amp;$A6,Concentrado!$B$2:$B567, "=Oaxaca")</f>
        <v>7126.966190000001</v>
      </c>
      <c r="D6" s="10">
        <f>SUMIFS(Concentrado!E$2:E567,Concentrado!$A$2:$A567,"="&amp;$A6,Concentrado!$B$2:$B567, "=Oaxaca")</f>
        <v>5.7</v>
      </c>
      <c r="E6" s="10">
        <f>SUMIFS(Concentrado!F$2:F567,Concentrado!$A$2:$A567,"="&amp;$A6,Concentrado!$B$2:$B567, "=Oaxaca")</f>
        <v>2.6221647726524417</v>
      </c>
      <c r="F6" s="10">
        <f>SUMIFS(Concentrado!G$2:G567,Concentrado!$A$2:$A567,"="&amp;$A6,Concentrado!$B$2:$B567, "=Oaxaca")</f>
        <v>4.1051395508116224</v>
      </c>
    </row>
    <row r="7" spans="1:6" x14ac:dyDescent="0.25">
      <c r="A7" s="5">
        <v>2008</v>
      </c>
      <c r="B7" s="8">
        <f>SUMIFS(Concentrado!C$2:C568,Concentrado!$A$2:$A568,"="&amp;$A7,Concentrado!$B$2:$B568, "=Oaxaca")</f>
        <v>192561.53400000001</v>
      </c>
      <c r="C7" s="8">
        <f>SUMIFS(Concentrado!D$2:D568,Concentrado!$A$2:$A568,"="&amp;$A7,Concentrado!$B$2:$B568, "=Oaxaca")</f>
        <v>10068.652479999999</v>
      </c>
      <c r="D7" s="10">
        <f>SUMIFS(Concentrado!E$2:E568,Concentrado!$A$2:$A568,"="&amp;$A7,Concentrado!$B$2:$B568, "=Oaxaca")</f>
        <v>5.9</v>
      </c>
      <c r="E7" s="10">
        <f>SUMIFS(Concentrado!F$2:F568,Concentrado!$A$2:$A568,"="&amp;$A7,Concentrado!$B$2:$B568, "=Oaxaca")</f>
        <v>2.744375766130335</v>
      </c>
      <c r="F7" s="10">
        <f>SUMIFS(Concentrado!G$2:G568,Concentrado!$A$2:$A568,"="&amp;$A7,Concentrado!$B$2:$B568, "=Oaxaca")</f>
        <v>5.2287973983422864</v>
      </c>
    </row>
    <row r="8" spans="1:6" x14ac:dyDescent="0.25">
      <c r="A8" s="5">
        <v>2009</v>
      </c>
      <c r="B8" s="8">
        <f>SUMIFS(Concentrado!C$2:C569,Concentrado!$A$2:$A569,"="&amp;$A8,Concentrado!$B$2:$B569, "=Oaxaca")</f>
        <v>190446.28</v>
      </c>
      <c r="C8" s="8">
        <f>SUMIFS(Concentrado!D$2:D569,Concentrado!$A$2:$A569,"="&amp;$A8,Concentrado!$B$2:$B569, "=Oaxaca")</f>
        <v>9401.2641299999996</v>
      </c>
      <c r="D8" s="10">
        <f>SUMIFS(Concentrado!E$2:E569,Concentrado!$A$2:$A569,"="&amp;$A8,Concentrado!$B$2:$B569, "=Oaxaca")</f>
        <v>6.5</v>
      </c>
      <c r="E8" s="10">
        <f>SUMIFS(Concentrado!F$2:F569,Concentrado!$A$2:$A569,"="&amp;$A8,Concentrado!$B$2:$B569, "=Oaxaca")</f>
        <v>3.0818163350054357</v>
      </c>
      <c r="F8" s="10">
        <f>SUMIFS(Concentrado!G$2:G569,Concentrado!$A$2:$A569,"="&amp;$A8,Concentrado!$B$2:$B569, "=Oaxaca")</f>
        <v>4.9364388372406118</v>
      </c>
    </row>
    <row r="9" spans="1:6" x14ac:dyDescent="0.25">
      <c r="A9" s="5">
        <v>2010</v>
      </c>
      <c r="B9" s="8">
        <f>SUMIFS(Concentrado!C$2:C570,Concentrado!$A$2:$A570,"="&amp;$A9,Concentrado!$B$2:$B570, "=Oaxaca")</f>
        <v>208793.74100000001</v>
      </c>
      <c r="C9" s="8">
        <f>SUMIFS(Concentrado!D$2:D570,Concentrado!$A$2:$A570,"="&amp;$A9,Concentrado!$B$2:$B570, "=Oaxaca")</f>
        <v>10246.51627</v>
      </c>
      <c r="D9" s="10">
        <f>SUMIFS(Concentrado!E$2:E570,Concentrado!$A$2:$A570,"="&amp;$A9,Concentrado!$B$2:$B570, "=Oaxaca")</f>
        <v>6.4</v>
      </c>
      <c r="E9" s="10">
        <f>SUMIFS(Concentrado!F$2:F570,Concentrado!$A$2:$A570,"="&amp;$A9,Concentrado!$B$2:$B570, "=Oaxaca")</f>
        <v>3.0874178926609304</v>
      </c>
      <c r="F9" s="10">
        <f>SUMIFS(Concentrado!G$2:G570,Concentrado!$A$2:$A570,"="&amp;$A9,Concentrado!$B$2:$B570, "=Oaxaca")</f>
        <v>4.9074824853107071</v>
      </c>
    </row>
    <row r="10" spans="1:6" x14ac:dyDescent="0.25">
      <c r="A10" s="5">
        <v>2011</v>
      </c>
      <c r="B10" s="8">
        <f>SUMIFS(Concentrado!C$2:C571,Concentrado!$A$2:$A571,"="&amp;$A10,Concentrado!$B$2:$B571, "=Oaxaca")</f>
        <v>226500.467</v>
      </c>
      <c r="C10" s="8">
        <f>SUMIFS(Concentrado!D$2:D571,Concentrado!$A$2:$A571,"="&amp;$A10,Concentrado!$B$2:$B571, "=Oaxaca")</f>
        <v>11507.998970000001</v>
      </c>
      <c r="D10" s="10">
        <f>SUMIFS(Concentrado!E$2:E571,Concentrado!$A$2:$A571,"="&amp;$A10,Concentrado!$B$2:$B571, "=Oaxaca")</f>
        <v>6.3</v>
      </c>
      <c r="E10" s="10">
        <f>SUMIFS(Concentrado!F$2:F571,Concentrado!$A$2:$A571,"="&amp;$A10,Concentrado!$B$2:$B571, "=Oaxaca")</f>
        <v>3.0428875930620269</v>
      </c>
      <c r="F10" s="10">
        <f>SUMIFS(Concentrado!G$2:G571,Concentrado!$A$2:$A571,"="&amp;$A10,Concentrado!$B$2:$B571, "=Oaxaca")</f>
        <v>5.0807837716290454</v>
      </c>
    </row>
    <row r="11" spans="1:6" x14ac:dyDescent="0.25">
      <c r="A11" s="5">
        <v>2012</v>
      </c>
      <c r="B11" s="8">
        <f>SUMIFS(Concentrado!C$2:C572,Concentrado!$A$2:$A572,"="&amp;$A11,Concentrado!$B$2:$B572, "=Oaxaca")</f>
        <v>248833.70199999999</v>
      </c>
      <c r="C11" s="8">
        <f>SUMIFS(Concentrado!D$2:D572,Concentrado!$A$2:$A572,"="&amp;$A11,Concentrado!$B$2:$B572, "=Oaxaca")</f>
        <v>12386.165140000001</v>
      </c>
      <c r="D11" s="10">
        <f>SUMIFS(Concentrado!E$2:E572,Concentrado!$A$2:$A572,"="&amp;$A11,Concentrado!$B$2:$B572, "=Oaxaca")</f>
        <v>6.4</v>
      </c>
      <c r="E11" s="10">
        <f>SUMIFS(Concentrado!F$2:F572,Concentrado!$A$2:$A572,"="&amp;$A11,Concentrado!$B$2:$B572, "=Oaxaca")</f>
        <v>3.1217773666234105</v>
      </c>
      <c r="F11" s="10">
        <f>SUMIFS(Concentrado!G$2:G572,Concentrado!$A$2:$A572,"="&amp;$A11,Concentrado!$B$2:$B572, "=Oaxaca")</f>
        <v>4.9776879258903612</v>
      </c>
    </row>
    <row r="12" spans="1:6" x14ac:dyDescent="0.25">
      <c r="A12" s="5">
        <v>2013</v>
      </c>
      <c r="B12" s="8">
        <f>SUMIFS(Concentrado!C$2:C573,Concentrado!$A$2:$A573,"="&amp;$A12,Concentrado!$B$2:$B573, "=Oaxaca")</f>
        <v>245515.976</v>
      </c>
      <c r="C12" s="8">
        <f>SUMIFS(Concentrado!D$2:D573,Concentrado!$A$2:$A573,"="&amp;$A12,Concentrado!$B$2:$B573, "=Oaxaca")</f>
        <v>12723.81279</v>
      </c>
      <c r="D12" s="10">
        <f>SUMIFS(Concentrado!E$2:E573,Concentrado!$A$2:$A573,"="&amp;$A12,Concentrado!$B$2:$B573, "=Oaxaca")</f>
        <v>6.4</v>
      </c>
      <c r="E12" s="10">
        <f>SUMIFS(Concentrado!F$2:F573,Concentrado!$A$2:$A573,"="&amp;$A12,Concentrado!$B$2:$B573, "=Oaxaca")</f>
        <v>3.2215186044094604</v>
      </c>
      <c r="F12" s="10">
        <f>SUMIFS(Concentrado!G$2:G573,Concentrado!$A$2:$A573,"="&amp;$A12,Concentrado!$B$2:$B573, "=Oaxaca")</f>
        <v>5.182478548768656</v>
      </c>
    </row>
    <row r="13" spans="1:6" x14ac:dyDescent="0.25">
      <c r="A13" s="5">
        <v>2014</v>
      </c>
      <c r="B13" s="8">
        <f>SUMIFS(Concentrado!C$2:C574,Concentrado!$A$2:$A574,"="&amp;$A13,Concentrado!$B$2:$B574, "=Oaxaca")</f>
        <v>265613.70600000001</v>
      </c>
      <c r="C13" s="8">
        <f>SUMIFS(Concentrado!D$2:D574,Concentrado!$A$2:$A574,"="&amp;$A13,Concentrado!$B$2:$B574, "=Oaxaca")</f>
        <v>13533.187449999998</v>
      </c>
      <c r="D13" s="10">
        <f>SUMIFS(Concentrado!E$2:E574,Concentrado!$A$2:$A574,"="&amp;$A13,Concentrado!$B$2:$B574, "=Oaxaca")</f>
        <v>6.5</v>
      </c>
      <c r="E13" s="10">
        <f>SUMIFS(Concentrado!F$2:F574,Concentrado!$A$2:$A574,"="&amp;$A13,Concentrado!$B$2:$B574, "=Oaxaca")</f>
        <v>2.9983345975823634</v>
      </c>
      <c r="F13" s="10">
        <f>SUMIFS(Concentrado!G$2:G574,Concentrado!$A$2:$A574,"="&amp;$A13,Concentrado!$B$2:$B574, "=Oaxaca")</f>
        <v>5.0950636749144254</v>
      </c>
    </row>
    <row r="14" spans="1:6" x14ac:dyDescent="0.25">
      <c r="A14" s="5">
        <v>2015</v>
      </c>
      <c r="B14" s="8">
        <f>SUMIFS(Concentrado!C$2:C575,Concentrado!$A$2:$A575,"="&amp;$A14,Concentrado!$B$2:$B575, "=Oaxaca")</f>
        <v>290365.72499999998</v>
      </c>
      <c r="C14" s="8">
        <f>SUMIFS(Concentrado!D$2:D575,Concentrado!$A$2:$A575,"="&amp;$A14,Concentrado!$B$2:$B575, "=Oaxaca")</f>
        <v>15574.019069999998</v>
      </c>
      <c r="D14" s="10">
        <f>SUMIFS(Concentrado!E$2:E575,Concentrado!$A$2:$A575,"="&amp;$A14,Concentrado!$B$2:$B575, "=Oaxaca")</f>
        <v>6.5</v>
      </c>
      <c r="E14" s="10">
        <f>SUMIFS(Concentrado!F$2:F575,Concentrado!$A$2:$A575,"="&amp;$A14,Concentrado!$B$2:$B575, "=Oaxaca")</f>
        <v>3.0797974575319831</v>
      </c>
      <c r="F14" s="10">
        <f>SUMIFS(Concentrado!G$2:G575,Concentrado!$A$2:$A575,"="&amp;$A14,Concentrado!$B$2:$B575, "=Oaxaca")</f>
        <v>5.3635872725680693</v>
      </c>
    </row>
    <row r="15" spans="1:6" x14ac:dyDescent="0.25">
      <c r="A15" s="5">
        <v>2016</v>
      </c>
      <c r="B15" s="8">
        <f>SUMIFS(Concentrado!C$2:C576,Concentrado!$A$2:$A576,"="&amp;$A15,Concentrado!$B$2:$B576, "=Oaxaca")</f>
        <v>284220.424</v>
      </c>
      <c r="C15" s="8">
        <f>SUMIFS(Concentrado!D$2:D576,Concentrado!$A$2:$A576,"="&amp;$A15,Concentrado!$B$2:$B576, "=Oaxaca")</f>
        <v>15174.432139999997</v>
      </c>
      <c r="D15" s="10">
        <f>SUMIFS(Concentrado!E$2:E576,Concentrado!$A$2:$A576,"="&amp;$A15,Concentrado!$B$2:$B576, "=Oaxaca")</f>
        <v>6.5</v>
      </c>
      <c r="E15" s="10">
        <f>SUMIFS(Concentrado!F$2:F576,Concentrado!$A$2:$A576,"="&amp;$A15,Concentrado!$B$2:$B576, "=Oaxaca")</f>
        <v>2.9449005221803635</v>
      </c>
      <c r="F15" s="10">
        <f>SUMIFS(Concentrado!G$2:G576,Concentrado!$A$2:$A576,"="&amp;$A15,Concentrado!$B$2:$B576, "=Oaxaca")</f>
        <v>5.3389661187754749</v>
      </c>
    </row>
    <row r="16" spans="1:6" x14ac:dyDescent="0.25">
      <c r="A16" s="5">
        <v>2017</v>
      </c>
      <c r="B16" s="8">
        <f>SUMIFS(Concentrado!C$2:C577,Concentrado!$A$2:$A577,"="&amp;$A16,Concentrado!$B$2:$B577, "=Oaxaca")</f>
        <v>313559.84100000001</v>
      </c>
      <c r="C16" s="8">
        <f>SUMIFS(Concentrado!D$2:D577,Concentrado!$A$2:$A577,"="&amp;$A16,Concentrado!$B$2:$B577, "=Oaxaca")</f>
        <v>15858.629809999999</v>
      </c>
      <c r="D16" s="10">
        <f>SUMIFS(Concentrado!E$2:E577,Concentrado!$A$2:$A577,"="&amp;$A16,Concentrado!$B$2:$B577, "=Oaxaca")</f>
        <v>6.5</v>
      </c>
      <c r="E16" s="10">
        <f>SUMIFS(Concentrado!F$2:F577,Concentrado!$A$2:$A577,"="&amp;$A16,Concentrado!$B$2:$B577, "=Oaxaca")</f>
        <v>2.8</v>
      </c>
      <c r="F16" s="10">
        <f>SUMIFS(Concentrado!G$2:G577,Concentrado!$A$2:$A577,"="&amp;$A16,Concentrado!$B$2:$B577, "=Oaxaca")</f>
        <v>5.057608703788059</v>
      </c>
    </row>
    <row r="17" spans="1:6" x14ac:dyDescent="0.25">
      <c r="A17" s="5">
        <v>2018</v>
      </c>
      <c r="B17" s="8">
        <f>SUMIFS(Concentrado!C$2:C578,Concentrado!$A$2:$A578,"="&amp;$A17,Concentrado!$B$2:$B578, "=Oaxaca")</f>
        <v>353955.59299999999</v>
      </c>
      <c r="C17" s="8">
        <f>SUMIFS(Concentrado!D$2:D578,Concentrado!$A$2:$A578,"="&amp;$A17,Concentrado!$B$2:$B578, "=Oaxaca")</f>
        <v>16106.76035</v>
      </c>
      <c r="D17" s="10">
        <f>SUMIFS(Concentrado!E$2:E578,Concentrado!$A$2:$A578,"="&amp;$A17,Concentrado!$B$2:$B578, "=Oaxaca")</f>
        <v>6.6</v>
      </c>
      <c r="E17" s="10">
        <f>SUMIFS(Concentrado!F$2:F578,Concentrado!$A$2:$A578,"="&amp;$A17,Concentrado!$B$2:$B578, "=Oaxaca")</f>
        <v>2.8</v>
      </c>
      <c r="F17" s="10">
        <f>SUMIFS(Concentrado!G$2:G578,Concentrado!$A$2:$A578,"="&amp;$A17,Concentrado!$B$2:$B578, "=Oaxaca")</f>
        <v>4.550503133312545</v>
      </c>
    </row>
    <row r="18" spans="1:6" x14ac:dyDescent="0.25">
      <c r="A18" s="5">
        <v>2019</v>
      </c>
      <c r="B18" s="8">
        <f>SUMIFS(Concentrado!C$2:C579,Concentrado!$A$2:$A579,"="&amp;$A18,Concentrado!$B$2:$B579, "=Oaxaca")</f>
        <v>347925.299</v>
      </c>
      <c r="C18" s="8">
        <f>SUMIFS(Concentrado!D$2:D579,Concentrado!$A$2:$A579,"="&amp;$A18,Concentrado!$B$2:$B579, "=Oaxaca")</f>
        <v>16401.831709999999</v>
      </c>
      <c r="D18" s="10">
        <f>SUMIFS(Concentrado!E$2:E579,Concentrado!$A$2:$A579,"="&amp;$A18,Concentrado!$B$2:$B579, "=Oaxaca")</f>
        <v>6.6</v>
      </c>
      <c r="E18" s="10">
        <f>SUMIFS(Concentrado!F$2:F579,Concentrado!$A$2:$A579,"="&amp;$A18,Concentrado!$B$2:$B579, "=Oaxaca")</f>
        <v>2.8</v>
      </c>
      <c r="F18" s="10">
        <f>SUMIFS(Concentrado!G$2:G579,Concentrado!$A$2:$A579,"="&amp;$A18,Concentrado!$B$2:$B579, "=Oaxaca")</f>
        <v>4.7141819686989761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58</v>
      </c>
    </row>
    <row r="2" spans="1:6" x14ac:dyDescent="0.25">
      <c r="A2" s="5">
        <v>2003</v>
      </c>
      <c r="B2" s="8">
        <f>SUMIFS(Concentrado!C$2:C563,Concentrado!$A$2:$A563,"="&amp;$A2,Concentrado!$B$2:$B563, "=Puebla")</f>
        <v>244703.25700000001</v>
      </c>
      <c r="C2" s="8">
        <f>SUMIFS(Concentrado!D$2:D563,Concentrado!$A$2:$A563,"="&amp;$A2,Concentrado!$B$2:$B563, "=Puebla")</f>
        <v>6318.7798500000008</v>
      </c>
      <c r="D2" s="10">
        <f>SUMIFS(Concentrado!E$2:E563,Concentrado!$A$2:$A563,"="&amp;$A2,Concentrado!$B$2:$B563, "=Puebla")</f>
        <v>5.6</v>
      </c>
      <c r="E2" s="10">
        <f>SUMIFS(Concentrado!F$2:F563,Concentrado!$A$2:$A563,"="&amp;$A2,Concentrado!$B$2:$B563, "=Puebla")</f>
        <v>2.488469098916569</v>
      </c>
      <c r="F2" s="10">
        <f>SUMIFS(Concentrado!G$2:G563,Concentrado!$A$2:$A563,"="&amp;$A2,Concentrado!$B$2:$B563, "=Puebla")</f>
        <v>2.5822213923372508</v>
      </c>
    </row>
    <row r="3" spans="1:6" x14ac:dyDescent="0.25">
      <c r="A3" s="5">
        <v>2004</v>
      </c>
      <c r="B3" s="8">
        <f>SUMIFS(Concentrado!C$2:C564,Concentrado!$A$2:$A564,"="&amp;$A3,Concentrado!$B$2:$B564, "=Puebla")</f>
        <v>265601.902</v>
      </c>
      <c r="C3" s="8">
        <f>SUMIFS(Concentrado!D$2:D564,Concentrado!$A$2:$A564,"="&amp;$A3,Concentrado!$B$2:$B564, "=Puebla")</f>
        <v>7987.8690799999995</v>
      </c>
      <c r="D3" s="10">
        <f>SUMIFS(Concentrado!E$2:E564,Concentrado!$A$2:$A564,"="&amp;$A3,Concentrado!$B$2:$B564, "=Puebla")</f>
        <v>5.6</v>
      </c>
      <c r="E3" s="10">
        <f>SUMIFS(Concentrado!F$2:F564,Concentrado!$A$2:$A564,"="&amp;$A3,Concentrado!$B$2:$B564, "=Puebla")</f>
        <v>2.6483893996136545</v>
      </c>
      <c r="F3" s="10">
        <f>SUMIFS(Concentrado!G$2:G564,Concentrado!$A$2:$A564,"="&amp;$A3,Concentrado!$B$2:$B564, "=Puebla")</f>
        <v>3.0074592914624532</v>
      </c>
    </row>
    <row r="4" spans="1:6" x14ac:dyDescent="0.25">
      <c r="A4" s="5">
        <v>2005</v>
      </c>
      <c r="B4" s="8">
        <f>SUMIFS(Concentrado!C$2:C565,Concentrado!$A$2:$A565,"="&amp;$A4,Concentrado!$B$2:$B565, "=Puebla")</f>
        <v>296863.07299999997</v>
      </c>
      <c r="C4" s="8">
        <f>SUMIFS(Concentrado!D$2:D565,Concentrado!$A$2:$A565,"="&amp;$A4,Concentrado!$B$2:$B565, "=Puebla")</f>
        <v>8322.227640000001</v>
      </c>
      <c r="D4" s="10">
        <f>SUMIFS(Concentrado!E$2:E565,Concentrado!$A$2:$A565,"="&amp;$A4,Concentrado!$B$2:$B565, "=Puebla")</f>
        <v>5.7</v>
      </c>
      <c r="E4" s="10">
        <f>SUMIFS(Concentrado!F$2:F565,Concentrado!$A$2:$A565,"="&amp;$A4,Concentrado!$B$2:$B565, "=Puebla")</f>
        <v>2.5859095834639341</v>
      </c>
      <c r="F4" s="10">
        <f>SUMIFS(Concentrado!G$2:G565,Concentrado!$A$2:$A565,"="&amp;$A4,Concentrado!$B$2:$B565, "=Puebla")</f>
        <v>2.8033893053448256</v>
      </c>
    </row>
    <row r="5" spans="1:6" x14ac:dyDescent="0.25">
      <c r="A5" s="5">
        <v>2006</v>
      </c>
      <c r="B5" s="8">
        <f>SUMIFS(Concentrado!C$2:C566,Concentrado!$A$2:$A566,"="&amp;$A5,Concentrado!$B$2:$B566, "=Puebla")</f>
        <v>324953.26</v>
      </c>
      <c r="C5" s="8">
        <f>SUMIFS(Concentrado!D$2:D566,Concentrado!$A$2:$A566,"="&amp;$A5,Concentrado!$B$2:$B566, "=Puebla")</f>
        <v>8955.7842899999996</v>
      </c>
      <c r="D5" s="10">
        <f>SUMIFS(Concentrado!E$2:E566,Concentrado!$A$2:$A566,"="&amp;$A5,Concentrado!$B$2:$B566, "=Puebla")</f>
        <v>5.7</v>
      </c>
      <c r="E5" s="10">
        <f>SUMIFS(Concentrado!F$2:F566,Concentrado!$A$2:$A566,"="&amp;$A5,Concentrado!$B$2:$B566, "=Puebla")</f>
        <v>2.5384775855367572</v>
      </c>
      <c r="F5" s="10">
        <f>SUMIFS(Concentrado!G$2:G566,Concentrado!$A$2:$A566,"="&amp;$A5,Concentrado!$B$2:$B566, "=Puebla")</f>
        <v>2.7560222937908052</v>
      </c>
    </row>
    <row r="6" spans="1:6" x14ac:dyDescent="0.25">
      <c r="A6" s="5">
        <v>2007</v>
      </c>
      <c r="B6" s="8">
        <f>SUMIFS(Concentrado!C$2:C567,Concentrado!$A$2:$A567,"="&amp;$A6,Concentrado!$B$2:$B567, "=Puebla")</f>
        <v>355837.97200000001</v>
      </c>
      <c r="C6" s="8">
        <f>SUMIFS(Concentrado!D$2:D567,Concentrado!$A$2:$A567,"="&amp;$A6,Concentrado!$B$2:$B567, "=Puebla")</f>
        <v>10010.858110000001</v>
      </c>
      <c r="D6" s="10">
        <f>SUMIFS(Concentrado!E$2:E567,Concentrado!$A$2:$A567,"="&amp;$A6,Concentrado!$B$2:$B567, "=Puebla")</f>
        <v>5.7</v>
      </c>
      <c r="E6" s="10">
        <f>SUMIFS(Concentrado!F$2:F567,Concentrado!$A$2:$A567,"="&amp;$A6,Concentrado!$B$2:$B567, "=Puebla")</f>
        <v>2.6221647726524417</v>
      </c>
      <c r="F6" s="10">
        <f>SUMIFS(Concentrado!G$2:G567,Concentrado!$A$2:$A567,"="&amp;$A6,Concentrado!$B$2:$B567, "=Puebla")</f>
        <v>2.8133192345194686</v>
      </c>
    </row>
    <row r="7" spans="1:6" x14ac:dyDescent="0.25">
      <c r="A7" s="5">
        <v>2008</v>
      </c>
      <c r="B7" s="8">
        <f>SUMIFS(Concentrado!C$2:C568,Concentrado!$A$2:$A568,"="&amp;$A7,Concentrado!$B$2:$B568, "=Puebla")</f>
        <v>385126.95699999999</v>
      </c>
      <c r="C7" s="8">
        <f>SUMIFS(Concentrado!D$2:D568,Concentrado!$A$2:$A568,"="&amp;$A7,Concentrado!$B$2:$B568, "=Puebla")</f>
        <v>12422.598170000001</v>
      </c>
      <c r="D7" s="10">
        <f>SUMIFS(Concentrado!E$2:E568,Concentrado!$A$2:$A568,"="&amp;$A7,Concentrado!$B$2:$B568, "=Puebla")</f>
        <v>5.9</v>
      </c>
      <c r="E7" s="10">
        <f>SUMIFS(Concentrado!F$2:F568,Concentrado!$A$2:$A568,"="&amp;$A7,Concentrado!$B$2:$B568, "=Puebla")</f>
        <v>2.744375766130335</v>
      </c>
      <c r="F7" s="10">
        <f>SUMIFS(Concentrado!G$2:G568,Concentrado!$A$2:$A568,"="&amp;$A7,Concentrado!$B$2:$B568, "=Puebla")</f>
        <v>3.2255852113722594</v>
      </c>
    </row>
    <row r="8" spans="1:6" x14ac:dyDescent="0.25">
      <c r="A8" s="5">
        <v>2009</v>
      </c>
      <c r="B8" s="8">
        <f>SUMIFS(Concentrado!C$2:C569,Concentrado!$A$2:$A569,"="&amp;$A8,Concentrado!$B$2:$B569, "=Puebla")</f>
        <v>373642.29399999999</v>
      </c>
      <c r="C8" s="8">
        <f>SUMIFS(Concentrado!D$2:D569,Concentrado!$A$2:$A569,"="&amp;$A8,Concentrado!$B$2:$B569, "=Puebla")</f>
        <v>12266.941910000001</v>
      </c>
      <c r="D8" s="10">
        <f>SUMIFS(Concentrado!E$2:E569,Concentrado!$A$2:$A569,"="&amp;$A8,Concentrado!$B$2:$B569, "=Puebla")</f>
        <v>6.5</v>
      </c>
      <c r="E8" s="10">
        <f>SUMIFS(Concentrado!F$2:F569,Concentrado!$A$2:$A569,"="&amp;$A8,Concentrado!$B$2:$B569, "=Puebla")</f>
        <v>3.0818163350054357</v>
      </c>
      <c r="F8" s="10">
        <f>SUMIFS(Concentrado!G$2:G569,Concentrado!$A$2:$A569,"="&amp;$A8,Concentrado!$B$2:$B569, "=Puebla")</f>
        <v>3.2830710299621493</v>
      </c>
    </row>
    <row r="9" spans="1:6" x14ac:dyDescent="0.25">
      <c r="A9" s="5">
        <v>2010</v>
      </c>
      <c r="B9" s="8">
        <f>SUMIFS(Concentrado!C$2:C570,Concentrado!$A$2:$A570,"="&amp;$A9,Concentrado!$B$2:$B570, "=Puebla")</f>
        <v>416421.45400000003</v>
      </c>
      <c r="C9" s="8">
        <f>SUMIFS(Concentrado!D$2:D570,Concentrado!$A$2:$A570,"="&amp;$A9,Concentrado!$B$2:$B570, "=Puebla")</f>
        <v>13624.40798</v>
      </c>
      <c r="D9" s="10">
        <f>SUMIFS(Concentrado!E$2:E570,Concentrado!$A$2:$A570,"="&amp;$A9,Concentrado!$B$2:$B570, "=Puebla")</f>
        <v>6.4</v>
      </c>
      <c r="E9" s="10">
        <f>SUMIFS(Concentrado!F$2:F570,Concentrado!$A$2:$A570,"="&amp;$A9,Concentrado!$B$2:$B570, "=Puebla")</f>
        <v>3.0874178926609304</v>
      </c>
      <c r="F9" s="10">
        <f>SUMIFS(Concentrado!G$2:G570,Concentrado!$A$2:$A570,"="&amp;$A9,Concentrado!$B$2:$B570, "=Puebla")</f>
        <v>3.271783393753771</v>
      </c>
    </row>
    <row r="10" spans="1:6" x14ac:dyDescent="0.25">
      <c r="A10" s="5">
        <v>2011</v>
      </c>
      <c r="B10" s="8">
        <f>SUMIFS(Concentrado!C$2:C571,Concentrado!$A$2:$A571,"="&amp;$A10,Concentrado!$B$2:$B571, "=Puebla")</f>
        <v>462331.62699999998</v>
      </c>
      <c r="C10" s="8">
        <f>SUMIFS(Concentrado!D$2:D571,Concentrado!$A$2:$A571,"="&amp;$A10,Concentrado!$B$2:$B571, "=Puebla")</f>
        <v>15386.02275</v>
      </c>
      <c r="D10" s="10">
        <f>SUMIFS(Concentrado!E$2:E571,Concentrado!$A$2:$A571,"="&amp;$A10,Concentrado!$B$2:$B571, "=Puebla")</f>
        <v>6.3</v>
      </c>
      <c r="E10" s="10">
        <f>SUMIFS(Concentrado!F$2:F571,Concentrado!$A$2:$A571,"="&amp;$A10,Concentrado!$B$2:$B571, "=Puebla")</f>
        <v>3.0428875930620269</v>
      </c>
      <c r="F10" s="10">
        <f>SUMIFS(Concentrado!G$2:G571,Concentrado!$A$2:$A571,"="&amp;$A10,Concentrado!$B$2:$B571, "=Puebla")</f>
        <v>3.3279191496886282</v>
      </c>
    </row>
    <row r="11" spans="1:6" x14ac:dyDescent="0.25">
      <c r="A11" s="5">
        <v>2012</v>
      </c>
      <c r="B11" s="8">
        <f>SUMIFS(Concentrado!C$2:C572,Concentrado!$A$2:$A572,"="&amp;$A11,Concentrado!$B$2:$B572, "=Puebla")</f>
        <v>515088.62300000002</v>
      </c>
      <c r="C11" s="8">
        <f>SUMIFS(Concentrado!D$2:D572,Concentrado!$A$2:$A572,"="&amp;$A11,Concentrado!$B$2:$B572, "=Puebla")</f>
        <v>15989.54219</v>
      </c>
      <c r="D11" s="10">
        <f>SUMIFS(Concentrado!E$2:E572,Concentrado!$A$2:$A572,"="&amp;$A11,Concentrado!$B$2:$B572, "=Puebla")</f>
        <v>6.4</v>
      </c>
      <c r="E11" s="10">
        <f>SUMIFS(Concentrado!F$2:F572,Concentrado!$A$2:$A572,"="&amp;$A11,Concentrado!$B$2:$B572, "=Puebla")</f>
        <v>3.1217773666234105</v>
      </c>
      <c r="F11" s="10">
        <f>SUMIFS(Concentrado!G$2:G572,Concentrado!$A$2:$A572,"="&amp;$A11,Concentrado!$B$2:$B572, "=Puebla")</f>
        <v>3.1042312868168316</v>
      </c>
    </row>
    <row r="12" spans="1:6" x14ac:dyDescent="0.25">
      <c r="A12" s="5">
        <v>2013</v>
      </c>
      <c r="B12" s="8">
        <f>SUMIFS(Concentrado!C$2:C573,Concentrado!$A$2:$A573,"="&amp;$A12,Concentrado!$B$2:$B573, "=Puebla")</f>
        <v>519256.53499999997</v>
      </c>
      <c r="C12" s="8">
        <f>SUMIFS(Concentrado!D$2:D573,Concentrado!$A$2:$A573,"="&amp;$A12,Concentrado!$B$2:$B573, "=Puebla")</f>
        <v>17281.37441</v>
      </c>
      <c r="D12" s="10">
        <f>SUMIFS(Concentrado!E$2:E573,Concentrado!$A$2:$A573,"="&amp;$A12,Concentrado!$B$2:$B573, "=Puebla")</f>
        <v>6.4</v>
      </c>
      <c r="E12" s="10">
        <f>SUMIFS(Concentrado!F$2:F573,Concentrado!$A$2:$A573,"="&amp;$A12,Concentrado!$B$2:$B573, "=Puebla")</f>
        <v>3.2215186044094604</v>
      </c>
      <c r="F12" s="10">
        <f>SUMIFS(Concentrado!G$2:G573,Concentrado!$A$2:$A573,"="&amp;$A12,Concentrado!$B$2:$B573, "=Puebla")</f>
        <v>3.3280995510244278</v>
      </c>
    </row>
    <row r="13" spans="1:6" x14ac:dyDescent="0.25">
      <c r="A13" s="5">
        <v>2014</v>
      </c>
      <c r="B13" s="8">
        <f>SUMIFS(Concentrado!C$2:C574,Concentrado!$A$2:$A574,"="&amp;$A13,Concentrado!$B$2:$B574, "=Puebla")</f>
        <v>540792.71799999999</v>
      </c>
      <c r="C13" s="8">
        <f>SUMIFS(Concentrado!D$2:D574,Concentrado!$A$2:$A574,"="&amp;$A13,Concentrado!$B$2:$B574, "=Puebla")</f>
        <v>19006.105439999999</v>
      </c>
      <c r="D13" s="10">
        <f>SUMIFS(Concentrado!E$2:E574,Concentrado!$A$2:$A574,"="&amp;$A13,Concentrado!$B$2:$B574, "=Puebla")</f>
        <v>6.5</v>
      </c>
      <c r="E13" s="10">
        <f>SUMIFS(Concentrado!F$2:F574,Concentrado!$A$2:$A574,"="&amp;$A13,Concentrado!$B$2:$B574, "=Puebla")</f>
        <v>2.9983345975823634</v>
      </c>
      <c r="F13" s="10">
        <f>SUMIFS(Concentrado!G$2:G574,Concentrado!$A$2:$A574,"="&amp;$A13,Concentrado!$B$2:$B574, "=Puebla")</f>
        <v>3.5144898974027976</v>
      </c>
    </row>
    <row r="14" spans="1:6" x14ac:dyDescent="0.25">
      <c r="A14" s="5">
        <v>2015</v>
      </c>
      <c r="B14" s="8">
        <f>SUMIFS(Concentrado!C$2:C575,Concentrado!$A$2:$A575,"="&amp;$A14,Concentrado!$B$2:$B575, "=Puebla")</f>
        <v>580298.16</v>
      </c>
      <c r="C14" s="8">
        <f>SUMIFS(Concentrado!D$2:D575,Concentrado!$A$2:$A575,"="&amp;$A14,Concentrado!$B$2:$B575, "=Puebla")</f>
        <v>20952.238669999999</v>
      </c>
      <c r="D14" s="10">
        <f>SUMIFS(Concentrado!E$2:E575,Concentrado!$A$2:$A575,"="&amp;$A14,Concentrado!$B$2:$B575, "=Puebla")</f>
        <v>6.5</v>
      </c>
      <c r="E14" s="10">
        <f>SUMIFS(Concentrado!F$2:F575,Concentrado!$A$2:$A575,"="&amp;$A14,Concentrado!$B$2:$B575, "=Puebla")</f>
        <v>3.0797974575319831</v>
      </c>
      <c r="F14" s="10">
        <f>SUMIFS(Concentrado!G$2:G575,Concentrado!$A$2:$A575,"="&amp;$A14,Concentrado!$B$2:$B575, "=Puebla")</f>
        <v>3.6105988462896379</v>
      </c>
    </row>
    <row r="15" spans="1:6" x14ac:dyDescent="0.25">
      <c r="A15" s="5">
        <v>2016</v>
      </c>
      <c r="B15" s="8">
        <f>SUMIFS(Concentrado!C$2:C576,Concentrado!$A$2:$A576,"="&amp;$A15,Concentrado!$B$2:$B576, "=Puebla")</f>
        <v>628165.6</v>
      </c>
      <c r="C15" s="8">
        <f>SUMIFS(Concentrado!D$2:D576,Concentrado!$A$2:$A576,"="&amp;$A15,Concentrado!$B$2:$B576, "=Puebla")</f>
        <v>21784.741020000001</v>
      </c>
      <c r="D15" s="10">
        <f>SUMIFS(Concentrado!E$2:E576,Concentrado!$A$2:$A576,"="&amp;$A15,Concentrado!$B$2:$B576, "=Puebla")</f>
        <v>6.5</v>
      </c>
      <c r="E15" s="10">
        <f>SUMIFS(Concentrado!F$2:F576,Concentrado!$A$2:$A576,"="&amp;$A15,Concentrado!$B$2:$B576, "=Puebla")</f>
        <v>2.9449005221803635</v>
      </c>
      <c r="F15" s="10">
        <f>SUMIFS(Concentrado!G$2:G576,Concentrado!$A$2:$A576,"="&amp;$A15,Concentrado!$B$2:$B576, "=Puebla")</f>
        <v>3.4679933157753307</v>
      </c>
    </row>
    <row r="16" spans="1:6" x14ac:dyDescent="0.25">
      <c r="A16" s="5">
        <v>2017</v>
      </c>
      <c r="B16" s="8">
        <f>SUMIFS(Concentrado!C$2:C577,Concentrado!$A$2:$A577,"="&amp;$A16,Concentrado!$B$2:$B577, "=Puebla")</f>
        <v>699067.17200000002</v>
      </c>
      <c r="C16" s="8">
        <f>SUMIFS(Concentrado!D$2:D577,Concentrado!$A$2:$A577,"="&amp;$A16,Concentrado!$B$2:$B577, "=Puebla")</f>
        <v>23716.977709999999</v>
      </c>
      <c r="D16" s="10">
        <f>SUMIFS(Concentrado!E$2:E577,Concentrado!$A$2:$A577,"="&amp;$A16,Concentrado!$B$2:$B577, "=Puebla")</f>
        <v>6.5</v>
      </c>
      <c r="E16" s="10">
        <f>SUMIFS(Concentrado!F$2:F577,Concentrado!$A$2:$A577,"="&amp;$A16,Concentrado!$B$2:$B577, "=Puebla")</f>
        <v>2.8</v>
      </c>
      <c r="F16" s="10">
        <f>SUMIFS(Concentrado!G$2:G577,Concentrado!$A$2:$A577,"="&amp;$A16,Concentrado!$B$2:$B577, "=Puebla")</f>
        <v>3.3926607713743424</v>
      </c>
    </row>
    <row r="17" spans="1:6" x14ac:dyDescent="0.25">
      <c r="A17" s="5">
        <v>2018</v>
      </c>
      <c r="B17" s="8">
        <f>SUMIFS(Concentrado!C$2:C578,Concentrado!$A$2:$A578,"="&amp;$A17,Concentrado!$B$2:$B578, "=Puebla")</f>
        <v>743441.446</v>
      </c>
      <c r="C17" s="8">
        <f>SUMIFS(Concentrado!D$2:D578,Concentrado!$A$2:$A578,"="&amp;$A17,Concentrado!$B$2:$B578, "=Puebla")</f>
        <v>23629.624779999998</v>
      </c>
      <c r="D17" s="10">
        <f>SUMIFS(Concentrado!E$2:E578,Concentrado!$A$2:$A578,"="&amp;$A17,Concentrado!$B$2:$B578, "=Puebla")</f>
        <v>6.6</v>
      </c>
      <c r="E17" s="10">
        <f>SUMIFS(Concentrado!F$2:F578,Concentrado!$A$2:$A578,"="&amp;$A17,Concentrado!$B$2:$B578, "=Puebla")</f>
        <v>2.8</v>
      </c>
      <c r="F17" s="10">
        <f>SUMIFS(Concentrado!G$2:G578,Concentrado!$A$2:$A578,"="&amp;$A17,Concentrado!$B$2:$B578, "=Puebla")</f>
        <v>3.1784110109997821</v>
      </c>
    </row>
    <row r="18" spans="1:6" x14ac:dyDescent="0.25">
      <c r="A18" s="5">
        <v>2019</v>
      </c>
      <c r="B18" s="8">
        <f>SUMIFS(Concentrado!C$2:C579,Concentrado!$A$2:$A579,"="&amp;$A18,Concentrado!$B$2:$B579, "=Puebla")</f>
        <v>765629.07900000003</v>
      </c>
      <c r="C18" s="8">
        <f>SUMIFS(Concentrado!D$2:D579,Concentrado!$A$2:$A579,"="&amp;$A18,Concentrado!$B$2:$B579, "=Puebla")</f>
        <v>24286.420460000001</v>
      </c>
      <c r="D18" s="10">
        <f>SUMIFS(Concentrado!E$2:E579,Concentrado!$A$2:$A579,"="&amp;$A18,Concentrado!$B$2:$B579, "=Puebla")</f>
        <v>6.6</v>
      </c>
      <c r="E18" s="10">
        <f>SUMIFS(Concentrado!F$2:F579,Concentrado!$A$2:$A579,"="&amp;$A18,Concentrado!$B$2:$B579, "=Puebla")</f>
        <v>2.8</v>
      </c>
      <c r="F18" s="10">
        <f>SUMIFS(Concentrado!G$2:G579,Concentrado!$A$2:$A579,"="&amp;$A18,Concentrado!$B$2:$B579, "=Puebla")</f>
        <v>3.1720869969725904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59</v>
      </c>
    </row>
    <row r="2" spans="1:6" x14ac:dyDescent="0.25">
      <c r="A2" s="5">
        <v>2003</v>
      </c>
      <c r="B2" s="8">
        <f>SUMIFS(Concentrado!C$2:C563,Concentrado!$A$2:$A563,"="&amp;$A2,Concentrado!$B$2:$B563, "=Querétaro")</f>
        <v>129222.791</v>
      </c>
      <c r="C2" s="8">
        <f>SUMIFS(Concentrado!D$2:D563,Concentrado!$A$2:$A563,"="&amp;$A2,Concentrado!$B$2:$B563, "=Querétaro")</f>
        <v>2483.8784500000002</v>
      </c>
      <c r="D2" s="10">
        <f>SUMIFS(Concentrado!E$2:E563,Concentrado!$A$2:$A563,"="&amp;$A2,Concentrado!$B$2:$B563, "=Querétaro")</f>
        <v>5.6</v>
      </c>
      <c r="E2" s="10">
        <f>SUMIFS(Concentrado!F$2:F563,Concentrado!$A$2:$A563,"="&amp;$A2,Concentrado!$B$2:$B563, "=Querétaro")</f>
        <v>2.488469098916569</v>
      </c>
      <c r="F2" s="10">
        <f>SUMIFS(Concentrado!G$2:G563,Concentrado!$A$2:$A563,"="&amp;$A2,Concentrado!$B$2:$B563, "=Querétaro")</f>
        <v>1.9221674681210068</v>
      </c>
    </row>
    <row r="3" spans="1:6" x14ac:dyDescent="0.25">
      <c r="A3" s="5">
        <v>2004</v>
      </c>
      <c r="B3" s="8">
        <f>SUMIFS(Concentrado!C$2:C564,Concentrado!$A$2:$A564,"="&amp;$A3,Concentrado!$B$2:$B564, "=Querétaro")</f>
        <v>147980.64000000001</v>
      </c>
      <c r="C3" s="8">
        <f>SUMIFS(Concentrado!D$2:D564,Concentrado!$A$2:$A564,"="&amp;$A3,Concentrado!$B$2:$B564, "=Querétaro")</f>
        <v>2875.1783599999999</v>
      </c>
      <c r="D3" s="10">
        <f>SUMIFS(Concentrado!E$2:E564,Concentrado!$A$2:$A564,"="&amp;$A3,Concentrado!$B$2:$B564, "=Querétaro")</f>
        <v>5.6</v>
      </c>
      <c r="E3" s="10">
        <f>SUMIFS(Concentrado!F$2:F564,Concentrado!$A$2:$A564,"="&amp;$A3,Concentrado!$B$2:$B564, "=Querétaro")</f>
        <v>2.6483893996136545</v>
      </c>
      <c r="F3" s="10">
        <f>SUMIFS(Concentrado!G$2:G564,Concentrado!$A$2:$A564,"="&amp;$A3,Concentrado!$B$2:$B564, "=Querétaro")</f>
        <v>1.942942238930714</v>
      </c>
    </row>
    <row r="4" spans="1:6" x14ac:dyDescent="0.25">
      <c r="A4" s="5">
        <v>2005</v>
      </c>
      <c r="B4" s="8">
        <f>SUMIFS(Concentrado!C$2:C565,Concentrado!$A$2:$A565,"="&amp;$A4,Concentrado!$B$2:$B565, "=Querétaro")</f>
        <v>168791.83499999999</v>
      </c>
      <c r="C4" s="8">
        <f>SUMIFS(Concentrado!D$2:D565,Concentrado!$A$2:$A565,"="&amp;$A4,Concentrado!$B$2:$B565, "=Querétaro")</f>
        <v>2943.4819299999999</v>
      </c>
      <c r="D4" s="10">
        <f>SUMIFS(Concentrado!E$2:E565,Concentrado!$A$2:$A565,"="&amp;$A4,Concentrado!$B$2:$B565, "=Querétaro")</f>
        <v>5.7</v>
      </c>
      <c r="E4" s="10">
        <f>SUMIFS(Concentrado!F$2:F565,Concentrado!$A$2:$A565,"="&amp;$A4,Concentrado!$B$2:$B565, "=Querétaro")</f>
        <v>2.5859095834639341</v>
      </c>
      <c r="F4" s="10">
        <f>SUMIFS(Concentrado!G$2:G565,Concentrado!$A$2:$A565,"="&amp;$A4,Concentrado!$B$2:$B565, "=Querétaro")</f>
        <v>1.743853267546976</v>
      </c>
    </row>
    <row r="5" spans="1:6" x14ac:dyDescent="0.25">
      <c r="A5" s="5">
        <v>2006</v>
      </c>
      <c r="B5" s="8">
        <f>SUMIFS(Concentrado!C$2:C566,Concentrado!$A$2:$A566,"="&amp;$A5,Concentrado!$B$2:$B566, "=Querétaro")</f>
        <v>188519.43900000001</v>
      </c>
      <c r="C5" s="8">
        <f>SUMIFS(Concentrado!D$2:D566,Concentrado!$A$2:$A566,"="&amp;$A5,Concentrado!$B$2:$B566, "=Querétaro")</f>
        <v>3205.5334199999998</v>
      </c>
      <c r="D5" s="10">
        <f>SUMIFS(Concentrado!E$2:E566,Concentrado!$A$2:$A566,"="&amp;$A5,Concentrado!$B$2:$B566, "=Querétaro")</f>
        <v>5.7</v>
      </c>
      <c r="E5" s="10">
        <f>SUMIFS(Concentrado!F$2:F566,Concentrado!$A$2:$A566,"="&amp;$A5,Concentrado!$B$2:$B566, "=Querétaro")</f>
        <v>2.5384775855367572</v>
      </c>
      <c r="F5" s="10">
        <f>SUMIFS(Concentrado!G$2:G566,Concentrado!$A$2:$A566,"="&amp;$A5,Concentrado!$B$2:$B566, "=Querétaro")</f>
        <v>1.7003728830319718</v>
      </c>
    </row>
    <row r="6" spans="1:6" x14ac:dyDescent="0.25">
      <c r="A6" s="5">
        <v>2007</v>
      </c>
      <c r="B6" s="8">
        <f>SUMIFS(Concentrado!C$2:C567,Concentrado!$A$2:$A567,"="&amp;$A6,Concentrado!$B$2:$B567, "=Querétaro")</f>
        <v>207403.04399999999</v>
      </c>
      <c r="C6" s="8">
        <f>SUMIFS(Concentrado!D$2:D567,Concentrado!$A$2:$A567,"="&amp;$A6,Concentrado!$B$2:$B567, "=Querétaro")</f>
        <v>3483.8741099999997</v>
      </c>
      <c r="D6" s="10">
        <f>SUMIFS(Concentrado!E$2:E567,Concentrado!$A$2:$A567,"="&amp;$A6,Concentrado!$B$2:$B567, "=Querétaro")</f>
        <v>5.7</v>
      </c>
      <c r="E6" s="10">
        <f>SUMIFS(Concentrado!F$2:F567,Concentrado!$A$2:$A567,"="&amp;$A6,Concentrado!$B$2:$B567, "=Querétaro")</f>
        <v>2.6221647726524417</v>
      </c>
      <c r="F6" s="10">
        <f>SUMIFS(Concentrado!G$2:G567,Concentrado!$A$2:$A567,"="&amp;$A6,Concentrado!$B$2:$B567, "=Querétaro")</f>
        <v>1.6797603558798297</v>
      </c>
    </row>
    <row r="7" spans="1:6" x14ac:dyDescent="0.25">
      <c r="A7" s="5">
        <v>2008</v>
      </c>
      <c r="B7" s="8">
        <f>SUMIFS(Concentrado!C$2:C568,Concentrado!$A$2:$A568,"="&amp;$A7,Concentrado!$B$2:$B568, "=Querétaro")</f>
        <v>228284.80300000001</v>
      </c>
      <c r="C7" s="8">
        <f>SUMIFS(Concentrado!D$2:D568,Concentrado!$A$2:$A568,"="&amp;$A7,Concentrado!$B$2:$B568, "=Querétaro")</f>
        <v>4108.7077799999997</v>
      </c>
      <c r="D7" s="10">
        <f>SUMIFS(Concentrado!E$2:E568,Concentrado!$A$2:$A568,"="&amp;$A7,Concentrado!$B$2:$B568, "=Querétaro")</f>
        <v>5.9</v>
      </c>
      <c r="E7" s="10">
        <f>SUMIFS(Concentrado!F$2:F568,Concentrado!$A$2:$A568,"="&amp;$A7,Concentrado!$B$2:$B568, "=Querétaro")</f>
        <v>2.744375766130335</v>
      </c>
      <c r="F7" s="10">
        <f>SUMIFS(Concentrado!G$2:G568,Concentrado!$A$2:$A568,"="&amp;$A7,Concentrado!$B$2:$B568, "=Querétaro")</f>
        <v>1.7998166001439875</v>
      </c>
    </row>
    <row r="8" spans="1:6" x14ac:dyDescent="0.25">
      <c r="A8" s="5">
        <v>2009</v>
      </c>
      <c r="B8" s="8">
        <f>SUMIFS(Concentrado!C$2:C569,Concentrado!$A$2:$A569,"="&amp;$A8,Concentrado!$B$2:$B569, "=Querétaro")</f>
        <v>233711.41899999999</v>
      </c>
      <c r="C8" s="8">
        <f>SUMIFS(Concentrado!D$2:D569,Concentrado!$A$2:$A569,"="&amp;$A8,Concentrado!$B$2:$B569, "=Querétaro")</f>
        <v>4778.8699400000005</v>
      </c>
      <c r="D8" s="10">
        <f>SUMIFS(Concentrado!E$2:E569,Concentrado!$A$2:$A569,"="&amp;$A8,Concentrado!$B$2:$B569, "=Querétaro")</f>
        <v>6.5</v>
      </c>
      <c r="E8" s="10">
        <f>SUMIFS(Concentrado!F$2:F569,Concentrado!$A$2:$A569,"="&amp;$A8,Concentrado!$B$2:$B569, "=Querétaro")</f>
        <v>3.0818163350054357</v>
      </c>
      <c r="F8" s="10">
        <f>SUMIFS(Concentrado!G$2:G569,Concentrado!$A$2:$A569,"="&amp;$A8,Concentrado!$B$2:$B569, "=Querétaro")</f>
        <v>2.0447738328095988</v>
      </c>
    </row>
    <row r="9" spans="1:6" x14ac:dyDescent="0.25">
      <c r="A9" s="5">
        <v>2010</v>
      </c>
      <c r="B9" s="8">
        <f>SUMIFS(Concentrado!C$2:C570,Concentrado!$A$2:$A570,"="&amp;$A9,Concentrado!$B$2:$B570, "=Querétaro")</f>
        <v>256123.88399999999</v>
      </c>
      <c r="C9" s="8">
        <f>SUMIFS(Concentrado!D$2:D570,Concentrado!$A$2:$A570,"="&amp;$A9,Concentrado!$B$2:$B570, "=Querétaro")</f>
        <v>5223.9745700000003</v>
      </c>
      <c r="D9" s="10">
        <f>SUMIFS(Concentrado!E$2:E570,Concentrado!$A$2:$A570,"="&amp;$A9,Concentrado!$B$2:$B570, "=Querétaro")</f>
        <v>6.4</v>
      </c>
      <c r="E9" s="10">
        <f>SUMIFS(Concentrado!F$2:F570,Concentrado!$A$2:$A570,"="&amp;$A9,Concentrado!$B$2:$B570, "=Querétaro")</f>
        <v>3.0874178926609304</v>
      </c>
      <c r="F9" s="10">
        <f>SUMIFS(Concentrado!G$2:G570,Concentrado!$A$2:$A570,"="&amp;$A9,Concentrado!$B$2:$B570, "=Querétaro")</f>
        <v>2.0396280457780347</v>
      </c>
    </row>
    <row r="10" spans="1:6" x14ac:dyDescent="0.25">
      <c r="A10" s="5">
        <v>2011</v>
      </c>
      <c r="B10" s="8">
        <f>SUMIFS(Concentrado!C$2:C571,Concentrado!$A$2:$A571,"="&amp;$A10,Concentrado!$B$2:$B571, "=Querétaro")</f>
        <v>288201.125</v>
      </c>
      <c r="C10" s="8">
        <f>SUMIFS(Concentrado!D$2:D571,Concentrado!$A$2:$A571,"="&amp;$A10,Concentrado!$B$2:$B571, "=Querétaro")</f>
        <v>5552.7228699999996</v>
      </c>
      <c r="D10" s="10">
        <f>SUMIFS(Concentrado!E$2:E571,Concentrado!$A$2:$A571,"="&amp;$A10,Concentrado!$B$2:$B571, "=Querétaro")</f>
        <v>6.3</v>
      </c>
      <c r="E10" s="10">
        <f>SUMIFS(Concentrado!F$2:F571,Concentrado!$A$2:$A571,"="&amp;$A10,Concentrado!$B$2:$B571, "=Querétaro")</f>
        <v>3.0428875930620269</v>
      </c>
      <c r="F10" s="10">
        <f>SUMIFS(Concentrado!G$2:G571,Concentrado!$A$2:$A571,"="&amp;$A10,Concentrado!$B$2:$B571, "=Querétaro")</f>
        <v>1.9266832737033901</v>
      </c>
    </row>
    <row r="11" spans="1:6" x14ac:dyDescent="0.25">
      <c r="A11" s="5">
        <v>2012</v>
      </c>
      <c r="B11" s="8">
        <f>SUMIFS(Concentrado!C$2:C572,Concentrado!$A$2:$A572,"="&amp;$A11,Concentrado!$B$2:$B572, "=Querétaro")</f>
        <v>311704.96100000001</v>
      </c>
      <c r="C11" s="8">
        <f>SUMIFS(Concentrado!D$2:D572,Concentrado!$A$2:$A572,"="&amp;$A11,Concentrado!$B$2:$B572, "=Querétaro")</f>
        <v>6060.93001</v>
      </c>
      <c r="D11" s="10">
        <f>SUMIFS(Concentrado!E$2:E572,Concentrado!$A$2:$A572,"="&amp;$A11,Concentrado!$B$2:$B572, "=Querétaro")</f>
        <v>6.4</v>
      </c>
      <c r="E11" s="10">
        <f>SUMIFS(Concentrado!F$2:F572,Concentrado!$A$2:$A572,"="&amp;$A11,Concentrado!$B$2:$B572, "=Querétaro")</f>
        <v>3.1217773666234105</v>
      </c>
      <c r="F11" s="10">
        <f>SUMIFS(Concentrado!G$2:G572,Concentrado!$A$2:$A572,"="&amp;$A11,Concentrado!$B$2:$B572, "=Querétaro")</f>
        <v>1.9444445127070018</v>
      </c>
    </row>
    <row r="12" spans="1:6" x14ac:dyDescent="0.25">
      <c r="A12" s="5">
        <v>2013</v>
      </c>
      <c r="B12" s="8">
        <f>SUMIFS(Concentrado!C$2:C573,Concentrado!$A$2:$A573,"="&amp;$A12,Concentrado!$B$2:$B573, "=Querétaro")</f>
        <v>319989.728</v>
      </c>
      <c r="C12" s="8">
        <f>SUMIFS(Concentrado!D$2:D573,Concentrado!$A$2:$A573,"="&amp;$A12,Concentrado!$B$2:$B573, "=Querétaro")</f>
        <v>6669.1363799999999</v>
      </c>
      <c r="D12" s="10">
        <f>SUMIFS(Concentrado!E$2:E573,Concentrado!$A$2:$A573,"="&amp;$A12,Concentrado!$B$2:$B573, "=Querétaro")</f>
        <v>6.4</v>
      </c>
      <c r="E12" s="10">
        <f>SUMIFS(Concentrado!F$2:F573,Concentrado!$A$2:$A573,"="&amp;$A12,Concentrado!$B$2:$B573, "=Querétaro")</f>
        <v>3.2215186044094604</v>
      </c>
      <c r="F12" s="10">
        <f>SUMIFS(Concentrado!G$2:G573,Concentrado!$A$2:$A573,"="&amp;$A12,Concentrado!$B$2:$B573, "=Querétaro")</f>
        <v>2.0841720206718635</v>
      </c>
    </row>
    <row r="13" spans="1:6" x14ac:dyDescent="0.25">
      <c r="A13" s="5">
        <v>2014</v>
      </c>
      <c r="B13" s="8">
        <f>SUMIFS(Concentrado!C$2:C574,Concentrado!$A$2:$A574,"="&amp;$A13,Concentrado!$B$2:$B574, "=Querétaro")</f>
        <v>348716.58799999999</v>
      </c>
      <c r="C13" s="8">
        <f>SUMIFS(Concentrado!D$2:D574,Concentrado!$A$2:$A574,"="&amp;$A13,Concentrado!$B$2:$B574, "=Querétaro")</f>
        <v>6503.1786599999996</v>
      </c>
      <c r="D13" s="10">
        <f>SUMIFS(Concentrado!E$2:E574,Concentrado!$A$2:$A574,"="&amp;$A13,Concentrado!$B$2:$B574, "=Querétaro")</f>
        <v>6.5</v>
      </c>
      <c r="E13" s="10">
        <f>SUMIFS(Concentrado!F$2:F574,Concentrado!$A$2:$A574,"="&amp;$A13,Concentrado!$B$2:$B574, "=Querétaro")</f>
        <v>2.9983345975823634</v>
      </c>
      <c r="F13" s="10">
        <f>SUMIFS(Concentrado!G$2:G574,Concentrado!$A$2:$A574,"="&amp;$A13,Concentrado!$B$2:$B574, "=Querétaro")</f>
        <v>1.8648893926434036</v>
      </c>
    </row>
    <row r="14" spans="1:6" x14ac:dyDescent="0.25">
      <c r="A14" s="5">
        <v>2015</v>
      </c>
      <c r="B14" s="8">
        <f>SUMIFS(Concentrado!C$2:C575,Concentrado!$A$2:$A575,"="&amp;$A14,Concentrado!$B$2:$B575, "=Querétaro")</f>
        <v>388211.11200000002</v>
      </c>
      <c r="C14" s="8">
        <f>SUMIFS(Concentrado!D$2:D575,Concentrado!$A$2:$A575,"="&amp;$A14,Concentrado!$B$2:$B575, "=Querétaro")</f>
        <v>6983.1707399999996</v>
      </c>
      <c r="D14" s="10">
        <f>SUMIFS(Concentrado!E$2:E575,Concentrado!$A$2:$A575,"="&amp;$A14,Concentrado!$B$2:$B575, "=Querétaro")</f>
        <v>6.5</v>
      </c>
      <c r="E14" s="10">
        <f>SUMIFS(Concentrado!F$2:F575,Concentrado!$A$2:$A575,"="&amp;$A14,Concentrado!$B$2:$B575, "=Querétaro")</f>
        <v>3.0797974575319831</v>
      </c>
      <c r="F14" s="10">
        <f>SUMIFS(Concentrado!G$2:G575,Concentrado!$A$2:$A575,"="&amp;$A14,Concentrado!$B$2:$B575, "=Querétaro")</f>
        <v>1.7988075364519702</v>
      </c>
    </row>
    <row r="15" spans="1:6" x14ac:dyDescent="0.25">
      <c r="A15" s="5">
        <v>2016</v>
      </c>
      <c r="B15" s="8">
        <f>SUMIFS(Concentrado!C$2:C576,Concentrado!$A$2:$A576,"="&amp;$A15,Concentrado!$B$2:$B576, "=Querétaro")</f>
        <v>432120.25</v>
      </c>
      <c r="C15" s="8">
        <f>SUMIFS(Concentrado!D$2:D576,Concentrado!$A$2:$A576,"="&amp;$A15,Concentrado!$B$2:$B576, "=Querétaro")</f>
        <v>7702.2767499999991</v>
      </c>
      <c r="D15" s="10">
        <f>SUMIFS(Concentrado!E$2:E576,Concentrado!$A$2:$A576,"="&amp;$A15,Concentrado!$B$2:$B576, "=Querétaro")</f>
        <v>6.5</v>
      </c>
      <c r="E15" s="10">
        <f>SUMIFS(Concentrado!F$2:F576,Concentrado!$A$2:$A576,"="&amp;$A15,Concentrado!$B$2:$B576, "=Querétaro")</f>
        <v>2.9449005221803635</v>
      </c>
      <c r="F15" s="10">
        <f>SUMIFS(Concentrado!G$2:G576,Concentrado!$A$2:$A576,"="&amp;$A15,Concentrado!$B$2:$B576, "=Querétaro")</f>
        <v>1.7824382796223965</v>
      </c>
    </row>
    <row r="16" spans="1:6" x14ac:dyDescent="0.25">
      <c r="A16" s="5">
        <v>2017</v>
      </c>
      <c r="B16" s="8">
        <f>SUMIFS(Concentrado!C$2:C577,Concentrado!$A$2:$A577,"="&amp;$A16,Concentrado!$B$2:$B577, "=Querétaro")</f>
        <v>480686.81</v>
      </c>
      <c r="C16" s="8">
        <f>SUMIFS(Concentrado!D$2:D577,Concentrado!$A$2:$A577,"="&amp;$A16,Concentrado!$B$2:$B577, "=Querétaro")</f>
        <v>9162.9956700000002</v>
      </c>
      <c r="D16" s="10">
        <f>SUMIFS(Concentrado!E$2:E577,Concentrado!$A$2:$A577,"="&amp;$A16,Concentrado!$B$2:$B577, "=Querétaro")</f>
        <v>6.5</v>
      </c>
      <c r="E16" s="10">
        <f>SUMIFS(Concentrado!F$2:F577,Concentrado!$A$2:$A577,"="&amp;$A16,Concentrado!$B$2:$B577, "=Querétaro")</f>
        <v>2.8</v>
      </c>
      <c r="F16" s="10">
        <f>SUMIFS(Concentrado!G$2:G577,Concentrado!$A$2:$A577,"="&amp;$A16,Concentrado!$B$2:$B577, "=Querétaro")</f>
        <v>1.906229894263169</v>
      </c>
    </row>
    <row r="17" spans="1:6" x14ac:dyDescent="0.25">
      <c r="A17" s="5">
        <v>2018</v>
      </c>
      <c r="B17" s="8">
        <f>SUMIFS(Concentrado!C$2:C578,Concentrado!$A$2:$A578,"="&amp;$A17,Concentrado!$B$2:$B578, "=Querétaro")</f>
        <v>517852.46</v>
      </c>
      <c r="C17" s="8">
        <f>SUMIFS(Concentrado!D$2:D578,Concentrado!$A$2:$A578,"="&amp;$A17,Concentrado!$B$2:$B578, "=Querétaro")</f>
        <v>9902.4624499999991</v>
      </c>
      <c r="D17" s="10">
        <f>SUMIFS(Concentrado!E$2:E578,Concentrado!$A$2:$A578,"="&amp;$A17,Concentrado!$B$2:$B578, "=Querétaro")</f>
        <v>6.6</v>
      </c>
      <c r="E17" s="10">
        <f>SUMIFS(Concentrado!F$2:F578,Concentrado!$A$2:$A578,"="&amp;$A17,Concentrado!$B$2:$B578, "=Querétaro")</f>
        <v>2.8</v>
      </c>
      <c r="F17" s="10">
        <f>SUMIFS(Concentrado!G$2:G578,Concentrado!$A$2:$A578,"="&amp;$A17,Concentrado!$B$2:$B578, "=Querétaro")</f>
        <v>1.9122169372334348</v>
      </c>
    </row>
    <row r="18" spans="1:6" x14ac:dyDescent="0.25">
      <c r="A18" s="5">
        <v>2019</v>
      </c>
      <c r="B18" s="8">
        <f>SUMIFS(Concentrado!C$2:C579,Concentrado!$A$2:$A579,"="&amp;$A18,Concentrado!$B$2:$B579, "=Querétaro")</f>
        <v>533020.92599999998</v>
      </c>
      <c r="C18" s="8">
        <f>SUMIFS(Concentrado!D$2:D579,Concentrado!$A$2:$A579,"="&amp;$A18,Concentrado!$B$2:$B579, "=Querétaro")</f>
        <v>9822.2050100000015</v>
      </c>
      <c r="D18" s="10">
        <f>SUMIFS(Concentrado!E$2:E579,Concentrado!$A$2:$A579,"="&amp;$A18,Concentrado!$B$2:$B579, "=Querétaro")</f>
        <v>6.6</v>
      </c>
      <c r="E18" s="10">
        <f>SUMIFS(Concentrado!F$2:F579,Concentrado!$A$2:$A579,"="&amp;$A18,Concentrado!$B$2:$B579, "=Querétaro")</f>
        <v>2.8</v>
      </c>
      <c r="F18" s="10">
        <f>SUMIFS(Concentrado!G$2:G579,Concentrado!$A$2:$A579,"="&amp;$A18,Concentrado!$B$2:$B579, "=Querétaro")</f>
        <v>1.8427428513378856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71.25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60</v>
      </c>
    </row>
    <row r="2" spans="1:6" x14ac:dyDescent="0.25">
      <c r="A2" s="5">
        <v>2003</v>
      </c>
      <c r="B2" s="8">
        <f>SUMIFS(Concentrado!C$2:C563,Concentrado!$A$2:$A563,"="&amp;$A2,Concentrado!$B$2:$B563, "=Quintana Roo")</f>
        <v>100756.515</v>
      </c>
      <c r="C2" s="8">
        <f>SUMIFS(Concentrado!D$2:D563,Concentrado!$A$2:$A563,"="&amp;$A2,Concentrado!$B$2:$B563, "=Quintana Roo")</f>
        <v>1992.1153300000001</v>
      </c>
      <c r="D2" s="10">
        <f>SUMIFS(Concentrado!E$2:E563,Concentrado!$A$2:$A563,"="&amp;$A2,Concentrado!$B$2:$B563, "=Quintana Roo")</f>
        <v>5.6</v>
      </c>
      <c r="E2" s="10">
        <f>SUMIFS(Concentrado!F$2:F563,Concentrado!$A$2:$A563,"="&amp;$A2,Concentrado!$B$2:$B563, "=Quintana Roo")</f>
        <v>2.488469098916569</v>
      </c>
      <c r="F2" s="10">
        <f>SUMIFS(Concentrado!G$2:G563,Concentrado!$A$2:$A563,"="&amp;$A2,Concentrado!$B$2:$B563, "=Quintana Roo")</f>
        <v>1.9771578344090206</v>
      </c>
    </row>
    <row r="3" spans="1:6" x14ac:dyDescent="0.25">
      <c r="A3" s="5">
        <v>2004</v>
      </c>
      <c r="B3" s="8">
        <f>SUMIFS(Concentrado!C$2:C564,Concentrado!$A$2:$A564,"="&amp;$A3,Concentrado!$B$2:$B564, "=Quintana Roo")</f>
        <v>114922.814</v>
      </c>
      <c r="C3" s="8">
        <f>SUMIFS(Concentrado!D$2:D564,Concentrado!$A$2:$A564,"="&amp;$A3,Concentrado!$B$2:$B564, "=Quintana Roo")</f>
        <v>2255.0747200000001</v>
      </c>
      <c r="D3" s="10">
        <f>SUMIFS(Concentrado!E$2:E564,Concentrado!$A$2:$A564,"="&amp;$A3,Concentrado!$B$2:$B564, "=Quintana Roo")</f>
        <v>5.6</v>
      </c>
      <c r="E3" s="10">
        <f>SUMIFS(Concentrado!F$2:F564,Concentrado!$A$2:$A564,"="&amp;$A3,Concentrado!$B$2:$B564, "=Quintana Roo")</f>
        <v>2.6483893996136545</v>
      </c>
      <c r="F3" s="10">
        <f>SUMIFS(Concentrado!G$2:G564,Concentrado!$A$2:$A564,"="&amp;$A3,Concentrado!$B$2:$B564, "=Quintana Roo")</f>
        <v>1.9622515682569348</v>
      </c>
    </row>
    <row r="4" spans="1:6" x14ac:dyDescent="0.25">
      <c r="A4" s="5">
        <v>2005</v>
      </c>
      <c r="B4" s="8">
        <f>SUMIFS(Concentrado!C$2:C565,Concentrado!$A$2:$A565,"="&amp;$A4,Concentrado!$B$2:$B565, "=Quintana Roo")</f>
        <v>123869.973</v>
      </c>
      <c r="C4" s="8">
        <f>SUMIFS(Concentrado!D$2:D565,Concentrado!$A$2:$A565,"="&amp;$A4,Concentrado!$B$2:$B565, "=Quintana Roo")</f>
        <v>2387.81927</v>
      </c>
      <c r="D4" s="10">
        <f>SUMIFS(Concentrado!E$2:E565,Concentrado!$A$2:$A565,"="&amp;$A4,Concentrado!$B$2:$B565, "=Quintana Roo")</f>
        <v>5.7</v>
      </c>
      <c r="E4" s="10">
        <f>SUMIFS(Concentrado!F$2:F565,Concentrado!$A$2:$A565,"="&amp;$A4,Concentrado!$B$2:$B565, "=Quintana Roo")</f>
        <v>2.5859095834639341</v>
      </c>
      <c r="F4" s="10">
        <f>SUMIFS(Concentrado!G$2:G565,Concentrado!$A$2:$A565,"="&amp;$A4,Concentrado!$B$2:$B565, "=Quintana Roo")</f>
        <v>1.9276820783677737</v>
      </c>
    </row>
    <row r="5" spans="1:6" x14ac:dyDescent="0.25">
      <c r="A5" s="5">
        <v>2006</v>
      </c>
      <c r="B5" s="8">
        <f>SUMIFS(Concentrado!C$2:C566,Concentrado!$A$2:$A566,"="&amp;$A5,Concentrado!$B$2:$B566, "=Quintana Roo")</f>
        <v>138303.36199999999</v>
      </c>
      <c r="C5" s="8">
        <f>SUMIFS(Concentrado!D$2:D566,Concentrado!$A$2:$A566,"="&amp;$A5,Concentrado!$B$2:$B566, "=Quintana Roo")</f>
        <v>3082.0231699999999</v>
      </c>
      <c r="D5" s="10">
        <f>SUMIFS(Concentrado!E$2:E566,Concentrado!$A$2:$A566,"="&amp;$A5,Concentrado!$B$2:$B566, "=Quintana Roo")</f>
        <v>5.7</v>
      </c>
      <c r="E5" s="10">
        <f>SUMIFS(Concentrado!F$2:F566,Concentrado!$A$2:$A566,"="&amp;$A5,Concentrado!$B$2:$B566, "=Quintana Roo")</f>
        <v>2.5384775855367572</v>
      </c>
      <c r="F5" s="10">
        <f>SUMIFS(Concentrado!G$2:G566,Concentrado!$A$2:$A566,"="&amp;$A5,Concentrado!$B$2:$B566, "=Quintana Roo")</f>
        <v>2.2284513734380513</v>
      </c>
    </row>
    <row r="6" spans="1:6" x14ac:dyDescent="0.25">
      <c r="A6" s="5">
        <v>2007</v>
      </c>
      <c r="B6" s="8">
        <f>SUMIFS(Concentrado!C$2:C567,Concentrado!$A$2:$A567,"="&amp;$A6,Concentrado!$B$2:$B567, "=Quintana Roo")</f>
        <v>158761.48199999999</v>
      </c>
      <c r="C6" s="8">
        <f>SUMIFS(Concentrado!D$2:D567,Concentrado!$A$2:$A567,"="&amp;$A6,Concentrado!$B$2:$B567, "=Quintana Roo")</f>
        <v>2996.0114000000003</v>
      </c>
      <c r="D6" s="10">
        <f>SUMIFS(Concentrado!E$2:E567,Concentrado!$A$2:$A567,"="&amp;$A6,Concentrado!$B$2:$B567, "=Quintana Roo")</f>
        <v>5.7</v>
      </c>
      <c r="E6" s="10">
        <f>SUMIFS(Concentrado!F$2:F567,Concentrado!$A$2:$A567,"="&amp;$A6,Concentrado!$B$2:$B567, "=Quintana Roo")</f>
        <v>2.6221647726524417</v>
      </c>
      <c r="F6" s="10">
        <f>SUMIFS(Concentrado!G$2:G567,Concentrado!$A$2:$A567,"="&amp;$A6,Concentrado!$B$2:$B567, "=Quintana Roo")</f>
        <v>1.8871147851844823</v>
      </c>
    </row>
    <row r="7" spans="1:6" x14ac:dyDescent="0.25">
      <c r="A7" s="5">
        <v>2008</v>
      </c>
      <c r="B7" s="8">
        <f>SUMIFS(Concentrado!C$2:C568,Concentrado!$A$2:$A568,"="&amp;$A7,Concentrado!$B$2:$B568, "=Quintana Roo")</f>
        <v>175082.242</v>
      </c>
      <c r="C7" s="8">
        <f>SUMIFS(Concentrado!D$2:D568,Concentrado!$A$2:$A568,"="&amp;$A7,Concentrado!$B$2:$B568, "=Quintana Roo")</f>
        <v>3427.6230799999998</v>
      </c>
      <c r="D7" s="10">
        <f>SUMIFS(Concentrado!E$2:E568,Concentrado!$A$2:$A568,"="&amp;$A7,Concentrado!$B$2:$B568, "=Quintana Roo")</f>
        <v>5.9</v>
      </c>
      <c r="E7" s="10">
        <f>SUMIFS(Concentrado!F$2:F568,Concentrado!$A$2:$A568,"="&amp;$A7,Concentrado!$B$2:$B568, "=Quintana Roo")</f>
        <v>2.744375766130335</v>
      </c>
      <c r="F7" s="10">
        <f>SUMIFS(Concentrado!G$2:G568,Concentrado!$A$2:$A568,"="&amp;$A7,Concentrado!$B$2:$B568, "=Quintana Roo")</f>
        <v>1.9577217202873149</v>
      </c>
    </row>
    <row r="8" spans="1:6" x14ac:dyDescent="0.25">
      <c r="A8" s="5">
        <v>2009</v>
      </c>
      <c r="B8" s="8">
        <f>SUMIFS(Concentrado!C$2:C569,Concentrado!$A$2:$A569,"="&amp;$A8,Concentrado!$B$2:$B569, "=Quintana Roo")</f>
        <v>167709.174</v>
      </c>
      <c r="C8" s="8">
        <f>SUMIFS(Concentrado!D$2:D569,Concentrado!$A$2:$A569,"="&amp;$A8,Concentrado!$B$2:$B569, "=Quintana Roo")</f>
        <v>4062.7447000000002</v>
      </c>
      <c r="D8" s="10">
        <f>SUMIFS(Concentrado!E$2:E569,Concentrado!$A$2:$A569,"="&amp;$A8,Concentrado!$B$2:$B569, "=Quintana Roo")</f>
        <v>6.5</v>
      </c>
      <c r="E8" s="10">
        <f>SUMIFS(Concentrado!F$2:F569,Concentrado!$A$2:$A569,"="&amp;$A8,Concentrado!$B$2:$B569, "=Quintana Roo")</f>
        <v>3.0818163350054357</v>
      </c>
      <c r="F8" s="10">
        <f>SUMIFS(Concentrado!G$2:G569,Concentrado!$A$2:$A569,"="&amp;$A8,Concentrado!$B$2:$B569, "=Quintana Roo")</f>
        <v>2.422494013356717</v>
      </c>
    </row>
    <row r="9" spans="1:6" x14ac:dyDescent="0.25">
      <c r="A9" s="5">
        <v>2010</v>
      </c>
      <c r="B9" s="8">
        <f>SUMIFS(Concentrado!C$2:C570,Concentrado!$A$2:$A570,"="&amp;$A9,Concentrado!$B$2:$B570, "=Quintana Roo")</f>
        <v>180777.622</v>
      </c>
      <c r="C9" s="8">
        <f>SUMIFS(Concentrado!D$2:D570,Concentrado!$A$2:$A570,"="&amp;$A9,Concentrado!$B$2:$B570, "=Quintana Roo")</f>
        <v>4946.71612</v>
      </c>
      <c r="D9" s="10">
        <f>SUMIFS(Concentrado!E$2:E570,Concentrado!$A$2:$A570,"="&amp;$A9,Concentrado!$B$2:$B570, "=Quintana Roo")</f>
        <v>6.4</v>
      </c>
      <c r="E9" s="10">
        <f>SUMIFS(Concentrado!F$2:F570,Concentrado!$A$2:$A570,"="&amp;$A9,Concentrado!$B$2:$B570, "=Quintana Roo")</f>
        <v>3.0874178926609304</v>
      </c>
      <c r="F9" s="10">
        <f>SUMIFS(Concentrado!G$2:G570,Concentrado!$A$2:$A570,"="&amp;$A9,Concentrado!$B$2:$B570, "=Quintana Roo")</f>
        <v>2.736354237473043</v>
      </c>
    </row>
    <row r="10" spans="1:6" x14ac:dyDescent="0.25">
      <c r="A10" s="5">
        <v>2011</v>
      </c>
      <c r="B10" s="8">
        <f>SUMIFS(Concentrado!C$2:C571,Concentrado!$A$2:$A571,"="&amp;$A10,Concentrado!$B$2:$B571, "=Quintana Roo")</f>
        <v>194651.851</v>
      </c>
      <c r="C10" s="8">
        <f>SUMIFS(Concentrado!D$2:D571,Concentrado!$A$2:$A571,"="&amp;$A10,Concentrado!$B$2:$B571, "=Quintana Roo")</f>
        <v>5442.3610000000008</v>
      </c>
      <c r="D10" s="10">
        <f>SUMIFS(Concentrado!E$2:E571,Concentrado!$A$2:$A571,"="&amp;$A10,Concentrado!$B$2:$B571, "=Quintana Roo")</f>
        <v>6.3</v>
      </c>
      <c r="E10" s="10">
        <f>SUMIFS(Concentrado!F$2:F571,Concentrado!$A$2:$A571,"="&amp;$A10,Concentrado!$B$2:$B571, "=Quintana Roo")</f>
        <v>3.0428875930620269</v>
      </c>
      <c r="F10" s="10">
        <f>SUMIFS(Concentrado!G$2:G571,Concentrado!$A$2:$A571,"="&amp;$A10,Concentrado!$B$2:$B571, "=Quintana Roo")</f>
        <v>2.7959461839384208</v>
      </c>
    </row>
    <row r="11" spans="1:6" x14ac:dyDescent="0.25">
      <c r="A11" s="5">
        <v>2012</v>
      </c>
      <c r="B11" s="8">
        <f>SUMIFS(Concentrado!C$2:C572,Concentrado!$A$2:$A572,"="&amp;$A11,Concentrado!$B$2:$B572, "=Quintana Roo")</f>
        <v>213551.94399999999</v>
      </c>
      <c r="C11" s="8">
        <f>SUMIFS(Concentrado!D$2:D572,Concentrado!$A$2:$A572,"="&amp;$A11,Concentrado!$B$2:$B572, "=Quintana Roo")</f>
        <v>5715.0489100000004</v>
      </c>
      <c r="D11" s="10">
        <f>SUMIFS(Concentrado!E$2:E572,Concentrado!$A$2:$A572,"="&amp;$A11,Concentrado!$B$2:$B572, "=Quintana Roo")</f>
        <v>6.4</v>
      </c>
      <c r="E11" s="10">
        <f>SUMIFS(Concentrado!F$2:F572,Concentrado!$A$2:$A572,"="&amp;$A11,Concentrado!$B$2:$B572, "=Quintana Roo")</f>
        <v>3.1217773666234105</v>
      </c>
      <c r="F11" s="10">
        <f>SUMIFS(Concentrado!G$2:G572,Concentrado!$A$2:$A572,"="&amp;$A11,Concentrado!$B$2:$B572, "=Quintana Roo")</f>
        <v>2.6761867876042378</v>
      </c>
    </row>
    <row r="12" spans="1:6" x14ac:dyDescent="0.25">
      <c r="A12" s="5">
        <v>2013</v>
      </c>
      <c r="B12" s="8">
        <f>SUMIFS(Concentrado!C$2:C573,Concentrado!$A$2:$A573,"="&amp;$A12,Concentrado!$B$2:$B573, "=Quintana Roo")</f>
        <v>225272.66699999999</v>
      </c>
      <c r="C12" s="8">
        <f>SUMIFS(Concentrado!D$2:D573,Concentrado!$A$2:$A573,"="&amp;$A12,Concentrado!$B$2:$B573, "=Quintana Roo")</f>
        <v>6186.9136199999994</v>
      </c>
      <c r="D12" s="10">
        <f>SUMIFS(Concentrado!E$2:E573,Concentrado!$A$2:$A573,"="&amp;$A12,Concentrado!$B$2:$B573, "=Quintana Roo")</f>
        <v>6.4</v>
      </c>
      <c r="E12" s="10">
        <f>SUMIFS(Concentrado!F$2:F573,Concentrado!$A$2:$A573,"="&amp;$A12,Concentrado!$B$2:$B573, "=Quintana Roo")</f>
        <v>3.2215186044094604</v>
      </c>
      <c r="F12" s="10">
        <f>SUMIFS(Concentrado!G$2:G573,Concentrado!$A$2:$A573,"="&amp;$A12,Concentrado!$B$2:$B573, "=Quintana Roo")</f>
        <v>2.746411139172956</v>
      </c>
    </row>
    <row r="13" spans="1:6" x14ac:dyDescent="0.25">
      <c r="A13" s="5">
        <v>2014</v>
      </c>
      <c r="B13" s="8">
        <f>SUMIFS(Concentrado!C$2:C574,Concentrado!$A$2:$A574,"="&amp;$A13,Concentrado!$B$2:$B574, "=Quintana Roo")</f>
        <v>246516.89</v>
      </c>
      <c r="C13" s="8">
        <f>SUMIFS(Concentrado!D$2:D574,Concentrado!$A$2:$A574,"="&amp;$A13,Concentrado!$B$2:$B574, "=Quintana Roo")</f>
        <v>6270.3044399999999</v>
      </c>
      <c r="D13" s="10">
        <f>SUMIFS(Concentrado!E$2:E574,Concentrado!$A$2:$A574,"="&amp;$A13,Concentrado!$B$2:$B574, "=Quintana Roo")</f>
        <v>6.5</v>
      </c>
      <c r="E13" s="10">
        <f>SUMIFS(Concentrado!F$2:F574,Concentrado!$A$2:$A574,"="&amp;$A13,Concentrado!$B$2:$B574, "=Quintana Roo")</f>
        <v>2.9983345975823634</v>
      </c>
      <c r="F13" s="10">
        <f>SUMIFS(Concentrado!G$2:G574,Concentrado!$A$2:$A574,"="&amp;$A13,Concentrado!$B$2:$B574, "=Quintana Roo")</f>
        <v>2.5435597698802703</v>
      </c>
    </row>
    <row r="14" spans="1:6" x14ac:dyDescent="0.25">
      <c r="A14" s="5">
        <v>2015</v>
      </c>
      <c r="B14" s="8">
        <f>SUMIFS(Concentrado!C$2:C575,Concentrado!$A$2:$A575,"="&amp;$A14,Concentrado!$B$2:$B575, "=Quintana Roo")</f>
        <v>265832.86700000003</v>
      </c>
      <c r="C14" s="8">
        <f>SUMIFS(Concentrado!D$2:D575,Concentrado!$A$2:$A575,"="&amp;$A14,Concentrado!$B$2:$B575, "=Quintana Roo")</f>
        <v>6574.2842499999997</v>
      </c>
      <c r="D14" s="10">
        <f>SUMIFS(Concentrado!E$2:E575,Concentrado!$A$2:$A575,"="&amp;$A14,Concentrado!$B$2:$B575, "=Quintana Roo")</f>
        <v>6.5</v>
      </c>
      <c r="E14" s="10">
        <f>SUMIFS(Concentrado!F$2:F575,Concentrado!$A$2:$A575,"="&amp;$A14,Concentrado!$B$2:$B575, "=Quintana Roo")</f>
        <v>3.0797974575319831</v>
      </c>
      <c r="F14" s="10">
        <f>SUMIFS(Concentrado!G$2:G575,Concentrado!$A$2:$A575,"="&amp;$A14,Concentrado!$B$2:$B575, "=Quintana Roo")</f>
        <v>2.4730893226983852</v>
      </c>
    </row>
    <row r="15" spans="1:6" x14ac:dyDescent="0.25">
      <c r="A15" s="5">
        <v>2016</v>
      </c>
      <c r="B15" s="8">
        <f>SUMIFS(Concentrado!C$2:C576,Concentrado!$A$2:$A576,"="&amp;$A15,Concentrado!$B$2:$B576, "=Quintana Roo")</f>
        <v>302288.848</v>
      </c>
      <c r="C15" s="8">
        <f>SUMIFS(Concentrado!D$2:D576,Concentrado!$A$2:$A576,"="&amp;$A15,Concentrado!$B$2:$B576, "=Quintana Roo")</f>
        <v>6802.2052800000001</v>
      </c>
      <c r="D15" s="10">
        <f>SUMIFS(Concentrado!E$2:E576,Concentrado!$A$2:$A576,"="&amp;$A15,Concentrado!$B$2:$B576, "=Quintana Roo")</f>
        <v>6.5</v>
      </c>
      <c r="E15" s="10">
        <f>SUMIFS(Concentrado!F$2:F576,Concentrado!$A$2:$A576,"="&amp;$A15,Concentrado!$B$2:$B576, "=Quintana Roo")</f>
        <v>2.9449005221803635</v>
      </c>
      <c r="F15" s="10">
        <f>SUMIFS(Concentrado!G$2:G576,Concentrado!$A$2:$A576,"="&amp;$A15,Concentrado!$B$2:$B576, "=Quintana Roo")</f>
        <v>2.2502336176159567</v>
      </c>
    </row>
    <row r="16" spans="1:6" x14ac:dyDescent="0.25">
      <c r="A16" s="5">
        <v>2017</v>
      </c>
      <c r="B16" s="8">
        <f>SUMIFS(Concentrado!C$2:C577,Concentrado!$A$2:$A577,"="&amp;$A16,Concentrado!$B$2:$B577, "=Quintana Roo")</f>
        <v>329215.03000000003</v>
      </c>
      <c r="C16" s="8">
        <f>SUMIFS(Concentrado!D$2:D577,Concentrado!$A$2:$A577,"="&amp;$A16,Concentrado!$B$2:$B577, "=Quintana Roo")</f>
        <v>7470.6642499999998</v>
      </c>
      <c r="D16" s="10">
        <f>SUMIFS(Concentrado!E$2:E577,Concentrado!$A$2:$A577,"="&amp;$A16,Concentrado!$B$2:$B577, "=Quintana Roo")</f>
        <v>6.5</v>
      </c>
      <c r="E16" s="10">
        <f>SUMIFS(Concentrado!F$2:F577,Concentrado!$A$2:$A577,"="&amp;$A16,Concentrado!$B$2:$B577, "=Quintana Roo")</f>
        <v>2.8</v>
      </c>
      <c r="F16" s="10">
        <f>SUMIFS(Concentrado!G$2:G577,Concentrado!$A$2:$A577,"="&amp;$A16,Concentrado!$B$2:$B577, "=Quintana Roo")</f>
        <v>2.2692354750632129</v>
      </c>
    </row>
    <row r="17" spans="1:6" x14ac:dyDescent="0.25">
      <c r="A17" s="5">
        <v>2018</v>
      </c>
      <c r="B17" s="8">
        <f>SUMIFS(Concentrado!C$2:C578,Concentrado!$A$2:$A578,"="&amp;$A17,Concentrado!$B$2:$B578, "=Quintana Roo")</f>
        <v>359022.386</v>
      </c>
      <c r="C17" s="8">
        <f>SUMIFS(Concentrado!D$2:D578,Concentrado!$A$2:$A578,"="&amp;$A17,Concentrado!$B$2:$B578, "=Quintana Roo")</f>
        <v>8407.0463999999993</v>
      </c>
      <c r="D17" s="10">
        <f>SUMIFS(Concentrado!E$2:E578,Concentrado!$A$2:$A578,"="&amp;$A17,Concentrado!$B$2:$B578, "=Quintana Roo")</f>
        <v>6.6</v>
      </c>
      <c r="E17" s="10">
        <f>SUMIFS(Concentrado!F$2:F578,Concentrado!$A$2:$A578,"="&amp;$A17,Concentrado!$B$2:$B578, "=Quintana Roo")</f>
        <v>2.8</v>
      </c>
      <c r="F17" s="10">
        <f>SUMIFS(Concentrado!G$2:G578,Concentrado!$A$2:$A578,"="&amp;$A17,Concentrado!$B$2:$B578, "=Quintana Roo")</f>
        <v>2.3416496374128601</v>
      </c>
    </row>
    <row r="18" spans="1:6" x14ac:dyDescent="0.25">
      <c r="A18" s="5">
        <v>2019</v>
      </c>
      <c r="B18" s="8">
        <f>SUMIFS(Concentrado!C$2:C579,Concentrado!$A$2:$A579,"="&amp;$A18,Concentrado!$B$2:$B579, "=Quintana Roo")</f>
        <v>374568.90899999999</v>
      </c>
      <c r="C18" s="8">
        <f>SUMIFS(Concentrado!D$2:D579,Concentrado!$A$2:$A579,"="&amp;$A18,Concentrado!$B$2:$B579, "=Quintana Roo")</f>
        <v>8769.957190000001</v>
      </c>
      <c r="D18" s="10">
        <f>SUMIFS(Concentrado!E$2:E579,Concentrado!$A$2:$A579,"="&amp;$A18,Concentrado!$B$2:$B579, "=Quintana Roo")</f>
        <v>6.6</v>
      </c>
      <c r="E18" s="10">
        <f>SUMIFS(Concentrado!F$2:F579,Concentrado!$A$2:$A579,"="&amp;$A18,Concentrado!$B$2:$B579, "=Quintana Roo")</f>
        <v>2.8</v>
      </c>
      <c r="F18" s="10">
        <f>SUMIFS(Concentrado!G$2:G579,Concentrado!$A$2:$A579,"="&amp;$A18,Concentrado!$B$2:$B579, "=Quintana Roo")</f>
        <v>2.3413468067633989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61</v>
      </c>
    </row>
    <row r="2" spans="1:6" x14ac:dyDescent="0.25">
      <c r="A2" s="5">
        <v>2003</v>
      </c>
      <c r="B2" s="8">
        <f>SUMIFS(Concentrado!C$2:C563,Concentrado!$A$2:$A563,"="&amp;$A2,Concentrado!$B$2:$B563, "=San Luis Potosí")</f>
        <v>135417.18599999999</v>
      </c>
      <c r="C2" s="8">
        <f>SUMIFS(Concentrado!D$2:D563,Concentrado!$A$2:$A563,"="&amp;$A2,Concentrado!$B$2:$B563, "=San Luis Potosí")</f>
        <v>3273.7045200000002</v>
      </c>
      <c r="D2" s="10">
        <f>SUMIFS(Concentrado!E$2:E563,Concentrado!$A$2:$A563,"="&amp;$A2,Concentrado!$B$2:$B563, "=San Luis Potosí")</f>
        <v>5.6</v>
      </c>
      <c r="E2" s="10">
        <f>SUMIFS(Concentrado!F$2:F563,Concentrado!$A$2:$A563,"="&amp;$A2,Concentrado!$B$2:$B563, "=San Luis Potosí")</f>
        <v>2.488469098916569</v>
      </c>
      <c r="F2" s="10">
        <f>SUMIFS(Concentrado!G$2:G563,Concentrado!$A$2:$A563,"="&amp;$A2,Concentrado!$B$2:$B563, "=San Luis Potosí")</f>
        <v>2.4174956050260863</v>
      </c>
    </row>
    <row r="3" spans="1:6" x14ac:dyDescent="0.25">
      <c r="A3" s="5">
        <v>2004</v>
      </c>
      <c r="B3" s="8">
        <f>SUMIFS(Concentrado!C$2:C564,Concentrado!$A$2:$A564,"="&amp;$A3,Concentrado!$B$2:$B564, "=San Luis Potosí")</f>
        <v>155113.845</v>
      </c>
      <c r="C3" s="8">
        <f>SUMIFS(Concentrado!D$2:D564,Concentrado!$A$2:$A564,"="&amp;$A3,Concentrado!$B$2:$B564, "=San Luis Potosí")</f>
        <v>4368.1939599999996</v>
      </c>
      <c r="D3" s="10">
        <f>SUMIFS(Concentrado!E$2:E564,Concentrado!$A$2:$A564,"="&amp;$A3,Concentrado!$B$2:$B564, "=San Luis Potosí")</f>
        <v>5.6</v>
      </c>
      <c r="E3" s="10">
        <f>SUMIFS(Concentrado!F$2:F564,Concentrado!$A$2:$A564,"="&amp;$A3,Concentrado!$B$2:$B564, "=San Luis Potosí")</f>
        <v>2.6483893996136545</v>
      </c>
      <c r="F3" s="10">
        <f>SUMIFS(Concentrado!G$2:G564,Concentrado!$A$2:$A564,"="&amp;$A3,Concentrado!$B$2:$B564, "=San Luis Potosí")</f>
        <v>2.8161212559717024</v>
      </c>
    </row>
    <row r="4" spans="1:6" x14ac:dyDescent="0.25">
      <c r="A4" s="5">
        <v>2005</v>
      </c>
      <c r="B4" s="8">
        <f>SUMIFS(Concentrado!C$2:C565,Concentrado!$A$2:$A565,"="&amp;$A4,Concentrado!$B$2:$B565, "=San Luis Potosí")</f>
        <v>171877.09599999999</v>
      </c>
      <c r="C4" s="8">
        <f>SUMIFS(Concentrado!D$2:D565,Concentrado!$A$2:$A565,"="&amp;$A4,Concentrado!$B$2:$B565, "=San Luis Potosí")</f>
        <v>4497.5516900000002</v>
      </c>
      <c r="D4" s="10">
        <f>SUMIFS(Concentrado!E$2:E565,Concentrado!$A$2:$A565,"="&amp;$A4,Concentrado!$B$2:$B565, "=San Luis Potosí")</f>
        <v>5.7</v>
      </c>
      <c r="E4" s="10">
        <f>SUMIFS(Concentrado!F$2:F565,Concentrado!$A$2:$A565,"="&amp;$A4,Concentrado!$B$2:$B565, "=San Luis Potosí")</f>
        <v>2.5859095834639341</v>
      </c>
      <c r="F4" s="10">
        <f>SUMIFS(Concentrado!G$2:G565,Concentrado!$A$2:$A565,"="&amp;$A4,Concentrado!$B$2:$B565, "=San Luis Potosí")</f>
        <v>2.616725436180281</v>
      </c>
    </row>
    <row r="5" spans="1:6" x14ac:dyDescent="0.25">
      <c r="A5" s="5">
        <v>2006</v>
      </c>
      <c r="B5" s="8">
        <f>SUMIFS(Concentrado!C$2:C566,Concentrado!$A$2:$A566,"="&amp;$A5,Concentrado!$B$2:$B566, "=San Luis Potosí")</f>
        <v>193076.79699999999</v>
      </c>
      <c r="C5" s="8">
        <f>SUMIFS(Concentrado!D$2:D566,Concentrado!$A$2:$A566,"="&amp;$A5,Concentrado!$B$2:$B566, "=San Luis Potosí")</f>
        <v>4962.5567499999997</v>
      </c>
      <c r="D5" s="10">
        <f>SUMIFS(Concentrado!E$2:E566,Concentrado!$A$2:$A566,"="&amp;$A5,Concentrado!$B$2:$B566, "=San Luis Potosí")</f>
        <v>5.7</v>
      </c>
      <c r="E5" s="10">
        <f>SUMIFS(Concentrado!F$2:F566,Concentrado!$A$2:$A566,"="&amp;$A5,Concentrado!$B$2:$B566, "=San Luis Potosí")</f>
        <v>2.5384775855367572</v>
      </c>
      <c r="F5" s="10">
        <f>SUMIFS(Concentrado!G$2:G566,Concentrado!$A$2:$A566,"="&amp;$A5,Concentrado!$B$2:$B566, "=San Luis Potosí")</f>
        <v>2.5702501942789118</v>
      </c>
    </row>
    <row r="6" spans="1:6" x14ac:dyDescent="0.25">
      <c r="A6" s="5">
        <v>2007</v>
      </c>
      <c r="B6" s="8">
        <f>SUMIFS(Concentrado!C$2:C567,Concentrado!$A$2:$A567,"="&amp;$A6,Concentrado!$B$2:$B567, "=San Luis Potosí")</f>
        <v>208802.94500000001</v>
      </c>
      <c r="C6" s="8">
        <f>SUMIFS(Concentrado!D$2:D567,Concentrado!$A$2:$A567,"="&amp;$A6,Concentrado!$B$2:$B567, "=San Luis Potosí")</f>
        <v>5519.6740600000003</v>
      </c>
      <c r="D6" s="10">
        <f>SUMIFS(Concentrado!E$2:E567,Concentrado!$A$2:$A567,"="&amp;$A6,Concentrado!$B$2:$B567, "=San Luis Potosí")</f>
        <v>5.7</v>
      </c>
      <c r="E6" s="10">
        <f>SUMIFS(Concentrado!F$2:F567,Concentrado!$A$2:$A567,"="&amp;$A6,Concentrado!$B$2:$B567, "=San Luis Potosí")</f>
        <v>2.6221647726524417</v>
      </c>
      <c r="F6" s="10">
        <f>SUMIFS(Concentrado!G$2:G567,Concentrado!$A$2:$A567,"="&amp;$A6,Concentrado!$B$2:$B567, "=San Luis Potosí")</f>
        <v>2.6434847746041128</v>
      </c>
    </row>
    <row r="7" spans="1:6" x14ac:dyDescent="0.25">
      <c r="A7" s="5">
        <v>2008</v>
      </c>
      <c r="B7" s="8">
        <f>SUMIFS(Concentrado!C$2:C568,Concentrado!$A$2:$A568,"="&amp;$A7,Concentrado!$B$2:$B568, "=San Luis Potosí")</f>
        <v>225361.59400000001</v>
      </c>
      <c r="C7" s="8">
        <f>SUMIFS(Concentrado!D$2:D568,Concentrado!$A$2:$A568,"="&amp;$A7,Concentrado!$B$2:$B568, "=San Luis Potosí")</f>
        <v>6037.7052999999996</v>
      </c>
      <c r="D7" s="10">
        <f>SUMIFS(Concentrado!E$2:E568,Concentrado!$A$2:$A568,"="&amp;$A7,Concentrado!$B$2:$B568, "=San Luis Potosí")</f>
        <v>5.9</v>
      </c>
      <c r="E7" s="10">
        <f>SUMIFS(Concentrado!F$2:F568,Concentrado!$A$2:$A568,"="&amp;$A7,Concentrado!$B$2:$B568, "=San Luis Potosí")</f>
        <v>2.744375766130335</v>
      </c>
      <c r="F7" s="10">
        <f>SUMIFS(Concentrado!G$2:G568,Concentrado!$A$2:$A568,"="&amp;$A7,Concentrado!$B$2:$B568, "=San Luis Potosí")</f>
        <v>2.679119007296336</v>
      </c>
    </row>
    <row r="8" spans="1:6" x14ac:dyDescent="0.25">
      <c r="A8" s="5">
        <v>2009</v>
      </c>
      <c r="B8" s="8">
        <f>SUMIFS(Concentrado!C$2:C569,Concentrado!$A$2:$A569,"="&amp;$A8,Concentrado!$B$2:$B569, "=San Luis Potosí")</f>
        <v>223032.48199999999</v>
      </c>
      <c r="C8" s="8">
        <f>SUMIFS(Concentrado!D$2:D569,Concentrado!$A$2:$A569,"="&amp;$A8,Concentrado!$B$2:$B569, "=San Luis Potosí")</f>
        <v>6423.0797500000008</v>
      </c>
      <c r="D8" s="10">
        <f>SUMIFS(Concentrado!E$2:E569,Concentrado!$A$2:$A569,"="&amp;$A8,Concentrado!$B$2:$B569, "=San Luis Potosí")</f>
        <v>6.5</v>
      </c>
      <c r="E8" s="10">
        <f>SUMIFS(Concentrado!F$2:F569,Concentrado!$A$2:$A569,"="&amp;$A8,Concentrado!$B$2:$B569, "=San Luis Potosí")</f>
        <v>3.0818163350054357</v>
      </c>
      <c r="F8" s="10">
        <f>SUMIFS(Concentrado!G$2:G569,Concentrado!$A$2:$A569,"="&amp;$A8,Concentrado!$B$2:$B569, "=San Luis Potosí")</f>
        <v>2.8798853388539167</v>
      </c>
    </row>
    <row r="9" spans="1:6" x14ac:dyDescent="0.25">
      <c r="A9" s="5">
        <v>2010</v>
      </c>
      <c r="B9" s="8">
        <f>SUMIFS(Concentrado!C$2:C570,Concentrado!$A$2:$A570,"="&amp;$A9,Concentrado!$B$2:$B570, "=San Luis Potosí")</f>
        <v>244786.34</v>
      </c>
      <c r="C9" s="8">
        <f>SUMIFS(Concentrado!D$2:D570,Concentrado!$A$2:$A570,"="&amp;$A9,Concentrado!$B$2:$B570, "=San Luis Potosí")</f>
        <v>7256.7468499999995</v>
      </c>
      <c r="D9" s="10">
        <f>SUMIFS(Concentrado!E$2:E570,Concentrado!$A$2:$A570,"="&amp;$A9,Concentrado!$B$2:$B570, "=San Luis Potosí")</f>
        <v>6.4</v>
      </c>
      <c r="E9" s="10">
        <f>SUMIFS(Concentrado!F$2:F570,Concentrado!$A$2:$A570,"="&amp;$A9,Concentrado!$B$2:$B570, "=San Luis Potosí")</f>
        <v>3.0874178926609304</v>
      </c>
      <c r="F9" s="10">
        <f>SUMIFS(Concentrado!G$2:G570,Concentrado!$A$2:$A570,"="&amp;$A9,Concentrado!$B$2:$B570, "=San Luis Potosí")</f>
        <v>2.9645227956756082</v>
      </c>
    </row>
    <row r="10" spans="1:6" x14ac:dyDescent="0.25">
      <c r="A10" s="5">
        <v>2011</v>
      </c>
      <c r="B10" s="8">
        <f>SUMIFS(Concentrado!C$2:C571,Concentrado!$A$2:$A571,"="&amp;$A10,Concentrado!$B$2:$B571, "=San Luis Potosí")</f>
        <v>271023.71999999997</v>
      </c>
      <c r="C10" s="8">
        <f>SUMIFS(Concentrado!D$2:D571,Concentrado!$A$2:$A571,"="&amp;$A10,Concentrado!$B$2:$B571, "=San Luis Potosí")</f>
        <v>8408.6579600000005</v>
      </c>
      <c r="D10" s="10">
        <f>SUMIFS(Concentrado!E$2:E571,Concentrado!$A$2:$A571,"="&amp;$A10,Concentrado!$B$2:$B571, "=San Luis Potosí")</f>
        <v>6.3</v>
      </c>
      <c r="E10" s="10">
        <f>SUMIFS(Concentrado!F$2:F571,Concentrado!$A$2:$A571,"="&amp;$A10,Concentrado!$B$2:$B571, "=San Luis Potosí")</f>
        <v>3.0428875930620269</v>
      </c>
      <c r="F10" s="10">
        <f>SUMIFS(Concentrado!G$2:G571,Concentrado!$A$2:$A571,"="&amp;$A10,Concentrado!$B$2:$B571, "=San Luis Potosí")</f>
        <v>3.1025542561366959</v>
      </c>
    </row>
    <row r="11" spans="1:6" x14ac:dyDescent="0.25">
      <c r="A11" s="5">
        <v>2012</v>
      </c>
      <c r="B11" s="8">
        <f>SUMIFS(Concentrado!C$2:C572,Concentrado!$A$2:$A572,"="&amp;$A11,Concentrado!$B$2:$B572, "=San Luis Potosí")</f>
        <v>297155.56400000001</v>
      </c>
      <c r="C11" s="8">
        <f>SUMIFS(Concentrado!D$2:D572,Concentrado!$A$2:$A572,"="&amp;$A11,Concentrado!$B$2:$B572, "=San Luis Potosí")</f>
        <v>8712.8592000000008</v>
      </c>
      <c r="D11" s="10">
        <f>SUMIFS(Concentrado!E$2:E572,Concentrado!$A$2:$A572,"="&amp;$A11,Concentrado!$B$2:$B572, "=San Luis Potosí")</f>
        <v>6.4</v>
      </c>
      <c r="E11" s="10">
        <f>SUMIFS(Concentrado!F$2:F572,Concentrado!$A$2:$A572,"="&amp;$A11,Concentrado!$B$2:$B572, "=San Luis Potosí")</f>
        <v>3.1217773666234105</v>
      </c>
      <c r="F11" s="10">
        <f>SUMIFS(Concentrado!G$2:G572,Concentrado!$A$2:$A572,"="&amp;$A11,Concentrado!$B$2:$B572, "=San Luis Potosí")</f>
        <v>2.9320868445862249</v>
      </c>
    </row>
    <row r="12" spans="1:6" x14ac:dyDescent="0.25">
      <c r="A12" s="5">
        <v>2013</v>
      </c>
      <c r="B12" s="8">
        <f>SUMIFS(Concentrado!C$2:C573,Concentrado!$A$2:$A573,"="&amp;$A12,Concentrado!$B$2:$B573, "=San Luis Potosí")</f>
        <v>307896.46999999997</v>
      </c>
      <c r="C12" s="8">
        <f>SUMIFS(Concentrado!D$2:D573,Concentrado!$A$2:$A573,"="&amp;$A12,Concentrado!$B$2:$B573, "=San Luis Potosí")</f>
        <v>9721.7530100000004</v>
      </c>
      <c r="D12" s="10">
        <f>SUMIFS(Concentrado!E$2:E573,Concentrado!$A$2:$A573,"="&amp;$A12,Concentrado!$B$2:$B573, "=San Luis Potosí")</f>
        <v>6.4</v>
      </c>
      <c r="E12" s="10">
        <f>SUMIFS(Concentrado!F$2:F573,Concentrado!$A$2:$A573,"="&amp;$A12,Concentrado!$B$2:$B573, "=San Luis Potosí")</f>
        <v>3.2215186044094604</v>
      </c>
      <c r="F12" s="10">
        <f>SUMIFS(Concentrado!G$2:G573,Concentrado!$A$2:$A573,"="&amp;$A12,Concentrado!$B$2:$B573, "=San Luis Potosí")</f>
        <v>3.157474656984538</v>
      </c>
    </row>
    <row r="13" spans="1:6" x14ac:dyDescent="0.25">
      <c r="A13" s="5">
        <v>2014</v>
      </c>
      <c r="B13" s="8">
        <f>SUMIFS(Concentrado!C$2:C574,Concentrado!$A$2:$A574,"="&amp;$A13,Concentrado!$B$2:$B574, "=San Luis Potosí")</f>
        <v>330242.33899999998</v>
      </c>
      <c r="C13" s="8">
        <f>SUMIFS(Concentrado!D$2:D574,Concentrado!$A$2:$A574,"="&amp;$A13,Concentrado!$B$2:$B574, "=San Luis Potosí")</f>
        <v>9680.9818799999994</v>
      </c>
      <c r="D13" s="10">
        <f>SUMIFS(Concentrado!E$2:E574,Concentrado!$A$2:$A574,"="&amp;$A13,Concentrado!$B$2:$B574, "=San Luis Potosí")</f>
        <v>6.5</v>
      </c>
      <c r="E13" s="10">
        <f>SUMIFS(Concentrado!F$2:F574,Concentrado!$A$2:$A574,"="&amp;$A13,Concentrado!$B$2:$B574, "=San Luis Potosí")</f>
        <v>2.9983345975823634</v>
      </c>
      <c r="F13" s="10">
        <f>SUMIFS(Concentrado!G$2:G574,Concentrado!$A$2:$A574,"="&amp;$A13,Concentrado!$B$2:$B574, "=San Luis Potosí")</f>
        <v>2.9314781106852568</v>
      </c>
    </row>
    <row r="14" spans="1:6" x14ac:dyDescent="0.25">
      <c r="A14" s="5">
        <v>2015</v>
      </c>
      <c r="B14" s="8">
        <f>SUMIFS(Concentrado!C$2:C575,Concentrado!$A$2:$A575,"="&amp;$A14,Concentrado!$B$2:$B575, "=San Luis Potosí")</f>
        <v>364656.92499999999</v>
      </c>
      <c r="C14" s="8">
        <f>SUMIFS(Concentrado!D$2:D575,Concentrado!$A$2:$A575,"="&amp;$A14,Concentrado!$B$2:$B575, "=San Luis Potosí")</f>
        <v>9764.1531899999991</v>
      </c>
      <c r="D14" s="10">
        <f>SUMIFS(Concentrado!E$2:E575,Concentrado!$A$2:$A575,"="&amp;$A14,Concentrado!$B$2:$B575, "=San Luis Potosí")</f>
        <v>6.5</v>
      </c>
      <c r="E14" s="10">
        <f>SUMIFS(Concentrado!F$2:F575,Concentrado!$A$2:$A575,"="&amp;$A14,Concentrado!$B$2:$B575, "=San Luis Potosí")</f>
        <v>3.0797974575319831</v>
      </c>
      <c r="F14" s="10">
        <f>SUMIFS(Concentrado!G$2:G575,Concentrado!$A$2:$A575,"="&amp;$A14,Concentrado!$B$2:$B575, "=San Luis Potosí")</f>
        <v>2.6776272492288471</v>
      </c>
    </row>
    <row r="15" spans="1:6" x14ac:dyDescent="0.25">
      <c r="A15" s="5">
        <v>2016</v>
      </c>
      <c r="B15" s="8">
        <f>SUMIFS(Concentrado!C$2:C576,Concentrado!$A$2:$A576,"="&amp;$A15,Concentrado!$B$2:$B576, "=San Luis Potosí")</f>
        <v>400396.41499999998</v>
      </c>
      <c r="C15" s="8">
        <f>SUMIFS(Concentrado!D$2:D576,Concentrado!$A$2:$A576,"="&amp;$A15,Concentrado!$B$2:$B576, "=San Luis Potosí")</f>
        <v>10652.836590000001</v>
      </c>
      <c r="D15" s="10">
        <f>SUMIFS(Concentrado!E$2:E576,Concentrado!$A$2:$A576,"="&amp;$A15,Concentrado!$B$2:$B576, "=San Luis Potosí")</f>
        <v>6.5</v>
      </c>
      <c r="E15" s="10">
        <f>SUMIFS(Concentrado!F$2:F576,Concentrado!$A$2:$A576,"="&amp;$A15,Concentrado!$B$2:$B576, "=San Luis Potosí")</f>
        <v>2.9449005221803635</v>
      </c>
      <c r="F15" s="10">
        <f>SUMIFS(Concentrado!G$2:G576,Concentrado!$A$2:$A576,"="&amp;$A15,Concentrado!$B$2:$B576, "=San Luis Potosí")</f>
        <v>2.6605724204598591</v>
      </c>
    </row>
    <row r="16" spans="1:6" x14ac:dyDescent="0.25">
      <c r="A16" s="5">
        <v>2017</v>
      </c>
      <c r="B16" s="8">
        <f>SUMIFS(Concentrado!C$2:C577,Concentrado!$A$2:$A577,"="&amp;$A16,Concentrado!$B$2:$B577, "=San Luis Potosí")</f>
        <v>455231.04399999999</v>
      </c>
      <c r="C16" s="8">
        <f>SUMIFS(Concentrado!D$2:D577,Concentrado!$A$2:$A577,"="&amp;$A16,Concentrado!$B$2:$B577, "=San Luis Potosí")</f>
        <v>10999.3912</v>
      </c>
      <c r="D16" s="10">
        <f>SUMIFS(Concentrado!E$2:E577,Concentrado!$A$2:$A577,"="&amp;$A16,Concentrado!$B$2:$B577, "=San Luis Potosí")</f>
        <v>6.5</v>
      </c>
      <c r="E16" s="10">
        <f>SUMIFS(Concentrado!F$2:F577,Concentrado!$A$2:$A577,"="&amp;$A16,Concentrado!$B$2:$B577, "=San Luis Potosí")</f>
        <v>2.8</v>
      </c>
      <c r="F16" s="10">
        <f>SUMIFS(Concentrado!G$2:G577,Concentrado!$A$2:$A577,"="&amp;$A16,Concentrado!$B$2:$B577, "=San Luis Potosí")</f>
        <v>2.4162216845650799</v>
      </c>
    </row>
    <row r="17" spans="1:6" x14ac:dyDescent="0.25">
      <c r="A17" s="5">
        <v>2018</v>
      </c>
      <c r="B17" s="8">
        <f>SUMIFS(Concentrado!C$2:C578,Concentrado!$A$2:$A578,"="&amp;$A17,Concentrado!$B$2:$B578, "=San Luis Potosí")</f>
        <v>501142.09499999997</v>
      </c>
      <c r="C17" s="8">
        <f>SUMIFS(Concentrado!D$2:D578,Concentrado!$A$2:$A578,"="&amp;$A17,Concentrado!$B$2:$B578, "=San Luis Potosí")</f>
        <v>11393.02081</v>
      </c>
      <c r="D17" s="10">
        <f>SUMIFS(Concentrado!E$2:E578,Concentrado!$A$2:$A578,"="&amp;$A17,Concentrado!$B$2:$B578, "=San Luis Potosí")</f>
        <v>6.6</v>
      </c>
      <c r="E17" s="10">
        <f>SUMIFS(Concentrado!F$2:F578,Concentrado!$A$2:$A578,"="&amp;$A17,Concentrado!$B$2:$B578, "=San Luis Potosí")</f>
        <v>2.8</v>
      </c>
      <c r="F17" s="10">
        <f>SUMIFS(Concentrado!G$2:G578,Concentrado!$A$2:$A578,"="&amp;$A17,Concentrado!$B$2:$B578, "=San Luis Potosí")</f>
        <v>2.273411258736906</v>
      </c>
    </row>
    <row r="18" spans="1:6" x14ac:dyDescent="0.25">
      <c r="A18" s="5">
        <v>2019</v>
      </c>
      <c r="B18" s="8">
        <f>SUMIFS(Concentrado!C$2:C579,Concentrado!$A$2:$A579,"="&amp;$A18,Concentrado!$B$2:$B579, "=San Luis Potosí")</f>
        <v>521479.19799999997</v>
      </c>
      <c r="C18" s="8">
        <f>SUMIFS(Concentrado!D$2:D579,Concentrado!$A$2:$A579,"="&amp;$A18,Concentrado!$B$2:$B579, "=San Luis Potosí")</f>
        <v>11598.90732</v>
      </c>
      <c r="D18" s="10">
        <f>SUMIFS(Concentrado!E$2:E579,Concentrado!$A$2:$A579,"="&amp;$A18,Concentrado!$B$2:$B579, "=San Luis Potosí")</f>
        <v>6.6</v>
      </c>
      <c r="E18" s="10">
        <f>SUMIFS(Concentrado!F$2:F579,Concentrado!$A$2:$A579,"="&amp;$A18,Concentrado!$B$2:$B579, "=San Luis Potosí")</f>
        <v>2.8</v>
      </c>
      <c r="F18" s="10">
        <f>SUMIFS(Concentrado!G$2:G579,Concentrado!$A$2:$A579,"="&amp;$A18,Concentrado!$B$2:$B579, "=San Luis Potosí")</f>
        <v>2.22423202392054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62</v>
      </c>
    </row>
    <row r="2" spans="1:6" x14ac:dyDescent="0.25">
      <c r="A2" s="5">
        <v>2003</v>
      </c>
      <c r="B2" s="8">
        <f>SUMIFS(Concentrado!C$2:C563,Concentrado!$A$2:$A563,"="&amp;$A2,Concentrado!$B$2:$B563, "=Sinaloa")</f>
        <v>160242.73300000001</v>
      </c>
      <c r="C2" s="8">
        <f>SUMIFS(Concentrado!D$2:D563,Concentrado!$A$2:$A563,"="&amp;$A2,Concentrado!$B$2:$B563, "=Sinaloa")</f>
        <v>4984.2424499999997</v>
      </c>
      <c r="D2" s="10">
        <f>SUMIFS(Concentrado!E$2:E563,Concentrado!$A$2:$A563,"="&amp;$A2,Concentrado!$B$2:$B563, "=Sinaloa")</f>
        <v>5.6</v>
      </c>
      <c r="E2" s="10">
        <f>SUMIFS(Concentrado!F$2:F563,Concentrado!$A$2:$A563,"="&amp;$A2,Concentrado!$B$2:$B563, "=Sinaloa")</f>
        <v>2.488469098916569</v>
      </c>
      <c r="F2" s="10">
        <f>SUMIFS(Concentrado!G$2:G563,Concentrado!$A$2:$A563,"="&amp;$A2,Concentrado!$B$2:$B563, "=Sinaloa")</f>
        <v>3.1104327520424904</v>
      </c>
    </row>
    <row r="3" spans="1:6" x14ac:dyDescent="0.25">
      <c r="A3" s="5">
        <v>2004</v>
      </c>
      <c r="B3" s="8">
        <f>SUMIFS(Concentrado!C$2:C564,Concentrado!$A$2:$A564,"="&amp;$A3,Concentrado!$B$2:$B564, "=Sinaloa")</f>
        <v>185355.02900000001</v>
      </c>
      <c r="C3" s="8">
        <f>SUMIFS(Concentrado!D$2:D564,Concentrado!$A$2:$A564,"="&amp;$A3,Concentrado!$B$2:$B564, "=Sinaloa")</f>
        <v>6203.4607099999994</v>
      </c>
      <c r="D3" s="10">
        <f>SUMIFS(Concentrado!E$2:E564,Concentrado!$A$2:$A564,"="&amp;$A3,Concentrado!$B$2:$B564, "=Sinaloa")</f>
        <v>5.6</v>
      </c>
      <c r="E3" s="10">
        <f>SUMIFS(Concentrado!F$2:F564,Concentrado!$A$2:$A564,"="&amp;$A3,Concentrado!$B$2:$B564, "=Sinaloa")</f>
        <v>2.6483893996136545</v>
      </c>
      <c r="F3" s="10">
        <f>SUMIFS(Concentrado!G$2:G564,Concentrado!$A$2:$A564,"="&amp;$A3,Concentrado!$B$2:$B564, "=Sinaloa")</f>
        <v>3.3467992443841377</v>
      </c>
    </row>
    <row r="4" spans="1:6" x14ac:dyDescent="0.25">
      <c r="A4" s="5">
        <v>2005</v>
      </c>
      <c r="B4" s="8">
        <f>SUMIFS(Concentrado!C$2:C565,Concentrado!$A$2:$A565,"="&amp;$A4,Concentrado!$B$2:$B565, "=Sinaloa")</f>
        <v>193845.41200000001</v>
      </c>
      <c r="C4" s="8">
        <f>SUMIFS(Concentrado!D$2:D565,Concentrado!$A$2:$A565,"="&amp;$A4,Concentrado!$B$2:$B565, "=Sinaloa")</f>
        <v>5990.1067800000001</v>
      </c>
      <c r="D4" s="10">
        <f>SUMIFS(Concentrado!E$2:E565,Concentrado!$A$2:$A565,"="&amp;$A4,Concentrado!$B$2:$B565, "=Sinaloa")</f>
        <v>5.7</v>
      </c>
      <c r="E4" s="10">
        <f>SUMIFS(Concentrado!F$2:F565,Concentrado!$A$2:$A565,"="&amp;$A4,Concentrado!$B$2:$B565, "=Sinaloa")</f>
        <v>2.5859095834639341</v>
      </c>
      <c r="F4" s="10">
        <f>SUMIFS(Concentrado!G$2:G565,Concentrado!$A$2:$A565,"="&amp;$A4,Concentrado!$B$2:$B565, "=Sinaloa")</f>
        <v>3.0901462759407479</v>
      </c>
    </row>
    <row r="5" spans="1:6" x14ac:dyDescent="0.25">
      <c r="A5" s="5">
        <v>2006</v>
      </c>
      <c r="B5" s="8">
        <f>SUMIFS(Concentrado!C$2:C566,Concentrado!$A$2:$A566,"="&amp;$A5,Concentrado!$B$2:$B566, "=Sinaloa")</f>
        <v>208519.55900000001</v>
      </c>
      <c r="C5" s="8">
        <f>SUMIFS(Concentrado!D$2:D566,Concentrado!$A$2:$A566,"="&amp;$A5,Concentrado!$B$2:$B566, "=Sinaloa")</f>
        <v>6298.2770300000002</v>
      </c>
      <c r="D5" s="10">
        <f>SUMIFS(Concentrado!E$2:E566,Concentrado!$A$2:$A566,"="&amp;$A5,Concentrado!$B$2:$B566, "=Sinaloa")</f>
        <v>5.7</v>
      </c>
      <c r="E5" s="10">
        <f>SUMIFS(Concentrado!F$2:F566,Concentrado!$A$2:$A566,"="&amp;$A5,Concentrado!$B$2:$B566, "=Sinaloa")</f>
        <v>2.5384775855367572</v>
      </c>
      <c r="F5" s="10">
        <f>SUMIFS(Concentrado!G$2:G566,Concentrado!$A$2:$A566,"="&amp;$A5,Concentrado!$B$2:$B566, "=Sinaloa")</f>
        <v>3.0204730243075186</v>
      </c>
    </row>
    <row r="6" spans="1:6" x14ac:dyDescent="0.25">
      <c r="A6" s="5">
        <v>2007</v>
      </c>
      <c r="B6" s="8">
        <f>SUMIFS(Concentrado!C$2:C567,Concentrado!$A$2:$A567,"="&amp;$A6,Concentrado!$B$2:$B567, "=Sinaloa")</f>
        <v>232728.36300000001</v>
      </c>
      <c r="C6" s="8">
        <f>SUMIFS(Concentrado!D$2:D567,Concentrado!$A$2:$A567,"="&amp;$A6,Concentrado!$B$2:$B567, "=Sinaloa")</f>
        <v>7060.7062499999993</v>
      </c>
      <c r="D6" s="10">
        <f>SUMIFS(Concentrado!E$2:E567,Concentrado!$A$2:$A567,"="&amp;$A6,Concentrado!$B$2:$B567, "=Sinaloa")</f>
        <v>5.7</v>
      </c>
      <c r="E6" s="10">
        <f>SUMIFS(Concentrado!F$2:F567,Concentrado!$A$2:$A567,"="&amp;$A6,Concentrado!$B$2:$B567, "=Sinaloa")</f>
        <v>2.6221647726524417</v>
      </c>
      <c r="F6" s="10">
        <f>SUMIFS(Concentrado!G$2:G567,Concentrado!$A$2:$A567,"="&amp;$A6,Concentrado!$B$2:$B567, "=Sinaloa")</f>
        <v>3.0338830037660682</v>
      </c>
    </row>
    <row r="7" spans="1:6" x14ac:dyDescent="0.25">
      <c r="A7" s="5">
        <v>2008</v>
      </c>
      <c r="B7" s="8">
        <f>SUMIFS(Concentrado!C$2:C568,Concentrado!$A$2:$A568,"="&amp;$A7,Concentrado!$B$2:$B568, "=Sinaloa")</f>
        <v>260205.20600000001</v>
      </c>
      <c r="C7" s="8">
        <f>SUMIFS(Concentrado!D$2:D568,Concentrado!$A$2:$A568,"="&amp;$A7,Concentrado!$B$2:$B568, "=Sinaloa")</f>
        <v>7990.5621899999987</v>
      </c>
      <c r="D7" s="10">
        <f>SUMIFS(Concentrado!E$2:E568,Concentrado!$A$2:$A568,"="&amp;$A7,Concentrado!$B$2:$B568, "=Sinaloa")</f>
        <v>5.9</v>
      </c>
      <c r="E7" s="10">
        <f>SUMIFS(Concentrado!F$2:F568,Concentrado!$A$2:$A568,"="&amp;$A7,Concentrado!$B$2:$B568, "=Sinaloa")</f>
        <v>2.744375766130335</v>
      </c>
      <c r="F7" s="10">
        <f>SUMIFS(Concentrado!G$2:G568,Concentrado!$A$2:$A568,"="&amp;$A7,Concentrado!$B$2:$B568, "=Sinaloa")</f>
        <v>3.070869454472021</v>
      </c>
    </row>
    <row r="8" spans="1:6" x14ac:dyDescent="0.25">
      <c r="A8" s="5">
        <v>2009</v>
      </c>
      <c r="B8" s="8">
        <f>SUMIFS(Concentrado!C$2:C569,Concentrado!$A$2:$A569,"="&amp;$A8,Concentrado!$B$2:$B569, "=Sinaloa")</f>
        <v>261437.516</v>
      </c>
      <c r="C8" s="8">
        <f>SUMIFS(Concentrado!D$2:D569,Concentrado!$A$2:$A569,"="&amp;$A8,Concentrado!$B$2:$B569, "=Sinaloa")</f>
        <v>8907.9307899999985</v>
      </c>
      <c r="D8" s="10">
        <f>SUMIFS(Concentrado!E$2:E569,Concentrado!$A$2:$A569,"="&amp;$A8,Concentrado!$B$2:$B569, "=Sinaloa")</f>
        <v>6.5</v>
      </c>
      <c r="E8" s="10">
        <f>SUMIFS(Concentrado!F$2:F569,Concentrado!$A$2:$A569,"="&amp;$A8,Concentrado!$B$2:$B569, "=Sinaloa")</f>
        <v>3.0818163350054357</v>
      </c>
      <c r="F8" s="10">
        <f>SUMIFS(Concentrado!G$2:G569,Concentrado!$A$2:$A569,"="&amp;$A8,Concentrado!$B$2:$B569, "=Sinaloa")</f>
        <v>3.4072886425374387</v>
      </c>
    </row>
    <row r="9" spans="1:6" x14ac:dyDescent="0.25">
      <c r="A9" s="5">
        <v>2010</v>
      </c>
      <c r="B9" s="8">
        <f>SUMIFS(Concentrado!C$2:C570,Concentrado!$A$2:$A570,"="&amp;$A9,Concentrado!$B$2:$B570, "=Sinaloa")</f>
        <v>277104.76899999997</v>
      </c>
      <c r="C9" s="8">
        <f>SUMIFS(Concentrado!D$2:D570,Concentrado!$A$2:$A570,"="&amp;$A9,Concentrado!$B$2:$B570, "=Sinaloa")</f>
        <v>9370.2326699999994</v>
      </c>
      <c r="D9" s="10">
        <f>SUMIFS(Concentrado!E$2:E570,Concentrado!$A$2:$A570,"="&amp;$A9,Concentrado!$B$2:$B570, "=Sinaloa")</f>
        <v>6.4</v>
      </c>
      <c r="E9" s="10">
        <f>SUMIFS(Concentrado!F$2:F570,Concentrado!$A$2:$A570,"="&amp;$A9,Concentrado!$B$2:$B570, "=Sinaloa")</f>
        <v>3.0874178926609304</v>
      </c>
      <c r="F9" s="10">
        <f>SUMIFS(Concentrado!G$2:G570,Concentrado!$A$2:$A570,"="&amp;$A9,Concentrado!$B$2:$B570, "=Sinaloa")</f>
        <v>3.3814765093414905</v>
      </c>
    </row>
    <row r="10" spans="1:6" x14ac:dyDescent="0.25">
      <c r="A10" s="5">
        <v>2011</v>
      </c>
      <c r="B10" s="8">
        <f>SUMIFS(Concentrado!C$2:C571,Concentrado!$A$2:$A571,"="&amp;$A10,Concentrado!$B$2:$B571, "=Sinaloa")</f>
        <v>299879.73300000001</v>
      </c>
      <c r="C10" s="8">
        <f>SUMIFS(Concentrado!D$2:D571,Concentrado!$A$2:$A571,"="&amp;$A10,Concentrado!$B$2:$B571, "=Sinaloa")</f>
        <v>10556.8274</v>
      </c>
      <c r="D10" s="10">
        <f>SUMIFS(Concentrado!E$2:E571,Concentrado!$A$2:$A571,"="&amp;$A10,Concentrado!$B$2:$B571, "=Sinaloa")</f>
        <v>6.3</v>
      </c>
      <c r="E10" s="10">
        <f>SUMIFS(Concentrado!F$2:F571,Concentrado!$A$2:$A571,"="&amp;$A10,Concentrado!$B$2:$B571, "=Sinaloa")</f>
        <v>3.0428875930620269</v>
      </c>
      <c r="F10" s="10">
        <f>SUMIFS(Concentrado!G$2:G571,Concentrado!$A$2:$A571,"="&amp;$A10,Concentrado!$B$2:$B571, "=Sinaloa")</f>
        <v>3.5203537412780075</v>
      </c>
    </row>
    <row r="11" spans="1:6" x14ac:dyDescent="0.25">
      <c r="A11" s="5">
        <v>2012</v>
      </c>
      <c r="B11" s="8">
        <f>SUMIFS(Concentrado!C$2:C572,Concentrado!$A$2:$A572,"="&amp;$A11,Concentrado!$B$2:$B572, "=Sinaloa")</f>
        <v>325175.66499999998</v>
      </c>
      <c r="C11" s="8">
        <f>SUMIFS(Concentrado!D$2:D572,Concentrado!$A$2:$A572,"="&amp;$A11,Concentrado!$B$2:$B572, "=Sinaloa")</f>
        <v>10826.707989999999</v>
      </c>
      <c r="D11" s="10">
        <f>SUMIFS(Concentrado!E$2:E572,Concentrado!$A$2:$A572,"="&amp;$A11,Concentrado!$B$2:$B572, "=Sinaloa")</f>
        <v>6.4</v>
      </c>
      <c r="E11" s="10">
        <f>SUMIFS(Concentrado!F$2:F572,Concentrado!$A$2:$A572,"="&amp;$A11,Concentrado!$B$2:$B572, "=Sinaloa")</f>
        <v>3.1217773666234105</v>
      </c>
      <c r="F11" s="10">
        <f>SUMIFS(Concentrado!G$2:G572,Concentrado!$A$2:$A572,"="&amp;$A11,Concentrado!$B$2:$B572, "=Sinaloa")</f>
        <v>3.3294951484146269</v>
      </c>
    </row>
    <row r="12" spans="1:6" x14ac:dyDescent="0.25">
      <c r="A12" s="5">
        <v>2013</v>
      </c>
      <c r="B12" s="8">
        <f>SUMIFS(Concentrado!C$2:C573,Concentrado!$A$2:$A573,"="&amp;$A12,Concentrado!$B$2:$B573, "=Sinaloa")</f>
        <v>334097.30699999997</v>
      </c>
      <c r="C12" s="8">
        <f>SUMIFS(Concentrado!D$2:D573,Concentrado!$A$2:$A573,"="&amp;$A12,Concentrado!$B$2:$B573, "=Sinaloa")</f>
        <v>11917.17496</v>
      </c>
      <c r="D12" s="10">
        <f>SUMIFS(Concentrado!E$2:E573,Concentrado!$A$2:$A573,"="&amp;$A12,Concentrado!$B$2:$B573, "=Sinaloa")</f>
        <v>6.4</v>
      </c>
      <c r="E12" s="10">
        <f>SUMIFS(Concentrado!F$2:F573,Concentrado!$A$2:$A573,"="&amp;$A12,Concentrado!$B$2:$B573, "=Sinaloa")</f>
        <v>3.2215186044094604</v>
      </c>
      <c r="F12" s="10">
        <f>SUMIFS(Concentrado!G$2:G573,Concentrado!$A$2:$A573,"="&amp;$A12,Concentrado!$B$2:$B573, "=Sinaloa")</f>
        <v>3.5669772579160606</v>
      </c>
    </row>
    <row r="13" spans="1:6" x14ac:dyDescent="0.25">
      <c r="A13" s="5">
        <v>2014</v>
      </c>
      <c r="B13" s="8">
        <f>SUMIFS(Concentrado!C$2:C574,Concentrado!$A$2:$A574,"="&amp;$A13,Concentrado!$B$2:$B574, "=Sinaloa")</f>
        <v>344506.49200000003</v>
      </c>
      <c r="C13" s="8">
        <f>SUMIFS(Concentrado!D$2:D574,Concentrado!$A$2:$A574,"="&amp;$A13,Concentrado!$B$2:$B574, "=Sinaloa")</f>
        <v>12002.52175</v>
      </c>
      <c r="D13" s="10">
        <f>SUMIFS(Concentrado!E$2:E574,Concentrado!$A$2:$A574,"="&amp;$A13,Concentrado!$B$2:$B574, "=Sinaloa")</f>
        <v>6.5</v>
      </c>
      <c r="E13" s="10">
        <f>SUMIFS(Concentrado!F$2:F574,Concentrado!$A$2:$A574,"="&amp;$A13,Concentrado!$B$2:$B574, "=Sinaloa")</f>
        <v>2.9983345975823634</v>
      </c>
      <c r="F13" s="10">
        <f>SUMIFS(Concentrado!G$2:G574,Concentrado!$A$2:$A574,"="&amp;$A13,Concentrado!$B$2:$B574, "=Sinaloa")</f>
        <v>3.4839754921077071</v>
      </c>
    </row>
    <row r="14" spans="1:6" x14ac:dyDescent="0.25">
      <c r="A14" s="5">
        <v>2015</v>
      </c>
      <c r="B14" s="8">
        <f>SUMIFS(Concentrado!C$2:C575,Concentrado!$A$2:$A575,"="&amp;$A14,Concentrado!$B$2:$B575, "=Sinaloa")</f>
        <v>379608.57199999999</v>
      </c>
      <c r="C14" s="8">
        <f>SUMIFS(Concentrado!D$2:D575,Concentrado!$A$2:$A575,"="&amp;$A14,Concentrado!$B$2:$B575, "=Sinaloa")</f>
        <v>12681.85446</v>
      </c>
      <c r="D14" s="10">
        <f>SUMIFS(Concentrado!E$2:E575,Concentrado!$A$2:$A575,"="&amp;$A14,Concentrado!$B$2:$B575, "=Sinaloa")</f>
        <v>6.5</v>
      </c>
      <c r="E14" s="10">
        <f>SUMIFS(Concentrado!F$2:F575,Concentrado!$A$2:$A575,"="&amp;$A14,Concentrado!$B$2:$B575, "=Sinaloa")</f>
        <v>3.0797974575319831</v>
      </c>
      <c r="F14" s="10">
        <f>SUMIFS(Concentrado!G$2:G575,Concentrado!$A$2:$A575,"="&amp;$A14,Concentrado!$B$2:$B575, "=Sinaloa")</f>
        <v>3.3407713617173012</v>
      </c>
    </row>
    <row r="15" spans="1:6" x14ac:dyDescent="0.25">
      <c r="A15" s="5">
        <v>2016</v>
      </c>
      <c r="B15" s="8">
        <f>SUMIFS(Concentrado!C$2:C576,Concentrado!$A$2:$A576,"="&amp;$A15,Concentrado!$B$2:$B576, "=Sinaloa")</f>
        <v>423219.31099999999</v>
      </c>
      <c r="C15" s="8">
        <f>SUMIFS(Concentrado!D$2:D576,Concentrado!$A$2:$A576,"="&amp;$A15,Concentrado!$B$2:$B576, "=Sinaloa")</f>
        <v>13257.712020000001</v>
      </c>
      <c r="D15" s="10">
        <f>SUMIFS(Concentrado!E$2:E576,Concentrado!$A$2:$A576,"="&amp;$A15,Concentrado!$B$2:$B576, "=Sinaloa")</f>
        <v>6.5</v>
      </c>
      <c r="E15" s="10">
        <f>SUMIFS(Concentrado!F$2:F576,Concentrado!$A$2:$A576,"="&amp;$A15,Concentrado!$B$2:$B576, "=Sinaloa")</f>
        <v>2.9449005221803635</v>
      </c>
      <c r="F15" s="10">
        <f>SUMIFS(Concentrado!G$2:G576,Concentrado!$A$2:$A576,"="&amp;$A15,Concentrado!$B$2:$B576, "=Sinaloa")</f>
        <v>3.1325867405894439</v>
      </c>
    </row>
    <row r="16" spans="1:6" x14ac:dyDescent="0.25">
      <c r="A16" s="5">
        <v>2017</v>
      </c>
      <c r="B16" s="8">
        <f>SUMIFS(Concentrado!C$2:C577,Concentrado!$A$2:$A577,"="&amp;$A16,Concentrado!$B$2:$B577, "=Sinaloa")</f>
        <v>454152.21899999998</v>
      </c>
      <c r="C16" s="8">
        <f>SUMIFS(Concentrado!D$2:D577,Concentrado!$A$2:$A577,"="&amp;$A16,Concentrado!$B$2:$B577, "=Sinaloa")</f>
        <v>12840.28484</v>
      </c>
      <c r="D16" s="10">
        <f>SUMIFS(Concentrado!E$2:E577,Concentrado!$A$2:$A577,"="&amp;$A16,Concentrado!$B$2:$B577, "=Sinaloa")</f>
        <v>6.5</v>
      </c>
      <c r="E16" s="10">
        <f>SUMIFS(Concentrado!F$2:F577,Concentrado!$A$2:$A577,"="&amp;$A16,Concentrado!$B$2:$B577, "=Sinaloa")</f>
        <v>2.8</v>
      </c>
      <c r="F16" s="10">
        <f>SUMIFS(Concentrado!G$2:G577,Concentrado!$A$2:$A577,"="&amp;$A16,Concentrado!$B$2:$B577, "=Sinaloa")</f>
        <v>2.8273086209449967</v>
      </c>
    </row>
    <row r="17" spans="1:6" x14ac:dyDescent="0.25">
      <c r="A17" s="5">
        <v>2018</v>
      </c>
      <c r="B17" s="8">
        <f>SUMIFS(Concentrado!C$2:C578,Concentrado!$A$2:$A578,"="&amp;$A17,Concentrado!$B$2:$B578, "=Sinaloa")</f>
        <v>482936.98</v>
      </c>
      <c r="C17" s="8">
        <f>SUMIFS(Concentrado!D$2:D578,Concentrado!$A$2:$A578,"="&amp;$A17,Concentrado!$B$2:$B578, "=Sinaloa")</f>
        <v>14320.50013</v>
      </c>
      <c r="D17" s="10">
        <f>SUMIFS(Concentrado!E$2:E578,Concentrado!$A$2:$A578,"="&amp;$A17,Concentrado!$B$2:$B578, "=Sinaloa")</f>
        <v>6.6</v>
      </c>
      <c r="E17" s="10">
        <f>SUMIFS(Concentrado!F$2:F578,Concentrado!$A$2:$A578,"="&amp;$A17,Concentrado!$B$2:$B578, "=Sinaloa")</f>
        <v>2.8</v>
      </c>
      <c r="F17" s="10">
        <f>SUMIFS(Concentrado!G$2:G578,Concentrado!$A$2:$A578,"="&amp;$A17,Concentrado!$B$2:$B578, "=Sinaloa")</f>
        <v>2.965293759446626</v>
      </c>
    </row>
    <row r="18" spans="1:6" x14ac:dyDescent="0.25">
      <c r="A18" s="5">
        <v>2019</v>
      </c>
      <c r="B18" s="8">
        <f>SUMIFS(Concentrado!C$2:C579,Concentrado!$A$2:$A579,"="&amp;$A18,Concentrado!$B$2:$B579, "=Sinaloa")</f>
        <v>516549.728</v>
      </c>
      <c r="C18" s="8">
        <f>SUMIFS(Concentrado!D$2:D579,Concentrado!$A$2:$A579,"="&amp;$A18,Concentrado!$B$2:$B579, "=Sinaloa")</f>
        <v>14472.63148</v>
      </c>
      <c r="D18" s="10">
        <f>SUMIFS(Concentrado!E$2:E579,Concentrado!$A$2:$A579,"="&amp;$A18,Concentrado!$B$2:$B579, "=Sinaloa")</f>
        <v>6.6</v>
      </c>
      <c r="E18" s="10">
        <f>SUMIFS(Concentrado!F$2:F579,Concentrado!$A$2:$A579,"="&amp;$A18,Concentrado!$B$2:$B579, "=Sinaloa")</f>
        <v>2.8</v>
      </c>
      <c r="F18" s="10">
        <f>SUMIFS(Concentrado!G$2:G579,Concentrado!$A$2:$A579,"="&amp;$A18,Concentrado!$B$2:$B579, "=Sinaloa")</f>
        <v>2.8017886169519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63</v>
      </c>
    </row>
    <row r="2" spans="1:6" x14ac:dyDescent="0.25">
      <c r="A2" s="5">
        <v>2003</v>
      </c>
      <c r="B2" s="8">
        <f>SUMIFS(Concentrado!C$2:C563,Concentrado!$A$2:$A563,"="&amp;$A2,Concentrado!$B$2:$B563, "=Sonora")</f>
        <v>215321.97099999999</v>
      </c>
      <c r="C2" s="8">
        <f>SUMIFS(Concentrado!D$2:D563,Concentrado!$A$2:$A563,"="&amp;$A2,Concentrado!$B$2:$B563, "=Sonora")</f>
        <v>5217.3524100000004</v>
      </c>
      <c r="D2" s="10">
        <f>SUMIFS(Concentrado!E$2:E563,Concentrado!$A$2:$A563,"="&amp;$A2,Concentrado!$B$2:$B563, "=Sonora")</f>
        <v>5.6</v>
      </c>
      <c r="E2" s="10">
        <f>SUMIFS(Concentrado!F$2:F563,Concentrado!$A$2:$A563,"="&amp;$A2,Concentrado!$B$2:$B563, "=Sonora")</f>
        <v>2.488469098916569</v>
      </c>
      <c r="F2" s="10">
        <f>SUMIFS(Concentrado!G$2:G563,Concentrado!$A$2:$A563,"="&amp;$A2,Concentrado!$B$2:$B563, "=Sonora")</f>
        <v>2.4230469309608917</v>
      </c>
    </row>
    <row r="3" spans="1:6" x14ac:dyDescent="0.25">
      <c r="A3" s="5">
        <v>2004</v>
      </c>
      <c r="B3" s="8">
        <f>SUMIFS(Concentrado!C$2:C564,Concentrado!$A$2:$A564,"="&amp;$A3,Concentrado!$B$2:$B564, "=Sonora")</f>
        <v>244591.94899999999</v>
      </c>
      <c r="C3" s="8">
        <f>SUMIFS(Concentrado!D$2:D564,Concentrado!$A$2:$A564,"="&amp;$A3,Concentrado!$B$2:$B564, "=Sonora")</f>
        <v>6011.50378</v>
      </c>
      <c r="D3" s="10">
        <f>SUMIFS(Concentrado!E$2:E564,Concentrado!$A$2:$A564,"="&amp;$A3,Concentrado!$B$2:$B564, "=Sonora")</f>
        <v>5.6</v>
      </c>
      <c r="E3" s="10">
        <f>SUMIFS(Concentrado!F$2:F564,Concentrado!$A$2:$A564,"="&amp;$A3,Concentrado!$B$2:$B564, "=Sonora")</f>
        <v>2.6483893996136545</v>
      </c>
      <c r="F3" s="10">
        <f>SUMIFS(Concentrado!G$2:G564,Concentrado!$A$2:$A564,"="&amp;$A3,Concentrado!$B$2:$B564, "=Sonora")</f>
        <v>2.4577684607272174</v>
      </c>
    </row>
    <row r="4" spans="1:6" x14ac:dyDescent="0.25">
      <c r="A4" s="5">
        <v>2005</v>
      </c>
      <c r="B4" s="8">
        <f>SUMIFS(Concentrado!C$2:C565,Concentrado!$A$2:$A565,"="&amp;$A4,Concentrado!$B$2:$B565, "=Sonora")</f>
        <v>274112.42300000001</v>
      </c>
      <c r="C4" s="8">
        <f>SUMIFS(Concentrado!D$2:D565,Concentrado!$A$2:$A565,"="&amp;$A4,Concentrado!$B$2:$B565, "=Sonora")</f>
        <v>6257.3692100000007</v>
      </c>
      <c r="D4" s="10">
        <f>SUMIFS(Concentrado!E$2:E565,Concentrado!$A$2:$A565,"="&amp;$A4,Concentrado!$B$2:$B565, "=Sonora")</f>
        <v>5.7</v>
      </c>
      <c r="E4" s="10">
        <f>SUMIFS(Concentrado!F$2:F565,Concentrado!$A$2:$A565,"="&amp;$A4,Concentrado!$B$2:$B565, "=Sonora")</f>
        <v>2.5859095834639341</v>
      </c>
      <c r="F4" s="10">
        <f>SUMIFS(Concentrado!G$2:G565,Concentrado!$A$2:$A565,"="&amp;$A4,Concentrado!$B$2:$B565, "=Sonora")</f>
        <v>2.2827747613613267</v>
      </c>
    </row>
    <row r="5" spans="1:6" x14ac:dyDescent="0.25">
      <c r="A5" s="5">
        <v>2006</v>
      </c>
      <c r="B5" s="8">
        <f>SUMIFS(Concentrado!C$2:C566,Concentrado!$A$2:$A566,"="&amp;$A5,Concentrado!$B$2:$B566, "=Sonora")</f>
        <v>315218.31300000002</v>
      </c>
      <c r="C5" s="8">
        <f>SUMIFS(Concentrado!D$2:D566,Concentrado!$A$2:$A566,"="&amp;$A5,Concentrado!$B$2:$B566, "=Sonora")</f>
        <v>7924.5810899999997</v>
      </c>
      <c r="D5" s="10">
        <f>SUMIFS(Concentrado!E$2:E566,Concentrado!$A$2:$A566,"="&amp;$A5,Concentrado!$B$2:$B566, "=Sonora")</f>
        <v>5.7</v>
      </c>
      <c r="E5" s="10">
        <f>SUMIFS(Concentrado!F$2:F566,Concentrado!$A$2:$A566,"="&amp;$A5,Concentrado!$B$2:$B566, "=Sonora")</f>
        <v>2.5384775855367572</v>
      </c>
      <c r="F5" s="10">
        <f>SUMIFS(Concentrado!G$2:G566,Concentrado!$A$2:$A566,"="&amp;$A5,Concentrado!$B$2:$B566, "=Sonora")</f>
        <v>2.5139976845190461</v>
      </c>
    </row>
    <row r="6" spans="1:6" x14ac:dyDescent="0.25">
      <c r="A6" s="5">
        <v>2007</v>
      </c>
      <c r="B6" s="8">
        <f>SUMIFS(Concentrado!C$2:C567,Concentrado!$A$2:$A567,"="&amp;$A6,Concentrado!$B$2:$B567, "=Sonora")</f>
        <v>339339.33799999999</v>
      </c>
      <c r="C6" s="8">
        <f>SUMIFS(Concentrado!D$2:D567,Concentrado!$A$2:$A567,"="&amp;$A6,Concentrado!$B$2:$B567, "=Sonora")</f>
        <v>7242.8673300000009</v>
      </c>
      <c r="D6" s="10">
        <f>SUMIFS(Concentrado!E$2:E567,Concentrado!$A$2:$A567,"="&amp;$A6,Concentrado!$B$2:$B567, "=Sonora")</f>
        <v>5.7</v>
      </c>
      <c r="E6" s="10">
        <f>SUMIFS(Concentrado!F$2:F567,Concentrado!$A$2:$A567,"="&amp;$A6,Concentrado!$B$2:$B567, "=Sonora")</f>
        <v>2.6221647726524417</v>
      </c>
      <c r="F6" s="10">
        <f>SUMIFS(Concentrado!G$2:G567,Concentrado!$A$2:$A567,"="&amp;$A6,Concentrado!$B$2:$B567, "=Sonora")</f>
        <v>2.1344025047871114</v>
      </c>
    </row>
    <row r="7" spans="1:6" x14ac:dyDescent="0.25">
      <c r="A7" s="5">
        <v>2008</v>
      </c>
      <c r="B7" s="8">
        <f>SUMIFS(Concentrado!C$2:C568,Concentrado!$A$2:$A568,"="&amp;$A7,Concentrado!$B$2:$B568, "=Sonora")</f>
        <v>360308.272</v>
      </c>
      <c r="C7" s="8">
        <f>SUMIFS(Concentrado!D$2:D568,Concentrado!$A$2:$A568,"="&amp;$A7,Concentrado!$B$2:$B568, "=Sonora")</f>
        <v>7955.1593899999998</v>
      </c>
      <c r="D7" s="10">
        <f>SUMIFS(Concentrado!E$2:E568,Concentrado!$A$2:$A568,"="&amp;$A7,Concentrado!$B$2:$B568, "=Sonora")</f>
        <v>5.9</v>
      </c>
      <c r="E7" s="10">
        <f>SUMIFS(Concentrado!F$2:F568,Concentrado!$A$2:$A568,"="&amp;$A7,Concentrado!$B$2:$B568, "=Sonora")</f>
        <v>2.744375766130335</v>
      </c>
      <c r="F7" s="10">
        <f>SUMIFS(Concentrado!G$2:G568,Concentrado!$A$2:$A568,"="&amp;$A7,Concentrado!$B$2:$B568, "=Sonora")</f>
        <v>2.2078758685839994</v>
      </c>
    </row>
    <row r="8" spans="1:6" x14ac:dyDescent="0.25">
      <c r="A8" s="5">
        <v>2009</v>
      </c>
      <c r="B8" s="8">
        <f>SUMIFS(Concentrado!C$2:C569,Concentrado!$A$2:$A569,"="&amp;$A8,Concentrado!$B$2:$B569, "=Sonora")</f>
        <v>354073.91700000002</v>
      </c>
      <c r="C8" s="8">
        <f>SUMIFS(Concentrado!D$2:D569,Concentrado!$A$2:$A569,"="&amp;$A8,Concentrado!$B$2:$B569, "=Sonora")</f>
        <v>8681.636559999999</v>
      </c>
      <c r="D8" s="10">
        <f>SUMIFS(Concentrado!E$2:E569,Concentrado!$A$2:$A569,"="&amp;$A8,Concentrado!$B$2:$B569, "=Sonora")</f>
        <v>6.5</v>
      </c>
      <c r="E8" s="10">
        <f>SUMIFS(Concentrado!F$2:F569,Concentrado!$A$2:$A569,"="&amp;$A8,Concentrado!$B$2:$B569, "=Sonora")</f>
        <v>3.0818163350054357</v>
      </c>
      <c r="F8" s="10">
        <f>SUMIFS(Concentrado!G$2:G569,Concentrado!$A$2:$A569,"="&amp;$A8,Concentrado!$B$2:$B569, "=Sonora")</f>
        <v>2.4519277312369776</v>
      </c>
    </row>
    <row r="9" spans="1:6" x14ac:dyDescent="0.25">
      <c r="A9" s="5">
        <v>2010</v>
      </c>
      <c r="B9" s="8">
        <f>SUMIFS(Concentrado!C$2:C570,Concentrado!$A$2:$A570,"="&amp;$A9,Concentrado!$B$2:$B570, "=Sonora")</f>
        <v>385750.83500000002</v>
      </c>
      <c r="C9" s="8">
        <f>SUMIFS(Concentrado!D$2:D570,Concentrado!$A$2:$A570,"="&amp;$A9,Concentrado!$B$2:$B570, "=Sonora")</f>
        <v>9438.3393699999997</v>
      </c>
      <c r="D9" s="10">
        <f>SUMIFS(Concentrado!E$2:E570,Concentrado!$A$2:$A570,"="&amp;$A9,Concentrado!$B$2:$B570, "=Sonora")</f>
        <v>6.4</v>
      </c>
      <c r="E9" s="10">
        <f>SUMIFS(Concentrado!F$2:F570,Concentrado!$A$2:$A570,"="&amp;$A9,Concentrado!$B$2:$B570, "=Sonora")</f>
        <v>3.0874178926609304</v>
      </c>
      <c r="F9" s="10">
        <f>SUMIFS(Concentrado!G$2:G570,Concentrado!$A$2:$A570,"="&amp;$A9,Concentrado!$B$2:$B570, "=Sonora")</f>
        <v>2.4467450264884065</v>
      </c>
    </row>
    <row r="10" spans="1:6" x14ac:dyDescent="0.25">
      <c r="A10" s="5">
        <v>2011</v>
      </c>
      <c r="B10" s="8">
        <f>SUMIFS(Concentrado!C$2:C571,Concentrado!$A$2:$A571,"="&amp;$A10,Concentrado!$B$2:$B571, "=Sonora")</f>
        <v>446699.109</v>
      </c>
      <c r="C10" s="8">
        <f>SUMIFS(Concentrado!D$2:D571,Concentrado!$A$2:$A571,"="&amp;$A10,Concentrado!$B$2:$B571, "=Sonora")</f>
        <v>10252.12905</v>
      </c>
      <c r="D10" s="10">
        <f>SUMIFS(Concentrado!E$2:E571,Concentrado!$A$2:$A571,"="&amp;$A10,Concentrado!$B$2:$B571, "=Sonora")</f>
        <v>6.3</v>
      </c>
      <c r="E10" s="10">
        <f>SUMIFS(Concentrado!F$2:F571,Concentrado!$A$2:$A571,"="&amp;$A10,Concentrado!$B$2:$B571, "=Sonora")</f>
        <v>3.0428875930620269</v>
      </c>
      <c r="F10" s="10">
        <f>SUMIFS(Concentrado!G$2:G571,Concentrado!$A$2:$A571,"="&amp;$A10,Concentrado!$B$2:$B571, "=Sonora")</f>
        <v>2.2950860754906945</v>
      </c>
    </row>
    <row r="11" spans="1:6" x14ac:dyDescent="0.25">
      <c r="A11" s="5">
        <v>2012</v>
      </c>
      <c r="B11" s="8">
        <f>SUMIFS(Concentrado!C$2:C572,Concentrado!$A$2:$A572,"="&amp;$A11,Concentrado!$B$2:$B572, "=Sonora")</f>
        <v>488557.57500000001</v>
      </c>
      <c r="C11" s="8">
        <f>SUMIFS(Concentrado!D$2:D572,Concentrado!$A$2:$A572,"="&amp;$A11,Concentrado!$B$2:$B572, "=Sonora")</f>
        <v>14950.886519999998</v>
      </c>
      <c r="D11" s="10">
        <f>SUMIFS(Concentrado!E$2:E572,Concentrado!$A$2:$A572,"="&amp;$A11,Concentrado!$B$2:$B572, "=Sonora")</f>
        <v>6.4</v>
      </c>
      <c r="E11" s="10">
        <f>SUMIFS(Concentrado!F$2:F572,Concentrado!$A$2:$A572,"="&amp;$A11,Concentrado!$B$2:$B572, "=Sonora")</f>
        <v>3.1217773666234105</v>
      </c>
      <c r="F11" s="10">
        <f>SUMIFS(Concentrado!G$2:G572,Concentrado!$A$2:$A572,"="&amp;$A11,Concentrado!$B$2:$B572, "=Sonora")</f>
        <v>3.0602097449824615</v>
      </c>
    </row>
    <row r="12" spans="1:6" x14ac:dyDescent="0.25">
      <c r="A12" s="5">
        <v>2013</v>
      </c>
      <c r="B12" s="8">
        <f>SUMIFS(Concentrado!C$2:C573,Concentrado!$A$2:$A573,"="&amp;$A12,Concentrado!$B$2:$B573, "=Sonora")</f>
        <v>510315.674</v>
      </c>
      <c r="C12" s="8">
        <f>SUMIFS(Concentrado!D$2:D573,Concentrado!$A$2:$A573,"="&amp;$A12,Concentrado!$B$2:$B573, "=Sonora")</f>
        <v>17244.262440000002</v>
      </c>
      <c r="D12" s="10">
        <f>SUMIFS(Concentrado!E$2:E573,Concentrado!$A$2:$A573,"="&amp;$A12,Concentrado!$B$2:$B573, "=Sonora")</f>
        <v>6.4</v>
      </c>
      <c r="E12" s="10">
        <f>SUMIFS(Concentrado!F$2:F573,Concentrado!$A$2:$A573,"="&amp;$A12,Concentrado!$B$2:$B573, "=Sonora")</f>
        <v>3.2215186044094604</v>
      </c>
      <c r="F12" s="10">
        <f>SUMIFS(Concentrado!G$2:G573,Concentrado!$A$2:$A573,"="&amp;$A12,Concentrado!$B$2:$B573, "=Sonora")</f>
        <v>3.3791363500232214</v>
      </c>
    </row>
    <row r="13" spans="1:6" x14ac:dyDescent="0.25">
      <c r="A13" s="5">
        <v>2014</v>
      </c>
      <c r="B13" s="8">
        <f>SUMIFS(Concentrado!C$2:C574,Concentrado!$A$2:$A574,"="&amp;$A13,Concentrado!$B$2:$B574, "=Sonora")</f>
        <v>535720.34100000001</v>
      </c>
      <c r="C13" s="8">
        <f>SUMIFS(Concentrado!D$2:D574,Concentrado!$A$2:$A574,"="&amp;$A13,Concentrado!$B$2:$B574, "=Sonora")</f>
        <v>15450.68201</v>
      </c>
      <c r="D13" s="10">
        <f>SUMIFS(Concentrado!E$2:E574,Concentrado!$A$2:$A574,"="&amp;$A13,Concentrado!$B$2:$B574, "=Sonora")</f>
        <v>6.5</v>
      </c>
      <c r="E13" s="10">
        <f>SUMIFS(Concentrado!F$2:F574,Concentrado!$A$2:$A574,"="&amp;$A13,Concentrado!$B$2:$B574, "=Sonora")</f>
        <v>2.9983345975823634</v>
      </c>
      <c r="F13" s="10">
        <f>SUMIFS(Concentrado!G$2:G574,Concentrado!$A$2:$A574,"="&amp;$A13,Concentrado!$B$2:$B574, "=Sonora")</f>
        <v>2.8840947090340183</v>
      </c>
    </row>
    <row r="14" spans="1:6" x14ac:dyDescent="0.25">
      <c r="A14" s="5">
        <v>2015</v>
      </c>
      <c r="B14" s="8">
        <f>SUMIFS(Concentrado!C$2:C575,Concentrado!$A$2:$A575,"="&amp;$A14,Concentrado!$B$2:$B575, "=Sonora")</f>
        <v>588735.277</v>
      </c>
      <c r="C14" s="8">
        <f>SUMIFS(Concentrado!D$2:D575,Concentrado!$A$2:$A575,"="&amp;$A14,Concentrado!$B$2:$B575, "=Sonora")</f>
        <v>18910.379110000002</v>
      </c>
      <c r="D14" s="10">
        <f>SUMIFS(Concentrado!E$2:E575,Concentrado!$A$2:$A575,"="&amp;$A14,Concentrado!$B$2:$B575, "=Sonora")</f>
        <v>6.5</v>
      </c>
      <c r="E14" s="10">
        <f>SUMIFS(Concentrado!F$2:F575,Concentrado!$A$2:$A575,"="&amp;$A14,Concentrado!$B$2:$B575, "=Sonora")</f>
        <v>3.0797974575319831</v>
      </c>
      <c r="F14" s="10">
        <f>SUMIFS(Concentrado!G$2:G575,Concentrado!$A$2:$A575,"="&amp;$A14,Concentrado!$B$2:$B575, "=Sonora")</f>
        <v>3.2120343130041453</v>
      </c>
    </row>
    <row r="15" spans="1:6" x14ac:dyDescent="0.25">
      <c r="A15" s="5">
        <v>2016</v>
      </c>
      <c r="B15" s="8">
        <f>SUMIFS(Concentrado!C$2:C576,Concentrado!$A$2:$A576,"="&amp;$A15,Concentrado!$B$2:$B576, "=Sonora")</f>
        <v>663322.554</v>
      </c>
      <c r="C15" s="8">
        <f>SUMIFS(Concentrado!D$2:D576,Concentrado!$A$2:$A576,"="&amp;$A15,Concentrado!$B$2:$B576, "=Sonora")</f>
        <v>20166.639190000002</v>
      </c>
      <c r="D15" s="10">
        <f>SUMIFS(Concentrado!E$2:E576,Concentrado!$A$2:$A576,"="&amp;$A15,Concentrado!$B$2:$B576, "=Sonora")</f>
        <v>6.5</v>
      </c>
      <c r="E15" s="10">
        <f>SUMIFS(Concentrado!F$2:F576,Concentrado!$A$2:$A576,"="&amp;$A15,Concentrado!$B$2:$B576, "=Sonora")</f>
        <v>2.9449005221803635</v>
      </c>
      <c r="F15" s="10">
        <f>SUMIFS(Concentrado!G$2:G576,Concentrado!$A$2:$A576,"="&amp;$A15,Concentrado!$B$2:$B576, "=Sonora")</f>
        <v>3.0402462675797999</v>
      </c>
    </row>
    <row r="16" spans="1:6" x14ac:dyDescent="0.25">
      <c r="A16" s="5">
        <v>2017</v>
      </c>
      <c r="B16" s="8">
        <f>SUMIFS(Concentrado!C$2:C577,Concentrado!$A$2:$A577,"="&amp;$A16,Concentrado!$B$2:$B577, "=Sonora")</f>
        <v>724400.17799999996</v>
      </c>
      <c r="C16" s="8">
        <f>SUMIFS(Concentrado!D$2:D577,Concentrado!$A$2:$A577,"="&amp;$A16,Concentrado!$B$2:$B577, "=Sonora")</f>
        <v>17367.550660000001</v>
      </c>
      <c r="D16" s="10">
        <f>SUMIFS(Concentrado!E$2:E577,Concentrado!$A$2:$A577,"="&amp;$A16,Concentrado!$B$2:$B577, "=Sonora")</f>
        <v>6.5</v>
      </c>
      <c r="E16" s="10">
        <f>SUMIFS(Concentrado!F$2:F577,Concentrado!$A$2:$A577,"="&amp;$A16,Concentrado!$B$2:$B577, "=Sonora")</f>
        <v>2.8</v>
      </c>
      <c r="F16" s="10">
        <f>SUMIFS(Concentrado!G$2:G577,Concentrado!$A$2:$A577,"="&amp;$A16,Concentrado!$B$2:$B577, "=Sonora")</f>
        <v>2.3975077847095729</v>
      </c>
    </row>
    <row r="17" spans="1:6" x14ac:dyDescent="0.25">
      <c r="A17" s="5">
        <v>2018</v>
      </c>
      <c r="B17" s="8">
        <f>SUMIFS(Concentrado!C$2:C578,Concentrado!$A$2:$A578,"="&amp;$A17,Concentrado!$B$2:$B578, "=Sonora")</f>
        <v>762442.78399999999</v>
      </c>
      <c r="C17" s="8">
        <f>SUMIFS(Concentrado!D$2:D578,Concentrado!$A$2:$A578,"="&amp;$A17,Concentrado!$B$2:$B578, "=Sonora")</f>
        <v>18343.158920000002</v>
      </c>
      <c r="D17" s="10">
        <f>SUMIFS(Concentrado!E$2:E578,Concentrado!$A$2:$A578,"="&amp;$A17,Concentrado!$B$2:$B578, "=Sonora")</f>
        <v>6.6</v>
      </c>
      <c r="E17" s="10">
        <f>SUMIFS(Concentrado!F$2:F578,Concentrado!$A$2:$A578,"="&amp;$A17,Concentrado!$B$2:$B578, "=Sonora")</f>
        <v>2.8</v>
      </c>
      <c r="F17" s="10">
        <f>SUMIFS(Concentrado!G$2:G578,Concentrado!$A$2:$A578,"="&amp;$A17,Concentrado!$B$2:$B578, "=Sonora")</f>
        <v>2.4058407142063007</v>
      </c>
    </row>
    <row r="18" spans="1:6" x14ac:dyDescent="0.25">
      <c r="A18" s="5">
        <v>2019</v>
      </c>
      <c r="B18" s="8">
        <f>SUMIFS(Concentrado!C$2:C579,Concentrado!$A$2:$A579,"="&amp;$A18,Concentrado!$B$2:$B579, "=Sonora")</f>
        <v>773685.44</v>
      </c>
      <c r="C18" s="8">
        <f>SUMIFS(Concentrado!D$2:D579,Concentrado!$A$2:$A579,"="&amp;$A18,Concentrado!$B$2:$B579, "=Sonora")</f>
        <v>19958.783799999997</v>
      </c>
      <c r="D18" s="10">
        <f>SUMIFS(Concentrado!E$2:E579,Concentrado!$A$2:$A579,"="&amp;$A18,Concentrado!$B$2:$B579, "=Sonora")</f>
        <v>6.6</v>
      </c>
      <c r="E18" s="10">
        <f>SUMIFS(Concentrado!F$2:F579,Concentrado!$A$2:$A579,"="&amp;$A18,Concentrado!$B$2:$B579, "=Sonora")</f>
        <v>2.8</v>
      </c>
      <c r="F18" s="10">
        <f>SUMIFS(Concentrado!G$2:G579,Concentrado!$A$2:$A579,"="&amp;$A18,Concentrado!$B$2:$B579, "=Sonora")</f>
        <v>2.5797026502140197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64</v>
      </c>
    </row>
    <row r="2" spans="1:6" x14ac:dyDescent="0.25">
      <c r="A2" s="5">
        <v>2003</v>
      </c>
      <c r="B2" s="8">
        <f>SUMIFS(Concentrado!C$2:C563,Concentrado!$A$2:$A563,"="&amp;$A2,Concentrado!$B$2:$B563, "=Tabasco")</f>
        <v>174628.451</v>
      </c>
      <c r="C2" s="8">
        <f>SUMIFS(Concentrado!D$2:D563,Concentrado!$A$2:$A563,"="&amp;$A2,Concentrado!$B$2:$B563, "=Tabasco")</f>
        <v>4671.5755499999996</v>
      </c>
      <c r="D2" s="10">
        <f>SUMIFS(Concentrado!E$2:E563,Concentrado!$A$2:$A563,"="&amp;$A2,Concentrado!$B$2:$B563, "=Tabasco")</f>
        <v>5.6</v>
      </c>
      <c r="E2" s="10">
        <f>SUMIFS(Concentrado!F$2:F563,Concentrado!$A$2:$A563,"="&amp;$A2,Concentrado!$B$2:$B563, "=Tabasco")</f>
        <v>2.488469098916569</v>
      </c>
      <c r="F2" s="10">
        <f>SUMIFS(Concentrado!G$2:G563,Concentrado!$A$2:$A563,"="&amp;$A2,Concentrado!$B$2:$B563, "=Tabasco")</f>
        <v>2.675151456276732</v>
      </c>
    </row>
    <row r="3" spans="1:6" x14ac:dyDescent="0.25">
      <c r="A3" s="5">
        <v>2004</v>
      </c>
      <c r="B3" s="8">
        <f>SUMIFS(Concentrado!C$2:C564,Concentrado!$A$2:$A564,"="&amp;$A3,Concentrado!$B$2:$B564, "=Tabasco")</f>
        <v>219781.98699999999</v>
      </c>
      <c r="C3" s="8">
        <f>SUMIFS(Concentrado!D$2:D564,Concentrado!$A$2:$A564,"="&amp;$A3,Concentrado!$B$2:$B564, "=Tabasco")</f>
        <v>6420.0325200000007</v>
      </c>
      <c r="D3" s="10">
        <f>SUMIFS(Concentrado!E$2:E564,Concentrado!$A$2:$A564,"="&amp;$A3,Concentrado!$B$2:$B564, "=Tabasco")</f>
        <v>5.6</v>
      </c>
      <c r="E3" s="10">
        <f>SUMIFS(Concentrado!F$2:F564,Concentrado!$A$2:$A564,"="&amp;$A3,Concentrado!$B$2:$B564, "=Tabasco")</f>
        <v>2.6483893996136545</v>
      </c>
      <c r="F3" s="10">
        <f>SUMIFS(Concentrado!G$2:G564,Concentrado!$A$2:$A564,"="&amp;$A3,Concentrado!$B$2:$B564, "=Tabasco")</f>
        <v>2.9210913085429517</v>
      </c>
    </row>
    <row r="4" spans="1:6" x14ac:dyDescent="0.25">
      <c r="A4" s="5">
        <v>2005</v>
      </c>
      <c r="B4" s="8">
        <f>SUMIFS(Concentrado!C$2:C565,Concentrado!$A$2:$A565,"="&amp;$A4,Concentrado!$B$2:$B565, "=Tabasco")</f>
        <v>260510.67199999999</v>
      </c>
      <c r="C4" s="8">
        <f>SUMIFS(Concentrado!D$2:D565,Concentrado!$A$2:$A565,"="&amp;$A4,Concentrado!$B$2:$B565, "=Tabasco")</f>
        <v>8952.1070299999992</v>
      </c>
      <c r="D4" s="10">
        <f>SUMIFS(Concentrado!E$2:E565,Concentrado!$A$2:$A565,"="&amp;$A4,Concentrado!$B$2:$B565, "=Tabasco")</f>
        <v>5.7</v>
      </c>
      <c r="E4" s="10">
        <f>SUMIFS(Concentrado!F$2:F565,Concentrado!$A$2:$A565,"="&amp;$A4,Concentrado!$B$2:$B565, "=Tabasco")</f>
        <v>2.5859095834639341</v>
      </c>
      <c r="F4" s="10">
        <f>SUMIFS(Concentrado!G$2:G565,Concentrado!$A$2:$A565,"="&amp;$A4,Concentrado!$B$2:$B565, "=Tabasco")</f>
        <v>3.4363686375197711</v>
      </c>
    </row>
    <row r="5" spans="1:6" x14ac:dyDescent="0.25">
      <c r="A5" s="5">
        <v>2006</v>
      </c>
      <c r="B5" s="8">
        <f>SUMIFS(Concentrado!C$2:C566,Concentrado!$A$2:$A566,"="&amp;$A5,Concentrado!$B$2:$B566, "=Tabasco")</f>
        <v>306835.94900000002</v>
      </c>
      <c r="C5" s="8">
        <f>SUMIFS(Concentrado!D$2:D566,Concentrado!$A$2:$A566,"="&amp;$A5,Concentrado!$B$2:$B566, "=Tabasco")</f>
        <v>9288.6149499999992</v>
      </c>
      <c r="D5" s="10">
        <f>SUMIFS(Concentrado!E$2:E566,Concentrado!$A$2:$A566,"="&amp;$A5,Concentrado!$B$2:$B566, "=Tabasco")</f>
        <v>5.7</v>
      </c>
      <c r="E5" s="10">
        <f>SUMIFS(Concentrado!F$2:F566,Concentrado!$A$2:$A566,"="&amp;$A5,Concentrado!$B$2:$B566, "=Tabasco")</f>
        <v>2.5384775855367572</v>
      </c>
      <c r="F5" s="10">
        <f>SUMIFS(Concentrado!G$2:G566,Concentrado!$A$2:$A566,"="&amp;$A5,Concentrado!$B$2:$B566, "=Tabasco")</f>
        <v>3.0272251280439106</v>
      </c>
    </row>
    <row r="6" spans="1:6" x14ac:dyDescent="0.25">
      <c r="A6" s="5">
        <v>2007</v>
      </c>
      <c r="B6" s="8">
        <f>SUMIFS(Concentrado!C$2:C567,Concentrado!$A$2:$A567,"="&amp;$A6,Concentrado!$B$2:$B567, "=Tabasco")</f>
        <v>341289.31300000002</v>
      </c>
      <c r="C6" s="8">
        <f>SUMIFS(Concentrado!D$2:D567,Concentrado!$A$2:$A567,"="&amp;$A6,Concentrado!$B$2:$B567, "=Tabasco")</f>
        <v>8425.1230400000004</v>
      </c>
      <c r="D6" s="10">
        <f>SUMIFS(Concentrado!E$2:E567,Concentrado!$A$2:$A567,"="&amp;$A6,Concentrado!$B$2:$B567, "=Tabasco")</f>
        <v>5.7</v>
      </c>
      <c r="E6" s="10">
        <f>SUMIFS(Concentrado!F$2:F567,Concentrado!$A$2:$A567,"="&amp;$A6,Concentrado!$B$2:$B567, "=Tabasco")</f>
        <v>2.6221647726524417</v>
      </c>
      <c r="F6" s="10">
        <f>SUMIFS(Concentrado!G$2:G567,Concentrado!$A$2:$A567,"="&amp;$A6,Concentrado!$B$2:$B567, "=Tabasco")</f>
        <v>2.4686161327295943</v>
      </c>
    </row>
    <row r="7" spans="1:6" x14ac:dyDescent="0.25">
      <c r="A7" s="5">
        <v>2008</v>
      </c>
      <c r="B7" s="8">
        <f>SUMIFS(Concentrado!C$2:C568,Concentrado!$A$2:$A568,"="&amp;$A7,Concentrado!$B$2:$B568, "=Tabasco")</f>
        <v>414905.27100000001</v>
      </c>
      <c r="C7" s="8">
        <f>SUMIFS(Concentrado!D$2:D568,Concentrado!$A$2:$A568,"="&amp;$A7,Concentrado!$B$2:$B568, "=Tabasco")</f>
        <v>8864.9229799999994</v>
      </c>
      <c r="D7" s="10">
        <f>SUMIFS(Concentrado!E$2:E568,Concentrado!$A$2:$A568,"="&amp;$A7,Concentrado!$B$2:$B568, "=Tabasco")</f>
        <v>5.9</v>
      </c>
      <c r="E7" s="10">
        <f>SUMIFS(Concentrado!F$2:F568,Concentrado!$A$2:$A568,"="&amp;$A7,Concentrado!$B$2:$B568, "=Tabasco")</f>
        <v>2.744375766130335</v>
      </c>
      <c r="F7" s="10">
        <f>SUMIFS(Concentrado!G$2:G568,Concentrado!$A$2:$A568,"="&amp;$A7,Concentrado!$B$2:$B568, "=Tabasco")</f>
        <v>2.1366137283900639</v>
      </c>
    </row>
    <row r="8" spans="1:6" x14ac:dyDescent="0.25">
      <c r="A8" s="5">
        <v>2009</v>
      </c>
      <c r="B8" s="8">
        <f>SUMIFS(Concentrado!C$2:C569,Concentrado!$A$2:$A569,"="&amp;$A8,Concentrado!$B$2:$B569, "=Tabasco")</f>
        <v>379235.26799999998</v>
      </c>
      <c r="C8" s="8">
        <f>SUMIFS(Concentrado!D$2:D569,Concentrado!$A$2:$A569,"="&amp;$A8,Concentrado!$B$2:$B569, "=Tabasco")</f>
        <v>8920.9114300000001</v>
      </c>
      <c r="D8" s="10">
        <f>SUMIFS(Concentrado!E$2:E569,Concentrado!$A$2:$A569,"="&amp;$A8,Concentrado!$B$2:$B569, "=Tabasco")</f>
        <v>6.5</v>
      </c>
      <c r="E8" s="10">
        <f>SUMIFS(Concentrado!F$2:F569,Concentrado!$A$2:$A569,"="&amp;$A8,Concentrado!$B$2:$B569, "=Tabasco")</f>
        <v>3.0818163350054357</v>
      </c>
      <c r="F8" s="10">
        <f>SUMIFS(Concentrado!G$2:G569,Concentrado!$A$2:$A569,"="&amp;$A8,Concentrado!$B$2:$B569, "=Tabasco")</f>
        <v>2.3523422484008001</v>
      </c>
    </row>
    <row r="9" spans="1:6" x14ac:dyDescent="0.25">
      <c r="A9" s="5">
        <v>2010</v>
      </c>
      <c r="B9" s="8">
        <f>SUMIFS(Concentrado!C$2:C570,Concentrado!$A$2:$A570,"="&amp;$A9,Concentrado!$B$2:$B570, "=Tabasco")</f>
        <v>449415.17099999997</v>
      </c>
      <c r="C9" s="8">
        <f>SUMIFS(Concentrado!D$2:D570,Concentrado!$A$2:$A570,"="&amp;$A9,Concentrado!$B$2:$B570, "=Tabasco")</f>
        <v>9338.9827399999995</v>
      </c>
      <c r="D9" s="10">
        <f>SUMIFS(Concentrado!E$2:E570,Concentrado!$A$2:$A570,"="&amp;$A9,Concentrado!$B$2:$B570, "=Tabasco")</f>
        <v>6.4</v>
      </c>
      <c r="E9" s="10">
        <f>SUMIFS(Concentrado!F$2:F570,Concentrado!$A$2:$A570,"="&amp;$A9,Concentrado!$B$2:$B570, "=Tabasco")</f>
        <v>3.0874178926609304</v>
      </c>
      <c r="F9" s="10">
        <f>SUMIFS(Concentrado!G$2:G570,Concentrado!$A$2:$A570,"="&amp;$A9,Concentrado!$B$2:$B570, "=Tabasco")</f>
        <v>2.0780301473178349</v>
      </c>
    </row>
    <row r="10" spans="1:6" x14ac:dyDescent="0.25">
      <c r="A10" s="5">
        <v>2011</v>
      </c>
      <c r="B10" s="8">
        <f>SUMIFS(Concentrado!C$2:C571,Concentrado!$A$2:$A571,"="&amp;$A10,Concentrado!$B$2:$B571, "=Tabasco")</f>
        <v>559158.19400000002</v>
      </c>
      <c r="C10" s="8">
        <f>SUMIFS(Concentrado!D$2:D571,Concentrado!$A$2:$A571,"="&amp;$A10,Concentrado!$B$2:$B571, "=Tabasco")</f>
        <v>10729.502759999999</v>
      </c>
      <c r="D10" s="10">
        <f>SUMIFS(Concentrado!E$2:E571,Concentrado!$A$2:$A571,"="&amp;$A10,Concentrado!$B$2:$B571, "=Tabasco")</f>
        <v>6.3</v>
      </c>
      <c r="E10" s="10">
        <f>SUMIFS(Concentrado!F$2:F571,Concentrado!$A$2:$A571,"="&amp;$A10,Concentrado!$B$2:$B571, "=Tabasco")</f>
        <v>3.0428875930620269</v>
      </c>
      <c r="F10" s="10">
        <f>SUMIFS(Concentrado!G$2:G571,Concentrado!$A$2:$A571,"="&amp;$A10,Concentrado!$B$2:$B571, "=Tabasco")</f>
        <v>1.9188671247478848</v>
      </c>
    </row>
    <row r="11" spans="1:6" x14ac:dyDescent="0.25">
      <c r="A11" s="5">
        <v>2012</v>
      </c>
      <c r="B11" s="8">
        <f>SUMIFS(Concentrado!C$2:C572,Concentrado!$A$2:$A572,"="&amp;$A11,Concentrado!$B$2:$B572, "=Tabasco")</f>
        <v>592703.43799999997</v>
      </c>
      <c r="C11" s="8">
        <f>SUMIFS(Concentrado!D$2:D572,Concentrado!$A$2:$A572,"="&amp;$A11,Concentrado!$B$2:$B572, "=Tabasco")</f>
        <v>10667.89661</v>
      </c>
      <c r="D11" s="10">
        <f>SUMIFS(Concentrado!E$2:E572,Concentrado!$A$2:$A572,"="&amp;$A11,Concentrado!$B$2:$B572, "=Tabasco")</f>
        <v>6.4</v>
      </c>
      <c r="E11" s="10">
        <f>SUMIFS(Concentrado!F$2:F572,Concentrado!$A$2:$A572,"="&amp;$A11,Concentrado!$B$2:$B572, "=Tabasco")</f>
        <v>3.1217773666234105</v>
      </c>
      <c r="F11" s="10">
        <f>SUMIFS(Concentrado!G$2:G572,Concentrado!$A$2:$A572,"="&amp;$A11,Concentrado!$B$2:$B572, "=Tabasco")</f>
        <v>1.7998708841638271</v>
      </c>
    </row>
    <row r="12" spans="1:6" x14ac:dyDescent="0.25">
      <c r="A12" s="5">
        <v>2013</v>
      </c>
      <c r="B12" s="8">
        <f>SUMIFS(Concentrado!C$2:C573,Concentrado!$A$2:$A573,"="&amp;$A12,Concentrado!$B$2:$B573, "=Tabasco")</f>
        <v>553628.20499999996</v>
      </c>
      <c r="C12" s="8">
        <f>SUMIFS(Concentrado!D$2:D573,Concentrado!$A$2:$A573,"="&amp;$A12,Concentrado!$B$2:$B573, "=Tabasco")</f>
        <v>11564.82526</v>
      </c>
      <c r="D12" s="10">
        <f>SUMIFS(Concentrado!E$2:E573,Concentrado!$A$2:$A573,"="&amp;$A12,Concentrado!$B$2:$B573, "=Tabasco")</f>
        <v>6.4</v>
      </c>
      <c r="E12" s="10">
        <f>SUMIFS(Concentrado!F$2:F573,Concentrado!$A$2:$A573,"="&amp;$A12,Concentrado!$B$2:$B573, "=Tabasco")</f>
        <v>3.2215186044094604</v>
      </c>
      <c r="F12" s="10">
        <f>SUMIFS(Concentrado!G$2:G573,Concentrado!$A$2:$A573,"="&amp;$A12,Concentrado!$B$2:$B573, "=Tabasco")</f>
        <v>2.0889154771296381</v>
      </c>
    </row>
    <row r="13" spans="1:6" x14ac:dyDescent="0.25">
      <c r="A13" s="5">
        <v>2014</v>
      </c>
      <c r="B13" s="8">
        <f>SUMIFS(Concentrado!C$2:C574,Concentrado!$A$2:$A574,"="&amp;$A13,Concentrado!$B$2:$B574, "=Tabasco")</f>
        <v>575966.40099999995</v>
      </c>
      <c r="C13" s="8">
        <f>SUMIFS(Concentrado!D$2:D574,Concentrado!$A$2:$A574,"="&amp;$A13,Concentrado!$B$2:$B574, "=Tabasco")</f>
        <v>11194.496639999999</v>
      </c>
      <c r="D13" s="10">
        <f>SUMIFS(Concentrado!E$2:E574,Concentrado!$A$2:$A574,"="&amp;$A13,Concentrado!$B$2:$B574, "=Tabasco")</f>
        <v>6.5</v>
      </c>
      <c r="E13" s="10">
        <f>SUMIFS(Concentrado!F$2:F574,Concentrado!$A$2:$A574,"="&amp;$A13,Concentrado!$B$2:$B574, "=Tabasco")</f>
        <v>2.9983345975823634</v>
      </c>
      <c r="F13" s="10">
        <f>SUMIFS(Concentrado!G$2:G574,Concentrado!$A$2:$A574,"="&amp;$A13,Concentrado!$B$2:$B574, "=Tabasco")</f>
        <v>1.9436023734308072</v>
      </c>
    </row>
    <row r="14" spans="1:6" x14ac:dyDescent="0.25">
      <c r="A14" s="5">
        <v>2015</v>
      </c>
      <c r="B14" s="8">
        <f>SUMIFS(Concentrado!C$2:C575,Concentrado!$A$2:$A575,"="&amp;$A14,Concentrado!$B$2:$B575, "=Tabasco")</f>
        <v>467499.10200000001</v>
      </c>
      <c r="C14" s="8">
        <f>SUMIFS(Concentrado!D$2:D575,Concentrado!$A$2:$A575,"="&amp;$A14,Concentrado!$B$2:$B575, "=Tabasco")</f>
        <v>11980.46514</v>
      </c>
      <c r="D14" s="10">
        <f>SUMIFS(Concentrado!E$2:E575,Concentrado!$A$2:$A575,"="&amp;$A14,Concentrado!$B$2:$B575, "=Tabasco")</f>
        <v>6.5</v>
      </c>
      <c r="E14" s="10">
        <f>SUMIFS(Concentrado!F$2:F575,Concentrado!$A$2:$A575,"="&amp;$A14,Concentrado!$B$2:$B575, "=Tabasco")</f>
        <v>3.0797974575319831</v>
      </c>
      <c r="F14" s="10">
        <f>SUMIFS(Concentrado!G$2:G575,Concentrado!$A$2:$A575,"="&amp;$A14,Concentrado!$B$2:$B575, "=Tabasco")</f>
        <v>2.5626712626284363</v>
      </c>
    </row>
    <row r="15" spans="1:6" x14ac:dyDescent="0.25">
      <c r="A15" s="5">
        <v>2016</v>
      </c>
      <c r="B15" s="8">
        <f>SUMIFS(Concentrado!C$2:C576,Concentrado!$A$2:$A576,"="&amp;$A15,Concentrado!$B$2:$B576, "=Tabasco")</f>
        <v>454246.59899999999</v>
      </c>
      <c r="C15" s="8">
        <f>SUMIFS(Concentrado!D$2:D576,Concentrado!$A$2:$A576,"="&amp;$A15,Concentrado!$B$2:$B576, "=Tabasco")</f>
        <v>12713.506789999999</v>
      </c>
      <c r="D15" s="10">
        <f>SUMIFS(Concentrado!E$2:E576,Concentrado!$A$2:$A576,"="&amp;$A15,Concentrado!$B$2:$B576, "=Tabasco")</f>
        <v>6.5</v>
      </c>
      <c r="E15" s="10">
        <f>SUMIFS(Concentrado!F$2:F576,Concentrado!$A$2:$A576,"="&amp;$A15,Concentrado!$B$2:$B576, "=Tabasco")</f>
        <v>2.9449005221803635</v>
      </c>
      <c r="F15" s="10">
        <f>SUMIFS(Concentrado!G$2:G576,Concentrado!$A$2:$A576,"="&amp;$A15,Concentrado!$B$2:$B576, "=Tabasco")</f>
        <v>2.7988116626493444</v>
      </c>
    </row>
    <row r="16" spans="1:6" x14ac:dyDescent="0.25">
      <c r="A16" s="5">
        <v>2017</v>
      </c>
      <c r="B16" s="8">
        <f>SUMIFS(Concentrado!C$2:C577,Concentrado!$A$2:$A577,"="&amp;$A16,Concentrado!$B$2:$B577, "=Tabasco")</f>
        <v>494910.40299999999</v>
      </c>
      <c r="C16" s="8">
        <f>SUMIFS(Concentrado!D$2:D577,Concentrado!$A$2:$A577,"="&amp;$A16,Concentrado!$B$2:$B577, "=Tabasco")</f>
        <v>12915.753630000001</v>
      </c>
      <c r="D16" s="10">
        <f>SUMIFS(Concentrado!E$2:E577,Concentrado!$A$2:$A577,"="&amp;$A16,Concentrado!$B$2:$B577, "=Tabasco")</f>
        <v>6.5</v>
      </c>
      <c r="E16" s="10">
        <f>SUMIFS(Concentrado!F$2:F577,Concentrado!$A$2:$A577,"="&amp;$A16,Concentrado!$B$2:$B577, "=Tabasco")</f>
        <v>2.8</v>
      </c>
      <c r="F16" s="10">
        <f>SUMIFS(Concentrado!G$2:G577,Concentrado!$A$2:$A577,"="&amp;$A16,Concentrado!$B$2:$B577, "=Tabasco")</f>
        <v>2.6097155266303829</v>
      </c>
    </row>
    <row r="17" spans="1:6" x14ac:dyDescent="0.25">
      <c r="A17" s="5">
        <v>2018</v>
      </c>
      <c r="B17" s="8">
        <f>SUMIFS(Concentrado!C$2:C578,Concentrado!$A$2:$A578,"="&amp;$A17,Concentrado!$B$2:$B578, "=Tabasco")</f>
        <v>496251.22399999999</v>
      </c>
      <c r="C17" s="8">
        <f>SUMIFS(Concentrado!D$2:D578,Concentrado!$A$2:$A578,"="&amp;$A17,Concentrado!$B$2:$B578, "=Tabasco")</f>
        <v>12844.73035</v>
      </c>
      <c r="D17" s="10">
        <f>SUMIFS(Concentrado!E$2:E578,Concentrado!$A$2:$A578,"="&amp;$A17,Concentrado!$B$2:$B578, "=Tabasco")</f>
        <v>6.6</v>
      </c>
      <c r="E17" s="10">
        <f>SUMIFS(Concentrado!F$2:F578,Concentrado!$A$2:$A578,"="&amp;$A17,Concentrado!$B$2:$B578, "=Tabasco")</f>
        <v>2.8</v>
      </c>
      <c r="F17" s="10">
        <f>SUMIFS(Concentrado!G$2:G578,Concentrado!$A$2:$A578,"="&amp;$A17,Concentrado!$B$2:$B578, "=Tabasco")</f>
        <v>2.5883523765374128</v>
      </c>
    </row>
    <row r="18" spans="1:6" x14ac:dyDescent="0.25">
      <c r="A18" s="5">
        <v>2019</v>
      </c>
      <c r="B18" s="8">
        <f>SUMIFS(Concentrado!C$2:C579,Concentrado!$A$2:$A579,"="&amp;$A18,Concentrado!$B$2:$B579, "=Tabasco")</f>
        <v>520655.103</v>
      </c>
      <c r="C18" s="8">
        <f>SUMIFS(Concentrado!D$2:D579,Concentrado!$A$2:$A579,"="&amp;$A18,Concentrado!$B$2:$B579, "=Tabasco")</f>
        <v>14258.40323</v>
      </c>
      <c r="D18" s="10">
        <f>SUMIFS(Concentrado!E$2:E579,Concentrado!$A$2:$A579,"="&amp;$A18,Concentrado!$B$2:$B579, "=Tabasco")</f>
        <v>6.6</v>
      </c>
      <c r="E18" s="10">
        <f>SUMIFS(Concentrado!F$2:F579,Concentrado!$A$2:$A579,"="&amp;$A18,Concentrado!$B$2:$B579, "=Tabasco")</f>
        <v>2.8</v>
      </c>
      <c r="F18" s="10">
        <f>SUMIFS(Concentrado!G$2:G579,Concentrado!$A$2:$A579,"="&amp;$A18,Concentrado!$B$2:$B579, "=Tabasco")</f>
        <v>2.7385505582954019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71.25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40</v>
      </c>
    </row>
    <row r="2" spans="1:6" x14ac:dyDescent="0.25">
      <c r="A2" s="5">
        <v>2003</v>
      </c>
      <c r="B2" s="8">
        <f>SUMIFS(Concentrado!C$2:C$563,Concentrado!$A$2:$A$563,"="&amp;$A2,Concentrado!$B$2:$B$563, "=Aguascalientes")</f>
        <v>77267.87</v>
      </c>
      <c r="C2" s="8">
        <f>SUMIFS(Concentrado!D$2:D$563,Concentrado!$A$2:$A$563,"="&amp;$A2,Concentrado!$B$2:$B$563, "=Aguascalientes")</f>
        <v>2213.8592099999996</v>
      </c>
      <c r="D2" s="10">
        <f>SUMIFS(Concentrado!E$2:E$563,Concentrado!$A$2:$A$563,"="&amp;$A2,Concentrado!$B$2:$B$563, "=Aguascalientes")</f>
        <v>5.6</v>
      </c>
      <c r="E2" s="10">
        <f>SUMIFS(Concentrado!F$2:F$563,Concentrado!$A$2:$A$563,"="&amp;$A2,Concentrado!$B$2:$B$563, "=Aguascalientes")</f>
        <v>2.488469098916569</v>
      </c>
      <c r="F2" s="10">
        <f>SUMIFS(Concentrado!G$2:G$563,Concentrado!$A$2:$A$563,"="&amp;$A2,Concentrado!$B$2:$B$563, "=Aguascalientes")</f>
        <v>2.865174373255015</v>
      </c>
    </row>
    <row r="3" spans="1:6" x14ac:dyDescent="0.25">
      <c r="A3" s="5">
        <v>2004</v>
      </c>
      <c r="B3" s="8">
        <f>SUMIFS(Concentrado!C$2:C$563,Concentrado!$A$2:$A$563,"="&amp;$A3,Concentrado!$B$2:$B$563, "=Aguascalientes")</f>
        <v>86539.582999999999</v>
      </c>
      <c r="C3" s="8">
        <f>SUMIFS(Concentrado!D$2:D$563,Concentrado!$A$2:$A$563,"="&amp;$A3,Concentrado!$B$2:$B$563, "=Aguascalientes")</f>
        <v>2602.5389799999998</v>
      </c>
      <c r="D3" s="10">
        <f>SUMIFS(Concentrado!E$2:E$563,Concentrado!$A$2:$A$563,"="&amp;$A3,Concentrado!$B$2:$B$563, "=Aguascalientes")</f>
        <v>5.6</v>
      </c>
      <c r="E3" s="10">
        <f>SUMIFS(Concentrado!F$2:F$563,Concentrado!$A$2:$A$563,"="&amp;$A3,Concentrado!$B$2:$B$563, "=Aguascalientes")</f>
        <v>2.6483893996136545</v>
      </c>
      <c r="F3" s="10">
        <f>SUMIFS(Concentrado!G$2:G$563,Concentrado!$A$2:$A$563,"="&amp;$A3,Concentrado!$B$2:$B$563, "=Aguascalientes")</f>
        <v>3.0073394044433979</v>
      </c>
    </row>
    <row r="4" spans="1:6" x14ac:dyDescent="0.25">
      <c r="A4" s="5">
        <v>2005</v>
      </c>
      <c r="B4" s="8">
        <f>SUMIFS(Concentrado!C$2:C$563,Concentrado!$A$2:$A$563,"="&amp;$A4,Concentrado!$B$2:$B$563, "=Aguascalientes")</f>
        <v>93441.676999999996</v>
      </c>
      <c r="C4" s="8">
        <f>SUMIFS(Concentrado!D$2:D$563,Concentrado!$A$2:$A$563,"="&amp;$A4,Concentrado!$B$2:$B$563, "=Aguascalientes")</f>
        <v>2695.5945199999996</v>
      </c>
      <c r="D4" s="10">
        <f>SUMIFS(Concentrado!E$2:E$563,Concentrado!$A$2:$A$563,"="&amp;$A4,Concentrado!$B$2:$B$563, "=Aguascalientes")</f>
        <v>5.7</v>
      </c>
      <c r="E4" s="10">
        <f>SUMIFS(Concentrado!F$2:F$563,Concentrado!$A$2:$A$563,"="&amp;$A4,Concentrado!$B$2:$B$563, "=Aguascalientes")</f>
        <v>2.5859095834639341</v>
      </c>
      <c r="F4" s="10">
        <f>SUMIFS(Concentrado!G$2:G$563,Concentrado!$A$2:$A$563,"="&amp;$A4,Concentrado!$B$2:$B$563, "=Aguascalientes")</f>
        <v>2.8847882513923628</v>
      </c>
    </row>
    <row r="5" spans="1:6" x14ac:dyDescent="0.25">
      <c r="A5" s="5">
        <v>2006</v>
      </c>
      <c r="B5" s="8">
        <f>SUMIFS(Concentrado!C$2:C$563,Concentrado!$A$2:$A$563,"="&amp;$A5,Concentrado!$B$2:$B$563, "=Aguascalientes")</f>
        <v>105137.20699999999</v>
      </c>
      <c r="C5" s="8">
        <f>SUMIFS(Concentrado!D$2:D$563,Concentrado!$A$2:$A$563,"="&amp;$A5,Concentrado!$B$2:$B$563, "=Aguascalientes")</f>
        <v>2919.7903099999999</v>
      </c>
      <c r="D5" s="10">
        <f>SUMIFS(Concentrado!E$2:E$563,Concentrado!$A$2:$A$563,"="&amp;$A5,Concentrado!$B$2:$B$563, "=Aguascalientes")</f>
        <v>5.7</v>
      </c>
      <c r="E5" s="10">
        <f>SUMIFS(Concentrado!F$2:F$563,Concentrado!$A$2:$A$563,"="&amp;$A5,Concentrado!$B$2:$B$563, "=Aguascalientes")</f>
        <v>2.5384775855367572</v>
      </c>
      <c r="F5" s="10">
        <f>SUMIFS(Concentrado!G$2:G$563,Concentrado!$A$2:$A$563,"="&amp;$A5,Concentrado!$B$2:$B$563, "=Aguascalientes")</f>
        <v>2.77712371605991</v>
      </c>
    </row>
    <row r="6" spans="1:6" x14ac:dyDescent="0.25">
      <c r="A6" s="5">
        <v>2007</v>
      </c>
      <c r="B6" s="8">
        <f>SUMIFS(Concentrado!C$2:C$563,Concentrado!$A$2:$A$563,"="&amp;$A6,Concentrado!$B$2:$B$563, "=Aguascalientes")</f>
        <v>119896.79700000001</v>
      </c>
      <c r="C6" s="8">
        <f>SUMIFS(Concentrado!D$2:D$563,Concentrado!$A$2:$A$563,"="&amp;$A6,Concentrado!$B$2:$B$563, "=Aguascalientes")</f>
        <v>3197.9288900000001</v>
      </c>
      <c r="D6" s="10">
        <f>SUMIFS(Concentrado!E$2:E$563,Concentrado!$A$2:$A$563,"="&amp;$A6,Concentrado!$B$2:$B$563, "=Aguascalientes")</f>
        <v>5.7</v>
      </c>
      <c r="E6" s="10">
        <f>SUMIFS(Concentrado!F$2:F$563,Concentrado!$A$2:$A$563,"="&amp;$A6,Concentrado!$B$2:$B$563, "=Aguascalientes")</f>
        <v>2.6221647726524417</v>
      </c>
      <c r="F6" s="10">
        <f>SUMIFS(Concentrado!G$2:G$563,Concentrado!$A$2:$A$563,"="&amp;$A6,Concentrado!$B$2:$B$563, "=Aguascalientes")</f>
        <v>2.6672346301294438</v>
      </c>
    </row>
    <row r="7" spans="1:6" x14ac:dyDescent="0.25">
      <c r="A7" s="5">
        <v>2008</v>
      </c>
      <c r="B7" s="8">
        <f>SUMIFS(Concentrado!C$2:C$563,Concentrado!$A$2:$A$563,"="&amp;$A7,Concentrado!$B$2:$B$563, "=Aguascalientes")</f>
        <v>126346.473</v>
      </c>
      <c r="C7" s="8">
        <f>SUMIFS(Concentrado!D$2:D$563,Concentrado!$A$2:$A$563,"="&amp;$A7,Concentrado!$B$2:$B$563, "=Aguascalientes")</f>
        <v>3557.6633999999995</v>
      </c>
      <c r="D7" s="10">
        <f>SUMIFS(Concentrado!E$2:E$563,Concentrado!$A$2:$A$563,"="&amp;$A7,Concentrado!$B$2:$B$563, "=Aguascalientes")</f>
        <v>5.9</v>
      </c>
      <c r="E7" s="10">
        <f>SUMIFS(Concentrado!F$2:F$563,Concentrado!$A$2:$A$563,"="&amp;$A7,Concentrado!$B$2:$B$563, "=Aguascalientes")</f>
        <v>2.744375766130335</v>
      </c>
      <c r="F7" s="10">
        <f>SUMIFS(Concentrado!G$2:G$563,Concentrado!$A$2:$A$563,"="&amp;$A7,Concentrado!$B$2:$B$563, "=Aguascalientes")</f>
        <v>2.8157995356150538</v>
      </c>
    </row>
    <row r="8" spans="1:6" x14ac:dyDescent="0.25">
      <c r="A8" s="5">
        <v>2009</v>
      </c>
      <c r="B8" s="8">
        <f>SUMIFS(Concentrado!C$2:C$563,Concentrado!$A$2:$A$563,"="&amp;$A8,Concentrado!$B$2:$B$563, "=Aguascalientes")</f>
        <v>126299.281</v>
      </c>
      <c r="C8" s="8">
        <f>SUMIFS(Concentrado!D$2:D$563,Concentrado!$A$2:$A$563,"="&amp;$A8,Concentrado!$B$2:$B$563, "=Aguascalientes")</f>
        <v>4289.0558999999994</v>
      </c>
      <c r="D8" s="10">
        <f>SUMIFS(Concentrado!E$2:E$563,Concentrado!$A$2:$A$563,"="&amp;$A8,Concentrado!$B$2:$B$563, "=Aguascalientes")</f>
        <v>6.5</v>
      </c>
      <c r="E8" s="10">
        <f>SUMIFS(Concentrado!F$2:F$563,Concentrado!$A$2:$A$563,"="&amp;$A8,Concentrado!$B$2:$B$563, "=Aguascalientes")</f>
        <v>3.0818163350054357</v>
      </c>
      <c r="F8" s="10">
        <f>SUMIFS(Concentrado!G$2:G$563,Concentrado!$A$2:$A$563,"="&amp;$A8,Concentrado!$B$2:$B$563, "=Aguascalientes")</f>
        <v>3.3959464108113164</v>
      </c>
    </row>
    <row r="9" spans="1:6" x14ac:dyDescent="0.25">
      <c r="A9" s="5">
        <v>2010</v>
      </c>
      <c r="B9" s="8">
        <f>SUMIFS(Concentrado!C$2:C$563,Concentrado!$A$2:$A$563,"="&amp;$A9,Concentrado!$B$2:$B$563, "=Aguascalientes")</f>
        <v>138350.48000000001</v>
      </c>
      <c r="C9" s="8">
        <f>SUMIFS(Concentrado!D$2:D$563,Concentrado!$A$2:$A$563,"="&amp;$A9,Concentrado!$B$2:$B$563, "=Aguascalientes")</f>
        <v>4338.1502799999998</v>
      </c>
      <c r="D9" s="10">
        <f>SUMIFS(Concentrado!E$2:E$563,Concentrado!$A$2:$A$563,"="&amp;$A9,Concentrado!$B$2:$B$563, "=Aguascalientes")</f>
        <v>6.4</v>
      </c>
      <c r="E9" s="10">
        <f>SUMIFS(Concentrado!F$2:F$563,Concentrado!$A$2:$A$563,"="&amp;$A9,Concentrado!$B$2:$B$563, "=Aguascalientes")</f>
        <v>3.0874178926609304</v>
      </c>
      <c r="F9" s="10">
        <f>SUMIFS(Concentrado!G$2:G$563,Concentrado!$A$2:$A$563,"="&amp;$A9,Concentrado!$B$2:$B$563, "=Aguascalientes")</f>
        <v>3.1356235843923344</v>
      </c>
    </row>
    <row r="10" spans="1:6" x14ac:dyDescent="0.25">
      <c r="A10" s="5">
        <v>2011</v>
      </c>
      <c r="B10" s="8">
        <f>SUMIFS(Concentrado!C$2:C$563,Concentrado!$A$2:$A$563,"="&amp;$A10,Concentrado!$B$2:$B$563, "=Aguascalientes")</f>
        <v>150419.495</v>
      </c>
      <c r="C10" s="8">
        <f>SUMIFS(Concentrado!D$2:D$563,Concentrado!$A$2:$A$563,"="&amp;$A10,Concentrado!$B$2:$B$563, "=Aguascalientes")</f>
        <v>4972.6735500000004</v>
      </c>
      <c r="D10" s="10">
        <f>SUMIFS(Concentrado!E$2:E$563,Concentrado!$A$2:$A$563,"="&amp;$A10,Concentrado!$B$2:$B$563, "=Aguascalientes")</f>
        <v>6.3</v>
      </c>
      <c r="E10" s="10">
        <f>SUMIFS(Concentrado!F$2:F$563,Concentrado!$A$2:$A$563,"="&amp;$A10,Concentrado!$B$2:$B$563, "=Aguascalientes")</f>
        <v>3.0428875930620269</v>
      </c>
      <c r="F10" s="10">
        <f>SUMIFS(Concentrado!G$2:G$563,Concentrado!$A$2:$A$563,"="&amp;$A10,Concentrado!$B$2:$B$563, "=Aguascalientes")</f>
        <v>3.3058703926641959</v>
      </c>
    </row>
    <row r="11" spans="1:6" x14ac:dyDescent="0.25">
      <c r="A11" s="5">
        <v>2012</v>
      </c>
      <c r="B11" s="8">
        <f>SUMIFS(Concentrado!C$2:C$563,Concentrado!$A$2:$A$563,"="&amp;$A11,Concentrado!$B$2:$B$563, "=Aguascalientes")</f>
        <v>166978.11900000001</v>
      </c>
      <c r="C11" s="8">
        <f>SUMIFS(Concentrado!D$2:D$563,Concentrado!$A$2:$A$563,"="&amp;$A11,Concentrado!$B$2:$B$563, "=Aguascalientes")</f>
        <v>5551.2713700000004</v>
      </c>
      <c r="D11" s="10">
        <f>SUMIFS(Concentrado!E$2:E$563,Concentrado!$A$2:$A$563,"="&amp;$A11,Concentrado!$B$2:$B$563, "=Aguascalientes")</f>
        <v>6.4</v>
      </c>
      <c r="E11" s="10">
        <f>SUMIFS(Concentrado!F$2:F$563,Concentrado!$A$2:$A$563,"="&amp;$A11,Concentrado!$B$2:$B$563, "=Aguascalientes")</f>
        <v>3.1217773666234105</v>
      </c>
      <c r="F11" s="10">
        <f>SUMIFS(Concentrado!G$2:G$563,Concentrado!$A$2:$A$563,"="&amp;$A11,Concentrado!$B$2:$B$563, "=Aguascalientes")</f>
        <v>3.3245501885190119</v>
      </c>
    </row>
    <row r="12" spans="1:6" x14ac:dyDescent="0.25">
      <c r="A12" s="5">
        <v>2013</v>
      </c>
      <c r="B12" s="8">
        <f>SUMIFS(Concentrado!C$2:C$563,Concentrado!$A$2:$A$563,"="&amp;$A12,Concentrado!$B$2:$B$563, "=Aguascalientes")</f>
        <v>172820.49100000001</v>
      </c>
      <c r="C12" s="8">
        <f>SUMIFS(Concentrado!D$2:D$563,Concentrado!$A$2:$A$563,"="&amp;$A12,Concentrado!$B$2:$B$563, "=Aguascalientes")</f>
        <v>6031.2496499999997</v>
      </c>
      <c r="D12" s="10">
        <f>SUMIFS(Concentrado!E$2:E$563,Concentrado!$A$2:$A$563,"="&amp;$A12,Concentrado!$B$2:$B$563, "=Aguascalientes")</f>
        <v>6.4</v>
      </c>
      <c r="E12" s="10">
        <f>SUMIFS(Concentrado!F$2:F$563,Concentrado!$A$2:$A$563,"="&amp;$A12,Concentrado!$B$2:$B$563, "=Aguascalientes")</f>
        <v>3.2215186044094604</v>
      </c>
      <c r="F12" s="10">
        <f>SUMIFS(Concentrado!G$2:G$563,Concentrado!$A$2:$A$563,"="&amp;$A12,Concentrado!$B$2:$B$563, "=Aguascalientes")</f>
        <v>3.4898926713499501</v>
      </c>
    </row>
    <row r="13" spans="1:6" x14ac:dyDescent="0.25">
      <c r="A13" s="5">
        <v>2014</v>
      </c>
      <c r="B13" s="8">
        <f>SUMIFS(Concentrado!C$2:C$563,Concentrado!$A$2:$A$563,"="&amp;$A13,Concentrado!$B$2:$B$563, "=Aguascalientes")</f>
        <v>195180.36499999999</v>
      </c>
      <c r="C13" s="8">
        <f>SUMIFS(Concentrado!D$2:D$563,Concentrado!$A$2:$A$563,"="&amp;$A13,Concentrado!$B$2:$B$563, "=Aguascalientes")</f>
        <v>5825.6231200000002</v>
      </c>
      <c r="D13" s="10">
        <f>SUMIFS(Concentrado!E$2:E$563,Concentrado!$A$2:$A$563,"="&amp;$A13,Concentrado!$B$2:$B$563, "=Aguascalientes")</f>
        <v>6.5</v>
      </c>
      <c r="E13" s="10">
        <f>SUMIFS(Concentrado!F$2:F$563,Concentrado!$A$2:$A$563,"="&amp;$A13,Concentrado!$B$2:$B$563, "=Aguascalientes")</f>
        <v>2.9983345975823634</v>
      </c>
      <c r="F13" s="10">
        <f>SUMIFS(Concentrado!G$2:G$563,Concentrado!$A$2:$A$563,"="&amp;$A13,Concentrado!$B$2:$B$563, "=Aguascalientes")</f>
        <v>2.9847383060278632</v>
      </c>
    </row>
    <row r="14" spans="1:6" x14ac:dyDescent="0.25">
      <c r="A14" s="5">
        <v>2015</v>
      </c>
      <c r="B14" s="8">
        <f>SUMIFS(Concentrado!C$2:C$563,Concentrado!$A$2:$A$563,"="&amp;$A14,Concentrado!$B$2:$B$563, "=Aguascalientes")</f>
        <v>215416.92499999999</v>
      </c>
      <c r="C14" s="8">
        <f>SUMIFS(Concentrado!D$2:D$563,Concentrado!$A$2:$A$563,"="&amp;$A14,Concentrado!$B$2:$B$563, "=Aguascalientes")</f>
        <v>6456.4243000000006</v>
      </c>
      <c r="D14" s="10">
        <f>SUMIFS(Concentrado!E$2:E$563,Concentrado!$A$2:$A$563,"="&amp;$A14,Concentrado!$B$2:$B$563, "=Aguascalientes")</f>
        <v>6.5</v>
      </c>
      <c r="E14" s="10">
        <f>SUMIFS(Concentrado!F$2:F$563,Concentrado!$A$2:$A$563,"="&amp;$A14,Concentrado!$B$2:$B$563, "=Aguascalientes")</f>
        <v>3.0797974575319831</v>
      </c>
      <c r="F14" s="10">
        <f>SUMIFS(Concentrado!G$2:G$563,Concentrado!$A$2:$A$563,"="&amp;$A14,Concentrado!$B$2:$B$563, "=Aguascalientes")</f>
        <v>2.9971759647019383</v>
      </c>
    </row>
    <row r="15" spans="1:6" x14ac:dyDescent="0.25">
      <c r="A15" s="5">
        <v>2016</v>
      </c>
      <c r="B15" s="8">
        <f>SUMIFS(Concentrado!C$2:C$563,Concentrado!$A$2:$A$563,"="&amp;$A15,Concentrado!$B$2:$B$563, "=Aguascalientes")</f>
        <v>248849.97200000001</v>
      </c>
      <c r="C15" s="8">
        <f>SUMIFS(Concentrado!D$2:D$563,Concentrado!$A$2:$A$563,"="&amp;$A15,Concentrado!$B$2:$B$563, "=Aguascalientes")</f>
        <v>6738.4382000000005</v>
      </c>
      <c r="D15" s="10">
        <f>SUMIFS(Concentrado!E$2:E$563,Concentrado!$A$2:$A$563,"="&amp;$A15,Concentrado!$B$2:$B$563, "=Aguascalientes")</f>
        <v>6.5</v>
      </c>
      <c r="E15" s="10">
        <f>SUMIFS(Concentrado!F$2:F$563,Concentrado!$A$2:$A$563,"="&amp;$A15,Concentrado!$B$2:$B$563, "=Aguascalientes")</f>
        <v>2.9449005221803635</v>
      </c>
      <c r="F15" s="10">
        <f>SUMIFS(Concentrado!G$2:G$563,Concentrado!$A$2:$A$563,"="&amp;$A15,Concentrado!$B$2:$B$563, "=Aguascalientes")</f>
        <v>2.7078316086770546</v>
      </c>
    </row>
    <row r="16" spans="1:6" x14ac:dyDescent="0.25">
      <c r="A16" s="5">
        <v>2017</v>
      </c>
      <c r="B16" s="8">
        <f>SUMIFS(Concentrado!C$2:C$563,Concentrado!$A$2:$A$563,"="&amp;$A16,Concentrado!$B$2:$B$563, "=Aguascalientes")</f>
        <v>273130.45799999998</v>
      </c>
      <c r="C16" s="8">
        <f>SUMIFS(Concentrado!D$2:D$563,Concentrado!$A$2:$A$563,"="&amp;$A16,Concentrado!$B$2:$B$563, "=Aguascalientes")</f>
        <v>7347.2759500000002</v>
      </c>
      <c r="D16" s="10">
        <f>SUMIFS(Concentrado!E$2:E$563,Concentrado!$A$2:$A$563,"="&amp;$A16,Concentrado!$B$2:$B$563, "=Aguascalientes")</f>
        <v>6.5</v>
      </c>
      <c r="E16" s="10">
        <f>SUMIFS(Concentrado!F$2:F$563,Concentrado!$A$2:$A$563,"="&amp;$A16,Concentrado!$B$2:$B$563, "=Aguascalientes")</f>
        <v>2.8</v>
      </c>
      <c r="F16" s="10">
        <f>SUMIFS(Concentrado!G$2:G$563,Concentrado!$A$2:$A$563,"="&amp;$A16,Concentrado!$B$2:$B$563, "=Aguascalientes")</f>
        <v>2.6900243948626192</v>
      </c>
    </row>
    <row r="17" spans="1:6" x14ac:dyDescent="0.25">
      <c r="A17" s="5">
        <v>2018</v>
      </c>
      <c r="B17" s="8">
        <f>SUMIFS(Concentrado!C$2:C$563,Concentrado!$A$2:$A$563,"="&amp;$A17,Concentrado!$B$2:$B$563, "=Aguascalientes")</f>
        <v>297656.87099999998</v>
      </c>
      <c r="C17" s="8">
        <f>SUMIFS(Concentrado!D$2:D$563,Concentrado!$A$2:$A$563,"="&amp;$A17,Concentrado!$B$2:$B$563, "=Aguascalientes")</f>
        <v>7535.3284599999997</v>
      </c>
      <c r="D17" s="10">
        <f>SUMIFS(Concentrado!E$2:E$563,Concentrado!$A$2:$A$563,"="&amp;$A17,Concentrado!$B$2:$B$563, "=Aguascalientes")</f>
        <v>6.6</v>
      </c>
      <c r="E17" s="10">
        <f>SUMIFS(Concentrado!F$2:F$563,Concentrado!$A$2:$A$563,"="&amp;$A17,Concentrado!$B$2:$B$563, "=Aguascalientes")</f>
        <v>2.8</v>
      </c>
      <c r="F17" s="10">
        <f>SUMIFS(Concentrado!G$2:G$563,Concentrado!$A$2:$A$563,"="&amp;$A17,Concentrado!$B$2:$B$563, "=Aguascalientes")</f>
        <v>2.5315486367522828</v>
      </c>
    </row>
    <row r="18" spans="1:6" x14ac:dyDescent="0.25">
      <c r="A18" s="5">
        <v>2019</v>
      </c>
      <c r="B18" s="8">
        <f>SUMIFS(Concentrado!C$2:C$563,Concentrado!$A$2:$A$563,"="&amp;$A18,Concentrado!$B$2:$B$563, "=Aguascalientes")</f>
        <v>306270.33600000001</v>
      </c>
      <c r="C18" s="8">
        <f>SUMIFS(Concentrado!D$2:D$563,Concentrado!$A$2:$A$563,"="&amp;$A18,Concentrado!$B$2:$B$563, "=Aguascalientes")</f>
        <v>8093.0573700000004</v>
      </c>
      <c r="D18" s="10">
        <f>SUMIFS(Concentrado!E$2:E$563,Concentrado!$A$2:$A$563,"="&amp;$A18,Concentrado!$B$2:$B$563, "=Aguascalientes")</f>
        <v>6.6</v>
      </c>
      <c r="E18" s="10">
        <f>SUMIFS(Concentrado!F$2:F$563,Concentrado!$A$2:$A$563,"="&amp;$A18,Concentrado!$B$2:$B$563, "=Aguascalientes")</f>
        <v>2.8</v>
      </c>
      <c r="F18" s="10">
        <f>SUMIFS(Concentrado!G$2:G$563,Concentrado!$A$2:$A$563,"="&amp;$A18,Concentrado!$B$2:$B$563, "=Aguascalientes")</f>
        <v>2.6424555102848748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65</v>
      </c>
    </row>
    <row r="2" spans="1:6" x14ac:dyDescent="0.25">
      <c r="A2" s="5">
        <v>2003</v>
      </c>
      <c r="B2" s="8">
        <f>SUMIFS(Concentrado!C$2:C563,Concentrado!$A$2:$A563,"="&amp;$A2,Concentrado!$B$2:$B563, "=Tamaulipas")</f>
        <v>259340.87100000001</v>
      </c>
      <c r="C2" s="8">
        <f>SUMIFS(Concentrado!D$2:D563,Concentrado!$A$2:$A563,"="&amp;$A2,Concentrado!$B$2:$B563, "=Tamaulipas")</f>
        <v>6335.4679899999992</v>
      </c>
      <c r="D2" s="10">
        <f>SUMIFS(Concentrado!E$2:E563,Concentrado!$A$2:$A563,"="&amp;$A2,Concentrado!$B$2:$B563, "=Tamaulipas")</f>
        <v>5.6</v>
      </c>
      <c r="E2" s="10">
        <f>SUMIFS(Concentrado!F$2:F563,Concentrado!$A$2:$A563,"="&amp;$A2,Concentrado!$B$2:$B563, "=Tamaulipas")</f>
        <v>2.488469098916569</v>
      </c>
      <c r="F2" s="10">
        <f>SUMIFS(Concentrado!G$2:G563,Concentrado!$A$2:$A563,"="&amp;$A2,Concentrado!$B$2:$B563, "=Tamaulipas")</f>
        <v>2.4429115108509061</v>
      </c>
    </row>
    <row r="3" spans="1:6" x14ac:dyDescent="0.25">
      <c r="A3" s="5">
        <v>2004</v>
      </c>
      <c r="B3" s="8">
        <f>SUMIFS(Concentrado!C$2:C564,Concentrado!$A$2:$A564,"="&amp;$A3,Concentrado!$B$2:$B564, "=Tamaulipas")</f>
        <v>292431.745</v>
      </c>
      <c r="C3" s="8">
        <f>SUMIFS(Concentrado!D$2:D564,Concentrado!$A$2:$A564,"="&amp;$A3,Concentrado!$B$2:$B564, "=Tamaulipas")</f>
        <v>7577.1899799999992</v>
      </c>
      <c r="D3" s="10">
        <f>SUMIFS(Concentrado!E$2:E564,Concentrado!$A$2:$A564,"="&amp;$A3,Concentrado!$B$2:$B564, "=Tamaulipas")</f>
        <v>5.6</v>
      </c>
      <c r="E3" s="10">
        <f>SUMIFS(Concentrado!F$2:F564,Concentrado!$A$2:$A564,"="&amp;$A3,Concentrado!$B$2:$B564, "=Tamaulipas")</f>
        <v>2.6483893996136545</v>
      </c>
      <c r="F3" s="10">
        <f>SUMIFS(Concentrado!G$2:G564,Concentrado!$A$2:$A564,"="&amp;$A3,Concentrado!$B$2:$B564, "=Tamaulipas")</f>
        <v>2.5910969344316568</v>
      </c>
    </row>
    <row r="4" spans="1:6" x14ac:dyDescent="0.25">
      <c r="A4" s="5">
        <v>2005</v>
      </c>
      <c r="B4" s="8">
        <f>SUMIFS(Concentrado!C$2:C565,Concentrado!$A$2:$A565,"="&amp;$A4,Concentrado!$B$2:$B565, "=Tamaulipas")</f>
        <v>325281.01799999998</v>
      </c>
      <c r="C4" s="8">
        <f>SUMIFS(Concentrado!D$2:D565,Concentrado!$A$2:$A565,"="&amp;$A4,Concentrado!$B$2:$B565, "=Tamaulipas")</f>
        <v>7550.0261599999994</v>
      </c>
      <c r="D4" s="10">
        <f>SUMIFS(Concentrado!E$2:E565,Concentrado!$A$2:$A565,"="&amp;$A4,Concentrado!$B$2:$B565, "=Tamaulipas")</f>
        <v>5.7</v>
      </c>
      <c r="E4" s="10">
        <f>SUMIFS(Concentrado!F$2:F565,Concentrado!$A$2:$A565,"="&amp;$A4,Concentrado!$B$2:$B565, "=Tamaulipas")</f>
        <v>2.5859095834639341</v>
      </c>
      <c r="F4" s="10">
        <f>SUMIFS(Concentrado!G$2:G565,Concentrado!$A$2:$A565,"="&amp;$A4,Concentrado!$B$2:$B565, "=Tamaulipas")</f>
        <v>2.3210780040045251</v>
      </c>
    </row>
    <row r="5" spans="1:6" x14ac:dyDescent="0.25">
      <c r="A5" s="5">
        <v>2006</v>
      </c>
      <c r="B5" s="8">
        <f>SUMIFS(Concentrado!C$2:C566,Concentrado!$A$2:$A566,"="&amp;$A5,Concentrado!$B$2:$B566, "=Tamaulipas")</f>
        <v>359094.86700000003</v>
      </c>
      <c r="C5" s="8">
        <f>SUMIFS(Concentrado!D$2:D566,Concentrado!$A$2:$A566,"="&amp;$A5,Concentrado!$B$2:$B566, "=Tamaulipas")</f>
        <v>8073.8197199999995</v>
      </c>
      <c r="D5" s="10">
        <f>SUMIFS(Concentrado!E$2:E566,Concentrado!$A$2:$A566,"="&amp;$A5,Concentrado!$B$2:$B566, "=Tamaulipas")</f>
        <v>5.7</v>
      </c>
      <c r="E5" s="10">
        <f>SUMIFS(Concentrado!F$2:F566,Concentrado!$A$2:$A566,"="&amp;$A5,Concentrado!$B$2:$B566, "=Tamaulipas")</f>
        <v>2.5384775855367572</v>
      </c>
      <c r="F5" s="10">
        <f>SUMIFS(Concentrado!G$2:G566,Concentrado!$A$2:$A566,"="&amp;$A5,Concentrado!$B$2:$B566, "=Tamaulipas")</f>
        <v>2.2483807099364634</v>
      </c>
    </row>
    <row r="6" spans="1:6" x14ac:dyDescent="0.25">
      <c r="A6" s="5">
        <v>2007</v>
      </c>
      <c r="B6" s="8">
        <f>SUMIFS(Concentrado!C$2:C567,Concentrado!$A$2:$A567,"="&amp;$A6,Concentrado!$B$2:$B567, "=Tamaulipas")</f>
        <v>383429.08500000002</v>
      </c>
      <c r="C6" s="8">
        <f>SUMIFS(Concentrado!D$2:D567,Concentrado!$A$2:$A567,"="&amp;$A6,Concentrado!$B$2:$B567, "=Tamaulipas")</f>
        <v>9125.9406299999991</v>
      </c>
      <c r="D6" s="10">
        <f>SUMIFS(Concentrado!E$2:E567,Concentrado!$A$2:$A567,"="&amp;$A6,Concentrado!$B$2:$B567, "=Tamaulipas")</f>
        <v>5.7</v>
      </c>
      <c r="E6" s="10">
        <f>SUMIFS(Concentrado!F$2:F567,Concentrado!$A$2:$A567,"="&amp;$A6,Concentrado!$B$2:$B567, "=Tamaulipas")</f>
        <v>2.6221647726524417</v>
      </c>
      <c r="F6" s="10">
        <f>SUMIFS(Concentrado!G$2:G567,Concentrado!$A$2:$A567,"="&amp;$A6,Concentrado!$B$2:$B567, "=Tamaulipas")</f>
        <v>2.380085649997052</v>
      </c>
    </row>
    <row r="7" spans="1:6" x14ac:dyDescent="0.25">
      <c r="A7" s="5">
        <v>2008</v>
      </c>
      <c r="B7" s="8">
        <f>SUMIFS(Concentrado!C$2:C568,Concentrado!$A$2:$A568,"="&amp;$A7,Concentrado!$B$2:$B568, "=Tamaulipas")</f>
        <v>429771.34700000001</v>
      </c>
      <c r="C7" s="8">
        <f>SUMIFS(Concentrado!D$2:D568,Concentrado!$A$2:$A568,"="&amp;$A7,Concentrado!$B$2:$B568, "=Tamaulipas")</f>
        <v>9771.8780000000006</v>
      </c>
      <c r="D7" s="10">
        <f>SUMIFS(Concentrado!E$2:E568,Concentrado!$A$2:$A568,"="&amp;$A7,Concentrado!$B$2:$B568, "=Tamaulipas")</f>
        <v>5.9</v>
      </c>
      <c r="E7" s="10">
        <f>SUMIFS(Concentrado!F$2:F568,Concentrado!$A$2:$A568,"="&amp;$A7,Concentrado!$B$2:$B568, "=Tamaulipas")</f>
        <v>2.744375766130335</v>
      </c>
      <c r="F7" s="10">
        <f>SUMIFS(Concentrado!G$2:G568,Concentrado!$A$2:$A568,"="&amp;$A7,Concentrado!$B$2:$B568, "=Tamaulipas")</f>
        <v>2.2737388307089721</v>
      </c>
    </row>
    <row r="8" spans="1:6" x14ac:dyDescent="0.25">
      <c r="A8" s="5">
        <v>2009</v>
      </c>
      <c r="B8" s="8">
        <f>SUMIFS(Concentrado!C$2:C569,Concentrado!$A$2:$A569,"="&amp;$A8,Concentrado!$B$2:$B569, "=Tamaulipas")</f>
        <v>387891.00400000002</v>
      </c>
      <c r="C8" s="8">
        <f>SUMIFS(Concentrado!D$2:D569,Concentrado!$A$2:$A569,"="&amp;$A8,Concentrado!$B$2:$B569, "=Tamaulipas")</f>
        <v>10791.123309999999</v>
      </c>
      <c r="D8" s="10">
        <f>SUMIFS(Concentrado!E$2:E569,Concentrado!$A$2:$A569,"="&amp;$A8,Concentrado!$B$2:$B569, "=Tamaulipas")</f>
        <v>6.5</v>
      </c>
      <c r="E8" s="10">
        <f>SUMIFS(Concentrado!F$2:F569,Concentrado!$A$2:$A569,"="&amp;$A8,Concentrado!$B$2:$B569, "=Tamaulipas")</f>
        <v>3.0818163350054357</v>
      </c>
      <c r="F8" s="10">
        <f>SUMIFS(Concentrado!G$2:G569,Concentrado!$A$2:$A569,"="&amp;$A8,Concentrado!$B$2:$B569, "=Tamaulipas")</f>
        <v>2.7819988601746481</v>
      </c>
    </row>
    <row r="9" spans="1:6" x14ac:dyDescent="0.25">
      <c r="A9" s="5">
        <v>2010</v>
      </c>
      <c r="B9" s="8">
        <f>SUMIFS(Concentrado!C$2:C570,Concentrado!$A$2:$A570,"="&amp;$A9,Concentrado!$B$2:$B570, "=Tamaulipas")</f>
        <v>406896.61599999998</v>
      </c>
      <c r="C9" s="8">
        <f>SUMIFS(Concentrado!D$2:D570,Concentrado!$A$2:$A570,"="&amp;$A9,Concentrado!$B$2:$B570, "=Tamaulipas")</f>
        <v>11855.207609999999</v>
      </c>
      <c r="D9" s="10">
        <f>SUMIFS(Concentrado!E$2:E570,Concentrado!$A$2:$A570,"="&amp;$A9,Concentrado!$B$2:$B570, "=Tamaulipas")</f>
        <v>6.4</v>
      </c>
      <c r="E9" s="10">
        <f>SUMIFS(Concentrado!F$2:F570,Concentrado!$A$2:$A570,"="&amp;$A9,Concentrado!$B$2:$B570, "=Tamaulipas")</f>
        <v>3.0874178926609304</v>
      </c>
      <c r="F9" s="10">
        <f>SUMIFS(Concentrado!G$2:G570,Concentrado!$A$2:$A570,"="&amp;$A9,Concentrado!$B$2:$B570, "=Tamaulipas")</f>
        <v>2.9135675117042505</v>
      </c>
    </row>
    <row r="10" spans="1:6" x14ac:dyDescent="0.25">
      <c r="A10" s="5">
        <v>2011</v>
      </c>
      <c r="B10" s="8">
        <f>SUMIFS(Concentrado!C$2:C571,Concentrado!$A$2:$A571,"="&amp;$A10,Concentrado!$B$2:$B571, "=Tamaulipas")</f>
        <v>429862.78200000001</v>
      </c>
      <c r="C10" s="8">
        <f>SUMIFS(Concentrado!D$2:D571,Concentrado!$A$2:$A571,"="&amp;$A10,Concentrado!$B$2:$B571, "=Tamaulipas")</f>
        <v>13371.138919999999</v>
      </c>
      <c r="D10" s="10">
        <f>SUMIFS(Concentrado!E$2:E571,Concentrado!$A$2:$A571,"="&amp;$A10,Concentrado!$B$2:$B571, "=Tamaulipas")</f>
        <v>6.3</v>
      </c>
      <c r="E10" s="10">
        <f>SUMIFS(Concentrado!F$2:F571,Concentrado!$A$2:$A571,"="&amp;$A10,Concentrado!$B$2:$B571, "=Tamaulipas")</f>
        <v>3.0428875930620269</v>
      </c>
      <c r="F10" s="10">
        <f>SUMIFS(Concentrado!G$2:G571,Concentrado!$A$2:$A571,"="&amp;$A10,Concentrado!$B$2:$B571, "=Tamaulipas")</f>
        <v>3.1105598065012288</v>
      </c>
    </row>
    <row r="11" spans="1:6" x14ac:dyDescent="0.25">
      <c r="A11" s="5">
        <v>2012</v>
      </c>
      <c r="B11" s="8">
        <f>SUMIFS(Concentrado!C$2:C572,Concentrado!$A$2:$A572,"="&amp;$A11,Concentrado!$B$2:$B572, "=Tamaulipas")</f>
        <v>462474.73700000002</v>
      </c>
      <c r="C11" s="8">
        <f>SUMIFS(Concentrado!D$2:D572,Concentrado!$A$2:$A572,"="&amp;$A11,Concentrado!$B$2:$B572, "=Tamaulipas")</f>
        <v>14485.003199999999</v>
      </c>
      <c r="D11" s="10">
        <f>SUMIFS(Concentrado!E$2:E572,Concentrado!$A$2:$A572,"="&amp;$A11,Concentrado!$B$2:$B572, "=Tamaulipas")</f>
        <v>6.4</v>
      </c>
      <c r="E11" s="10">
        <f>SUMIFS(Concentrado!F$2:F572,Concentrado!$A$2:$A572,"="&amp;$A11,Concentrado!$B$2:$B572, "=Tamaulipas")</f>
        <v>3.1217773666234105</v>
      </c>
      <c r="F11" s="10">
        <f>SUMIFS(Concentrado!G$2:G572,Concentrado!$A$2:$A572,"="&amp;$A11,Concentrado!$B$2:$B572, "=Tamaulipas")</f>
        <v>3.1320636655662337</v>
      </c>
    </row>
    <row r="12" spans="1:6" x14ac:dyDescent="0.25">
      <c r="A12" s="5">
        <v>2013</v>
      </c>
      <c r="B12" s="8">
        <f>SUMIFS(Concentrado!C$2:C573,Concentrado!$A$2:$A573,"="&amp;$A12,Concentrado!$B$2:$B573, "=Tamaulipas")</f>
        <v>473241.40100000001</v>
      </c>
      <c r="C12" s="8">
        <f>SUMIFS(Concentrado!D$2:D573,Concentrado!$A$2:$A573,"="&amp;$A12,Concentrado!$B$2:$B573, "=Tamaulipas")</f>
        <v>15530.414129999997</v>
      </c>
      <c r="D12" s="10">
        <f>SUMIFS(Concentrado!E$2:E573,Concentrado!$A$2:$A573,"="&amp;$A12,Concentrado!$B$2:$B573, "=Tamaulipas")</f>
        <v>6.4</v>
      </c>
      <c r="E12" s="10">
        <f>SUMIFS(Concentrado!F$2:F573,Concentrado!$A$2:$A573,"="&amp;$A12,Concentrado!$B$2:$B573, "=Tamaulipas")</f>
        <v>3.2215186044094604</v>
      </c>
      <c r="F12" s="10">
        <f>SUMIFS(Concentrado!G$2:G573,Concentrado!$A$2:$A573,"="&amp;$A12,Concentrado!$B$2:$B573, "=Tamaulipas")</f>
        <v>3.2817107922474427</v>
      </c>
    </row>
    <row r="13" spans="1:6" x14ac:dyDescent="0.25">
      <c r="A13" s="5">
        <v>2014</v>
      </c>
      <c r="B13" s="8">
        <f>SUMIFS(Concentrado!C$2:C574,Concentrado!$A$2:$A574,"="&amp;$A13,Concentrado!$B$2:$B574, "=Tamaulipas")</f>
        <v>498626.18199999997</v>
      </c>
      <c r="C13" s="8">
        <f>SUMIFS(Concentrado!D$2:D574,Concentrado!$A$2:$A574,"="&amp;$A13,Concentrado!$B$2:$B574, "=Tamaulipas")</f>
        <v>16043.903010000002</v>
      </c>
      <c r="D13" s="10">
        <f>SUMIFS(Concentrado!E$2:E574,Concentrado!$A$2:$A574,"="&amp;$A13,Concentrado!$B$2:$B574, "=Tamaulipas")</f>
        <v>6.5</v>
      </c>
      <c r="E13" s="10">
        <f>SUMIFS(Concentrado!F$2:F574,Concentrado!$A$2:$A574,"="&amp;$A13,Concentrado!$B$2:$B574, "=Tamaulipas")</f>
        <v>2.9983345975823634</v>
      </c>
      <c r="F13" s="10">
        <f>SUMIFS(Concentrado!G$2:G574,Concentrado!$A$2:$A574,"="&amp;$A13,Concentrado!$B$2:$B574, "=Tamaulipas")</f>
        <v>3.2176214545428752</v>
      </c>
    </row>
    <row r="14" spans="1:6" x14ac:dyDescent="0.25">
      <c r="A14" s="5">
        <v>2015</v>
      </c>
      <c r="B14" s="8">
        <f>SUMIFS(Concentrado!C$2:C575,Concentrado!$A$2:$A575,"="&amp;$A14,Concentrado!$B$2:$B575, "=Tamaulipas")</f>
        <v>543674.07200000004</v>
      </c>
      <c r="C14" s="8">
        <f>SUMIFS(Concentrado!D$2:D575,Concentrado!$A$2:$A575,"="&amp;$A14,Concentrado!$B$2:$B575, "=Tamaulipas")</f>
        <v>17800.697250000001</v>
      </c>
      <c r="D14" s="10">
        <f>SUMIFS(Concentrado!E$2:E575,Concentrado!$A$2:$A575,"="&amp;$A14,Concentrado!$B$2:$B575, "=Tamaulipas")</f>
        <v>6.5</v>
      </c>
      <c r="E14" s="10">
        <f>SUMIFS(Concentrado!F$2:F575,Concentrado!$A$2:$A575,"="&amp;$A14,Concentrado!$B$2:$B575, "=Tamaulipas")</f>
        <v>3.0797974575319831</v>
      </c>
      <c r="F14" s="10">
        <f>SUMIFS(Concentrado!G$2:G575,Concentrado!$A$2:$A575,"="&amp;$A14,Concentrado!$B$2:$B575, "=Tamaulipas")</f>
        <v>3.2741486428655731</v>
      </c>
    </row>
    <row r="15" spans="1:6" x14ac:dyDescent="0.25">
      <c r="A15" s="5">
        <v>2016</v>
      </c>
      <c r="B15" s="8">
        <f>SUMIFS(Concentrado!C$2:C576,Concentrado!$A$2:$A576,"="&amp;$A15,Concentrado!$B$2:$B576, "=Tamaulipas")</f>
        <v>578652.50600000005</v>
      </c>
      <c r="C15" s="8">
        <f>SUMIFS(Concentrado!D$2:D576,Concentrado!$A$2:$A576,"="&amp;$A15,Concentrado!$B$2:$B576, "=Tamaulipas")</f>
        <v>18795.129979999998</v>
      </c>
      <c r="D15" s="10">
        <f>SUMIFS(Concentrado!E$2:E576,Concentrado!$A$2:$A576,"="&amp;$A15,Concentrado!$B$2:$B576, "=Tamaulipas")</f>
        <v>6.5</v>
      </c>
      <c r="E15" s="10">
        <f>SUMIFS(Concentrado!F$2:F576,Concentrado!$A$2:$A576,"="&amp;$A15,Concentrado!$B$2:$B576, "=Tamaulipas")</f>
        <v>2.9449005221803635</v>
      </c>
      <c r="F15" s="10">
        <f>SUMIFS(Concentrado!G$2:G576,Concentrado!$A$2:$A576,"="&amp;$A15,Concentrado!$B$2:$B576, "=Tamaulipas")</f>
        <v>3.2480858175009777</v>
      </c>
    </row>
    <row r="16" spans="1:6" x14ac:dyDescent="0.25">
      <c r="A16" s="5">
        <v>2017</v>
      </c>
      <c r="B16" s="8">
        <f>SUMIFS(Concentrado!C$2:C577,Concentrado!$A$2:$A577,"="&amp;$A16,Concentrado!$B$2:$B577, "=Tamaulipas")</f>
        <v>628044.54099999997</v>
      </c>
      <c r="C16" s="8">
        <f>SUMIFS(Concentrado!D$2:D577,Concentrado!$A$2:$A577,"="&amp;$A16,Concentrado!$B$2:$B577, "=Tamaulipas")</f>
        <v>19342.297559999999</v>
      </c>
      <c r="D16" s="10">
        <f>SUMIFS(Concentrado!E$2:E577,Concentrado!$A$2:$A577,"="&amp;$A16,Concentrado!$B$2:$B577, "=Tamaulipas")</f>
        <v>6.5</v>
      </c>
      <c r="E16" s="10">
        <f>SUMIFS(Concentrado!F$2:F577,Concentrado!$A$2:$A577,"="&amp;$A16,Concentrado!$B$2:$B577, "=Tamaulipas")</f>
        <v>2.8</v>
      </c>
      <c r="F16" s="10">
        <f>SUMIFS(Concentrado!G$2:G577,Concentrado!$A$2:$A577,"="&amp;$A16,Concentrado!$B$2:$B577, "=Tamaulipas")</f>
        <v>3.0797652550569659</v>
      </c>
    </row>
    <row r="17" spans="1:6" x14ac:dyDescent="0.25">
      <c r="A17" s="5">
        <v>2018</v>
      </c>
      <c r="B17" s="8">
        <f>SUMIFS(Concentrado!C$2:C578,Concentrado!$A$2:$A578,"="&amp;$A17,Concentrado!$B$2:$B578, "=Tamaulipas")</f>
        <v>669739.01300000004</v>
      </c>
      <c r="C17" s="8">
        <f>SUMIFS(Concentrado!D$2:D578,Concentrado!$A$2:$A578,"="&amp;$A17,Concentrado!$B$2:$B578, "=Tamaulipas")</f>
        <v>20365.681339999999</v>
      </c>
      <c r="D17" s="10">
        <f>SUMIFS(Concentrado!E$2:E578,Concentrado!$A$2:$A578,"="&amp;$A17,Concentrado!$B$2:$B578, "=Tamaulipas")</f>
        <v>6.6</v>
      </c>
      <c r="E17" s="10">
        <f>SUMIFS(Concentrado!F$2:F578,Concentrado!$A$2:$A578,"="&amp;$A17,Concentrado!$B$2:$B578, "=Tamaulipas")</f>
        <v>2.8</v>
      </c>
      <c r="F17" s="10">
        <f>SUMIFS(Concentrado!G$2:G578,Concentrado!$A$2:$A578,"="&amp;$A17,Concentrado!$B$2:$B578, "=Tamaulipas")</f>
        <v>3.040838437763218</v>
      </c>
    </row>
    <row r="18" spans="1:6" x14ac:dyDescent="0.25">
      <c r="A18" s="5">
        <v>2019</v>
      </c>
      <c r="B18" s="8">
        <f>SUMIFS(Concentrado!C$2:C579,Concentrado!$A$2:$A579,"="&amp;$A18,Concentrado!$B$2:$B579, "=Tamaulipas")</f>
        <v>709991.17099999997</v>
      </c>
      <c r="C18" s="8">
        <f>SUMIFS(Concentrado!D$2:D579,Concentrado!$A$2:$A579,"="&amp;$A18,Concentrado!$B$2:$B579, "=Tamaulipas")</f>
        <v>21260.384879999998</v>
      </c>
      <c r="D18" s="10">
        <f>SUMIFS(Concentrado!E$2:E579,Concentrado!$A$2:$A579,"="&amp;$A18,Concentrado!$B$2:$B579, "=Tamaulipas")</f>
        <v>6.6</v>
      </c>
      <c r="E18" s="10">
        <f>SUMIFS(Concentrado!F$2:F579,Concentrado!$A$2:$A579,"="&amp;$A18,Concentrado!$B$2:$B579, "=Tamaulipas")</f>
        <v>2.8</v>
      </c>
      <c r="F18" s="10">
        <f>SUMIFS(Concentrado!G$2:G579,Concentrado!$A$2:$A579,"="&amp;$A18,Concentrado!$B$2:$B579, "=Tamaulipas")</f>
        <v>2.9944576423472169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66</v>
      </c>
    </row>
    <row r="2" spans="1:6" x14ac:dyDescent="0.25">
      <c r="A2" s="5">
        <v>2003</v>
      </c>
      <c r="B2" s="8">
        <f>SUMIFS(Concentrado!C$2:C563,Concentrado!$A$2:$A563,"="&amp;$A2,Concentrado!$B$2:$B563, "=Tlaxcala")</f>
        <v>49095.694000000003</v>
      </c>
      <c r="C2" s="8">
        <f>SUMIFS(Concentrado!D$2:D563,Concentrado!$A$2:$A563,"="&amp;$A2,Concentrado!$B$2:$B563, "=Tlaxcala")</f>
        <v>1456.3627700000002</v>
      </c>
      <c r="D2" s="10">
        <f>SUMIFS(Concentrado!E$2:E563,Concentrado!$A$2:$A563,"="&amp;$A2,Concentrado!$B$2:$B563, "=Tlaxcala")</f>
        <v>5.6</v>
      </c>
      <c r="E2" s="10">
        <f>SUMIFS(Concentrado!F$2:F563,Concentrado!$A$2:$A563,"="&amp;$A2,Concentrado!$B$2:$B563, "=Tlaxcala")</f>
        <v>2.488469098916569</v>
      </c>
      <c r="F2" s="10">
        <f>SUMIFS(Concentrado!G$2:G563,Concentrado!$A$2:$A563,"="&amp;$A2,Concentrado!$B$2:$B563, "=Tlaxcala")</f>
        <v>2.9663757681070768</v>
      </c>
    </row>
    <row r="3" spans="1:6" x14ac:dyDescent="0.25">
      <c r="A3" s="5">
        <v>2004</v>
      </c>
      <c r="B3" s="8">
        <f>SUMIFS(Concentrado!C$2:C564,Concentrado!$A$2:$A564,"="&amp;$A3,Concentrado!$B$2:$B564, "=Tlaxcala")</f>
        <v>57789.546000000002</v>
      </c>
      <c r="C3" s="8">
        <f>SUMIFS(Concentrado!D$2:D564,Concentrado!$A$2:$A564,"="&amp;$A3,Concentrado!$B$2:$B564, "=Tlaxcala")</f>
        <v>1685.4459400000001</v>
      </c>
      <c r="D3" s="10">
        <f>SUMIFS(Concentrado!E$2:E564,Concentrado!$A$2:$A564,"="&amp;$A3,Concentrado!$B$2:$B564, "=Tlaxcala")</f>
        <v>5.6</v>
      </c>
      <c r="E3" s="10">
        <f>SUMIFS(Concentrado!F$2:F564,Concentrado!$A$2:$A564,"="&amp;$A3,Concentrado!$B$2:$B564, "=Tlaxcala")</f>
        <v>2.6483893996136545</v>
      </c>
      <c r="F3" s="10">
        <f>SUMIFS(Concentrado!G$2:G564,Concentrado!$A$2:$A564,"="&amp;$A3,Concentrado!$B$2:$B564, "=Tlaxcala")</f>
        <v>2.9165239332387212</v>
      </c>
    </row>
    <row r="4" spans="1:6" x14ac:dyDescent="0.25">
      <c r="A4" s="5">
        <v>2005</v>
      </c>
      <c r="B4" s="8">
        <f>SUMIFS(Concentrado!C$2:C565,Concentrado!$A$2:$A565,"="&amp;$A4,Concentrado!$B$2:$B565, "=Tlaxcala")</f>
        <v>54034.75</v>
      </c>
      <c r="C4" s="8">
        <f>SUMIFS(Concentrado!D$2:D565,Concentrado!$A$2:$A565,"="&amp;$A4,Concentrado!$B$2:$B565, "=Tlaxcala")</f>
        <v>1846.9493600000001</v>
      </c>
      <c r="D4" s="10">
        <f>SUMIFS(Concentrado!E$2:E565,Concentrado!$A$2:$A565,"="&amp;$A4,Concentrado!$B$2:$B565, "=Tlaxcala")</f>
        <v>5.7</v>
      </c>
      <c r="E4" s="10">
        <f>SUMIFS(Concentrado!F$2:F565,Concentrado!$A$2:$A565,"="&amp;$A4,Concentrado!$B$2:$B565, "=Tlaxcala")</f>
        <v>2.5859095834639341</v>
      </c>
      <c r="F4" s="10">
        <f>SUMIFS(Concentrado!G$2:G565,Concentrado!$A$2:$A565,"="&amp;$A4,Concentrado!$B$2:$B565, "=Tlaxcala")</f>
        <v>3.4180769967474633</v>
      </c>
    </row>
    <row r="5" spans="1:6" x14ac:dyDescent="0.25">
      <c r="A5" s="5">
        <v>2006</v>
      </c>
      <c r="B5" s="8">
        <f>SUMIFS(Concentrado!C$2:C566,Concentrado!$A$2:$A566,"="&amp;$A5,Concentrado!$B$2:$B566, "=Tlaxcala")</f>
        <v>56021.512000000002</v>
      </c>
      <c r="C5" s="8">
        <f>SUMIFS(Concentrado!D$2:D566,Concentrado!$A$2:$A566,"="&amp;$A5,Concentrado!$B$2:$B566, "=Tlaxcala")</f>
        <v>2910.3851300000001</v>
      </c>
      <c r="D5" s="10">
        <f>SUMIFS(Concentrado!E$2:E566,Concentrado!$A$2:$A566,"="&amp;$A5,Concentrado!$B$2:$B566, "=Tlaxcala")</f>
        <v>5.7</v>
      </c>
      <c r="E5" s="10">
        <f>SUMIFS(Concentrado!F$2:F566,Concentrado!$A$2:$A566,"="&amp;$A5,Concentrado!$B$2:$B566, "=Tlaxcala")</f>
        <v>2.5384775855367572</v>
      </c>
      <c r="F5" s="10">
        <f>SUMIFS(Concentrado!G$2:G566,Concentrado!$A$2:$A566,"="&amp;$A5,Concentrado!$B$2:$B566, "=Tlaxcala")</f>
        <v>5.1951206350874646</v>
      </c>
    </row>
    <row r="6" spans="1:6" x14ac:dyDescent="0.25">
      <c r="A6" s="5">
        <v>2007</v>
      </c>
      <c r="B6" s="8">
        <f>SUMIFS(Concentrado!C$2:C567,Concentrado!$A$2:$A567,"="&amp;$A6,Concentrado!$B$2:$B567, "=Tlaxcala")</f>
        <v>59806.396999999997</v>
      </c>
      <c r="C6" s="8">
        <f>SUMIFS(Concentrado!D$2:D567,Concentrado!$A$2:$A567,"="&amp;$A6,Concentrado!$B$2:$B567, "=Tlaxcala")</f>
        <v>2310.8959600000003</v>
      </c>
      <c r="D6" s="10">
        <f>SUMIFS(Concentrado!E$2:E567,Concentrado!$A$2:$A567,"="&amp;$A6,Concentrado!$B$2:$B567, "=Tlaxcala")</f>
        <v>5.7</v>
      </c>
      <c r="E6" s="10">
        <f>SUMIFS(Concentrado!F$2:F567,Concentrado!$A$2:$A567,"="&amp;$A6,Concentrado!$B$2:$B567, "=Tlaxcala")</f>
        <v>2.6221647726524417</v>
      </c>
      <c r="F6" s="10">
        <f>SUMIFS(Concentrado!G$2:G567,Concentrado!$A$2:$A567,"="&amp;$A6,Concentrado!$B$2:$B567, "=Tlaxcala")</f>
        <v>3.8639611745880633</v>
      </c>
    </row>
    <row r="7" spans="1:6" x14ac:dyDescent="0.25">
      <c r="A7" s="5">
        <v>2008</v>
      </c>
      <c r="B7" s="8">
        <f>SUMIFS(Concentrado!C$2:C568,Concentrado!$A$2:$A568,"="&amp;$A7,Concentrado!$B$2:$B568, "=Tlaxcala")</f>
        <v>67699.513999999996</v>
      </c>
      <c r="C7" s="8">
        <f>SUMIFS(Concentrado!D$2:D568,Concentrado!$A$2:$A568,"="&amp;$A7,Concentrado!$B$2:$B568, "=Tlaxcala")</f>
        <v>2891.1675999999998</v>
      </c>
      <c r="D7" s="10">
        <f>SUMIFS(Concentrado!E$2:E568,Concentrado!$A$2:$A568,"="&amp;$A7,Concentrado!$B$2:$B568, "=Tlaxcala")</f>
        <v>5.9</v>
      </c>
      <c r="E7" s="10">
        <f>SUMIFS(Concentrado!F$2:F568,Concentrado!$A$2:$A568,"="&amp;$A7,Concentrado!$B$2:$B568, "=Tlaxcala")</f>
        <v>2.744375766130335</v>
      </c>
      <c r="F7" s="10">
        <f>SUMIFS(Concentrado!G$2:G568,Concentrado!$A$2:$A568,"="&amp;$A7,Concentrado!$B$2:$B568, "=Tlaxcala")</f>
        <v>4.2705884122004187</v>
      </c>
    </row>
    <row r="8" spans="1:6" x14ac:dyDescent="0.25">
      <c r="A8" s="5">
        <v>2009</v>
      </c>
      <c r="B8" s="8">
        <f>SUMIFS(Concentrado!C$2:C569,Concentrado!$A$2:$A569,"="&amp;$A8,Concentrado!$B$2:$B569, "=Tlaxcala")</f>
        <v>69236.59</v>
      </c>
      <c r="C8" s="8">
        <f>SUMIFS(Concentrado!D$2:D569,Concentrado!$A$2:$A569,"="&amp;$A8,Concentrado!$B$2:$B569, "=Tlaxcala")</f>
        <v>3227.7676799999999</v>
      </c>
      <c r="D8" s="10">
        <f>SUMIFS(Concentrado!E$2:E569,Concentrado!$A$2:$A569,"="&amp;$A8,Concentrado!$B$2:$B569, "=Tlaxcala")</f>
        <v>6.5</v>
      </c>
      <c r="E8" s="10">
        <f>SUMIFS(Concentrado!F$2:F569,Concentrado!$A$2:$A569,"="&amp;$A8,Concentrado!$B$2:$B569, "=Tlaxcala")</f>
        <v>3.0818163350054357</v>
      </c>
      <c r="F8" s="10">
        <f>SUMIFS(Concentrado!G$2:G569,Concentrado!$A$2:$A569,"="&amp;$A8,Concentrado!$B$2:$B569, "=Tlaxcala")</f>
        <v>4.6619391278513289</v>
      </c>
    </row>
    <row r="9" spans="1:6" x14ac:dyDescent="0.25">
      <c r="A9" s="5">
        <v>2010</v>
      </c>
      <c r="B9" s="8">
        <f>SUMIFS(Concentrado!C$2:C570,Concentrado!$A$2:$A570,"="&amp;$A9,Concentrado!$B$2:$B570, "=Tlaxcala")</f>
        <v>78454.865999999995</v>
      </c>
      <c r="C9" s="8">
        <f>SUMIFS(Concentrado!D$2:D570,Concentrado!$A$2:$A570,"="&amp;$A9,Concentrado!$B$2:$B570, "=Tlaxcala")</f>
        <v>3485.8816900000002</v>
      </c>
      <c r="D9" s="10">
        <f>SUMIFS(Concentrado!E$2:E570,Concentrado!$A$2:$A570,"="&amp;$A9,Concentrado!$B$2:$B570, "=Tlaxcala")</f>
        <v>6.4</v>
      </c>
      <c r="E9" s="10">
        <f>SUMIFS(Concentrado!F$2:F570,Concentrado!$A$2:$A570,"="&amp;$A9,Concentrado!$B$2:$B570, "=Tlaxcala")</f>
        <v>3.0874178926609304</v>
      </c>
      <c r="F9" s="10">
        <f>SUMIFS(Concentrado!G$2:G570,Concentrado!$A$2:$A570,"="&amp;$A9,Concentrado!$B$2:$B570, "=Tlaxcala")</f>
        <v>4.4431682414701985</v>
      </c>
    </row>
    <row r="10" spans="1:6" x14ac:dyDescent="0.25">
      <c r="A10" s="5">
        <v>2011</v>
      </c>
      <c r="B10" s="8">
        <f>SUMIFS(Concentrado!C$2:C571,Concentrado!$A$2:$A571,"="&amp;$A10,Concentrado!$B$2:$B571, "=Tlaxcala")</f>
        <v>80052.248999999996</v>
      </c>
      <c r="C10" s="8">
        <f>SUMIFS(Concentrado!D$2:D571,Concentrado!$A$2:$A571,"="&amp;$A10,Concentrado!$B$2:$B571, "=Tlaxcala")</f>
        <v>4162.0902100000003</v>
      </c>
      <c r="D10" s="10">
        <f>SUMIFS(Concentrado!E$2:E571,Concentrado!$A$2:$A571,"="&amp;$A10,Concentrado!$B$2:$B571, "=Tlaxcala")</f>
        <v>6.3</v>
      </c>
      <c r="E10" s="10">
        <f>SUMIFS(Concentrado!F$2:F571,Concentrado!$A$2:$A571,"="&amp;$A10,Concentrado!$B$2:$B571, "=Tlaxcala")</f>
        <v>3.0428875930620269</v>
      </c>
      <c r="F10" s="10">
        <f>SUMIFS(Concentrado!G$2:G571,Concentrado!$A$2:$A571,"="&amp;$A10,Concentrado!$B$2:$B571, "=Tlaxcala")</f>
        <v>5.199217088829073</v>
      </c>
    </row>
    <row r="11" spans="1:6" x14ac:dyDescent="0.25">
      <c r="A11" s="5">
        <v>2012</v>
      </c>
      <c r="B11" s="8">
        <f>SUMIFS(Concentrado!C$2:C572,Concentrado!$A$2:$A572,"="&amp;$A11,Concentrado!$B$2:$B572, "=Tlaxcala")</f>
        <v>88109.739000000001</v>
      </c>
      <c r="C11" s="8">
        <f>SUMIFS(Concentrado!D$2:D572,Concentrado!$A$2:$A572,"="&amp;$A11,Concentrado!$B$2:$B572, "=Tlaxcala")</f>
        <v>4400.7322000000004</v>
      </c>
      <c r="D11" s="10">
        <f>SUMIFS(Concentrado!E$2:E572,Concentrado!$A$2:$A572,"="&amp;$A11,Concentrado!$B$2:$B572, "=Tlaxcala")</f>
        <v>6.4</v>
      </c>
      <c r="E11" s="10">
        <f>SUMIFS(Concentrado!F$2:F572,Concentrado!$A$2:$A572,"="&amp;$A11,Concentrado!$B$2:$B572, "=Tlaxcala")</f>
        <v>3.1217773666234105</v>
      </c>
      <c r="F11" s="10">
        <f>SUMIFS(Concentrado!G$2:G572,Concentrado!$A$2:$A572,"="&amp;$A11,Concentrado!$B$2:$B572, "=Tlaxcala")</f>
        <v>4.9946036044891704</v>
      </c>
    </row>
    <row r="12" spans="1:6" x14ac:dyDescent="0.25">
      <c r="A12" s="5">
        <v>2013</v>
      </c>
      <c r="B12" s="8">
        <f>SUMIFS(Concentrado!C$2:C573,Concentrado!$A$2:$A573,"="&amp;$A12,Concentrado!$B$2:$B573, "=Tlaxcala")</f>
        <v>87657.644</v>
      </c>
      <c r="C12" s="8">
        <f>SUMIFS(Concentrado!D$2:D573,Concentrado!$A$2:$A573,"="&amp;$A12,Concentrado!$B$2:$B573, "=Tlaxcala")</f>
        <v>4677.5316899999998</v>
      </c>
      <c r="D12" s="10">
        <f>SUMIFS(Concentrado!E$2:E573,Concentrado!$A$2:$A573,"="&amp;$A12,Concentrado!$B$2:$B573, "=Tlaxcala")</f>
        <v>6.4</v>
      </c>
      <c r="E12" s="10">
        <f>SUMIFS(Concentrado!F$2:F573,Concentrado!$A$2:$A573,"="&amp;$A12,Concentrado!$B$2:$B573, "=Tlaxcala")</f>
        <v>3.2215186044094604</v>
      </c>
      <c r="F12" s="10">
        <f>SUMIFS(Concentrado!G$2:G573,Concentrado!$A$2:$A573,"="&amp;$A12,Concentrado!$B$2:$B573, "=Tlaxcala")</f>
        <v>5.3361366750856316</v>
      </c>
    </row>
    <row r="13" spans="1:6" x14ac:dyDescent="0.25">
      <c r="A13" s="5">
        <v>2014</v>
      </c>
      <c r="B13" s="8">
        <f>SUMIFS(Concentrado!C$2:C574,Concentrado!$A$2:$A574,"="&amp;$A13,Concentrado!$B$2:$B574, "=Tlaxcala")</f>
        <v>93828.437000000005</v>
      </c>
      <c r="C13" s="8">
        <f>SUMIFS(Concentrado!D$2:D574,Concentrado!$A$2:$A574,"="&amp;$A13,Concentrado!$B$2:$B574, "=Tlaxcala")</f>
        <v>4762.8883000000005</v>
      </c>
      <c r="D13" s="10">
        <f>SUMIFS(Concentrado!E$2:E574,Concentrado!$A$2:$A574,"="&amp;$A13,Concentrado!$B$2:$B574, "=Tlaxcala")</f>
        <v>6.5</v>
      </c>
      <c r="E13" s="10">
        <f>SUMIFS(Concentrado!F$2:F574,Concentrado!$A$2:$A574,"="&amp;$A13,Concentrado!$B$2:$B574, "=Tlaxcala")</f>
        <v>2.9983345975823634</v>
      </c>
      <c r="F13" s="10">
        <f>SUMIFS(Concentrado!G$2:G574,Concentrado!$A$2:$A574,"="&amp;$A13,Concentrado!$B$2:$B574, "=Tlaxcala")</f>
        <v>5.0761671538874724</v>
      </c>
    </row>
    <row r="14" spans="1:6" x14ac:dyDescent="0.25">
      <c r="A14" s="5">
        <v>2015</v>
      </c>
      <c r="B14" s="8">
        <f>SUMIFS(Concentrado!C$2:C575,Concentrado!$A$2:$A575,"="&amp;$A14,Concentrado!$B$2:$B575, "=Tlaxcala")</f>
        <v>104631.193</v>
      </c>
      <c r="C14" s="8">
        <f>SUMIFS(Concentrado!D$2:D575,Concentrado!$A$2:$A575,"="&amp;$A14,Concentrado!$B$2:$B575, "=Tlaxcala")</f>
        <v>5132.4007499999998</v>
      </c>
      <c r="D14" s="10">
        <f>SUMIFS(Concentrado!E$2:E575,Concentrado!$A$2:$A575,"="&amp;$A14,Concentrado!$B$2:$B575, "=Tlaxcala")</f>
        <v>6.5</v>
      </c>
      <c r="E14" s="10">
        <f>SUMIFS(Concentrado!F$2:F575,Concentrado!$A$2:$A575,"="&amp;$A14,Concentrado!$B$2:$B575, "=Tlaxcala")</f>
        <v>3.0797974575319831</v>
      </c>
      <c r="F14" s="10">
        <f>SUMIFS(Concentrado!G$2:G575,Concentrado!$A$2:$A575,"="&amp;$A14,Concentrado!$B$2:$B575, "=Tlaxcala")</f>
        <v>4.9052300779940454</v>
      </c>
    </row>
    <row r="15" spans="1:6" x14ac:dyDescent="0.25">
      <c r="A15" s="5">
        <v>2016</v>
      </c>
      <c r="B15" s="8">
        <f>SUMIFS(Concentrado!C$2:C576,Concentrado!$A$2:$A576,"="&amp;$A15,Concentrado!$B$2:$B576, "=Tlaxcala")</f>
        <v>109834.48299999999</v>
      </c>
      <c r="C15" s="8">
        <f>SUMIFS(Concentrado!D$2:D576,Concentrado!$A$2:$A576,"="&amp;$A15,Concentrado!$B$2:$B576, "=Tlaxcala")</f>
        <v>5198.20381</v>
      </c>
      <c r="D15" s="10">
        <f>SUMIFS(Concentrado!E$2:E576,Concentrado!$A$2:$A576,"="&amp;$A15,Concentrado!$B$2:$B576, "=Tlaxcala")</f>
        <v>6.5</v>
      </c>
      <c r="E15" s="10">
        <f>SUMIFS(Concentrado!F$2:F576,Concentrado!$A$2:$A576,"="&amp;$A15,Concentrado!$B$2:$B576, "=Tlaxcala")</f>
        <v>2.9449005221803635</v>
      </c>
      <c r="F15" s="10">
        <f>SUMIFS(Concentrado!G$2:G576,Concentrado!$A$2:$A576,"="&amp;$A15,Concentrado!$B$2:$B576, "=Tlaxcala")</f>
        <v>4.7327612130700336</v>
      </c>
    </row>
    <row r="16" spans="1:6" x14ac:dyDescent="0.25">
      <c r="A16" s="5">
        <v>2017</v>
      </c>
      <c r="B16" s="8">
        <f>SUMIFS(Concentrado!C$2:C577,Concentrado!$A$2:$A577,"="&amp;$A16,Concentrado!$B$2:$B577, "=Tlaxcala")</f>
        <v>115780.84600000001</v>
      </c>
      <c r="C16" s="8">
        <f>SUMIFS(Concentrado!D$2:D577,Concentrado!$A$2:$A577,"="&amp;$A16,Concentrado!$B$2:$B577, "=Tlaxcala")</f>
        <v>5743.7676300000003</v>
      </c>
      <c r="D16" s="10">
        <f>SUMIFS(Concentrado!E$2:E577,Concentrado!$A$2:$A577,"="&amp;$A16,Concentrado!$B$2:$B577, "=Tlaxcala")</f>
        <v>6.5</v>
      </c>
      <c r="E16" s="10">
        <f>SUMIFS(Concentrado!F$2:F577,Concentrado!$A$2:$A577,"="&amp;$A16,Concentrado!$B$2:$B577, "=Tlaxcala")</f>
        <v>2.8</v>
      </c>
      <c r="F16" s="10">
        <f>SUMIFS(Concentrado!G$2:G577,Concentrado!$A$2:$A577,"="&amp;$A16,Concentrado!$B$2:$B577, "=Tlaxcala")</f>
        <v>4.960896234943732</v>
      </c>
    </row>
    <row r="17" spans="1:6" x14ac:dyDescent="0.25">
      <c r="A17" s="5">
        <v>2018</v>
      </c>
      <c r="B17" s="8">
        <f>SUMIFS(Concentrado!C$2:C578,Concentrado!$A$2:$A578,"="&amp;$A17,Concentrado!$B$2:$B578, "=Tlaxcala")</f>
        <v>126448.63099999999</v>
      </c>
      <c r="C17" s="8">
        <f>SUMIFS(Concentrado!D$2:D578,Concentrado!$A$2:$A578,"="&amp;$A17,Concentrado!$B$2:$B578, "=Tlaxcala")</f>
        <v>5507.1554799999994</v>
      </c>
      <c r="D17" s="10">
        <f>SUMIFS(Concentrado!E$2:E578,Concentrado!$A$2:$A578,"="&amp;$A17,Concentrado!$B$2:$B578, "=Tlaxcala")</f>
        <v>6.6</v>
      </c>
      <c r="E17" s="10">
        <f>SUMIFS(Concentrado!F$2:F578,Concentrado!$A$2:$A578,"="&amp;$A17,Concentrado!$B$2:$B578, "=Tlaxcala")</f>
        <v>2.8</v>
      </c>
      <c r="F17" s="10">
        <f>SUMIFS(Concentrado!G$2:G578,Concentrado!$A$2:$A578,"="&amp;$A17,Concentrado!$B$2:$B578, "=Tlaxcala")</f>
        <v>4.355251169148679</v>
      </c>
    </row>
    <row r="18" spans="1:6" x14ac:dyDescent="0.25">
      <c r="A18" s="5">
        <v>2019</v>
      </c>
      <c r="B18" s="8">
        <f>SUMIFS(Concentrado!C$2:C579,Concentrado!$A$2:$A579,"="&amp;$A18,Concentrado!$B$2:$B579, "=Tlaxcala")</f>
        <v>136558.598</v>
      </c>
      <c r="C18" s="8">
        <f>SUMIFS(Concentrado!D$2:D579,Concentrado!$A$2:$A579,"="&amp;$A18,Concentrado!$B$2:$B579, "=Tlaxcala")</f>
        <v>5734.477789999999</v>
      </c>
      <c r="D18" s="10">
        <f>SUMIFS(Concentrado!E$2:E579,Concentrado!$A$2:$A579,"="&amp;$A18,Concentrado!$B$2:$B579, "=Tlaxcala")</f>
        <v>6.6</v>
      </c>
      <c r="E18" s="10">
        <f>SUMIFS(Concentrado!F$2:F579,Concentrado!$A$2:$A579,"="&amp;$A18,Concentrado!$B$2:$B579, "=Tlaxcala")</f>
        <v>2.8</v>
      </c>
      <c r="F18" s="10">
        <f>SUMIFS(Concentrado!G$2:G579,Concentrado!$A$2:$A579,"="&amp;$A18,Concentrado!$B$2:$B579, "=Tlaxcala")</f>
        <v>4.1992799237730889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67</v>
      </c>
    </row>
    <row r="2" spans="1:6" x14ac:dyDescent="0.25">
      <c r="A2" s="5">
        <v>2003</v>
      </c>
      <c r="B2" s="8">
        <f>SUMIFS(Concentrado!C$2:C563,Concentrado!$A$2:$A563,"="&amp;$A2,Concentrado!$B$2:$B563, "=Veracruz")</f>
        <v>349344.701</v>
      </c>
      <c r="C2" s="8">
        <f>SUMIFS(Concentrado!D$2:D563,Concentrado!$A$2:$A563,"="&amp;$A2,Concentrado!$B$2:$B563, "=Veracruz")</f>
        <v>11387.06969</v>
      </c>
      <c r="D2" s="10">
        <f>SUMIFS(Concentrado!E$2:E563,Concentrado!$A$2:$A563,"="&amp;$A2,Concentrado!$B$2:$B563, "=Veracruz")</f>
        <v>5.6</v>
      </c>
      <c r="E2" s="10">
        <f>SUMIFS(Concentrado!F$2:F563,Concentrado!$A$2:$A563,"="&amp;$A2,Concentrado!$B$2:$B563, "=Veracruz")</f>
        <v>2.488469098916569</v>
      </c>
      <c r="F2" s="10">
        <f>SUMIFS(Concentrado!G$2:G563,Concentrado!$A$2:$A563,"="&amp;$A2,Concentrado!$B$2:$B563, "=Veracruz")</f>
        <v>3.2595512848497452</v>
      </c>
    </row>
    <row r="3" spans="1:6" x14ac:dyDescent="0.25">
      <c r="A3" s="5">
        <v>2004</v>
      </c>
      <c r="B3" s="8">
        <f>SUMIFS(Concentrado!C$2:C564,Concentrado!$A$2:$A564,"="&amp;$A3,Concentrado!$B$2:$B564, "=Veracruz")</f>
        <v>402187.89199999999</v>
      </c>
      <c r="C3" s="8">
        <f>SUMIFS(Concentrado!D$2:D564,Concentrado!$A$2:$A564,"="&amp;$A3,Concentrado!$B$2:$B564, "=Veracruz")</f>
        <v>13221.394950000002</v>
      </c>
      <c r="D3" s="10">
        <f>SUMIFS(Concentrado!E$2:E564,Concentrado!$A$2:$A564,"="&amp;$A3,Concentrado!$B$2:$B564, "=Veracruz")</f>
        <v>5.6</v>
      </c>
      <c r="E3" s="10">
        <f>SUMIFS(Concentrado!F$2:F564,Concentrado!$A$2:$A564,"="&amp;$A3,Concentrado!$B$2:$B564, "=Veracruz")</f>
        <v>2.6483893996136545</v>
      </c>
      <c r="F3" s="10">
        <f>SUMIFS(Concentrado!G$2:G564,Concentrado!$A$2:$A564,"="&amp;$A3,Concentrado!$B$2:$B564, "=Veracruz")</f>
        <v>3.2873677236409695</v>
      </c>
    </row>
    <row r="4" spans="1:6" x14ac:dyDescent="0.25">
      <c r="A4" s="5">
        <v>2005</v>
      </c>
      <c r="B4" s="8">
        <f>SUMIFS(Concentrado!C$2:C565,Concentrado!$A$2:$A565,"="&amp;$A4,Concentrado!$B$2:$B565, "=Veracruz")</f>
        <v>425100.61200000002</v>
      </c>
      <c r="C4" s="8">
        <f>SUMIFS(Concentrado!D$2:D565,Concentrado!$A$2:$A565,"="&amp;$A4,Concentrado!$B$2:$B565, "=Veracruz")</f>
        <v>13615.16408</v>
      </c>
      <c r="D4" s="10">
        <f>SUMIFS(Concentrado!E$2:E565,Concentrado!$A$2:$A565,"="&amp;$A4,Concentrado!$B$2:$B565, "=Veracruz")</f>
        <v>5.7</v>
      </c>
      <c r="E4" s="10">
        <f>SUMIFS(Concentrado!F$2:F565,Concentrado!$A$2:$A565,"="&amp;$A4,Concentrado!$B$2:$B565, "=Veracruz")</f>
        <v>2.5859095834639341</v>
      </c>
      <c r="F4" s="10">
        <f>SUMIFS(Concentrado!G$2:G565,Concentrado!$A$2:$A565,"="&amp;$A4,Concentrado!$B$2:$B565, "=Veracruz")</f>
        <v>3.2028098044704767</v>
      </c>
    </row>
    <row r="5" spans="1:6" x14ac:dyDescent="0.25">
      <c r="A5" s="5">
        <v>2006</v>
      </c>
      <c r="B5" s="8">
        <f>SUMIFS(Concentrado!C$2:C566,Concentrado!$A$2:$A566,"="&amp;$A5,Concentrado!$B$2:$B566, "=Veracruz")</f>
        <v>490348.098</v>
      </c>
      <c r="C5" s="8">
        <f>SUMIFS(Concentrado!D$2:D566,Concentrado!$A$2:$A566,"="&amp;$A5,Concentrado!$B$2:$B566, "=Veracruz")</f>
        <v>14401.977510000001</v>
      </c>
      <c r="D5" s="10">
        <f>SUMIFS(Concentrado!E$2:E566,Concentrado!$A$2:$A566,"="&amp;$A5,Concentrado!$B$2:$B566, "=Veracruz")</f>
        <v>5.7</v>
      </c>
      <c r="E5" s="10">
        <f>SUMIFS(Concentrado!F$2:F566,Concentrado!$A$2:$A566,"="&amp;$A5,Concentrado!$B$2:$B566, "=Veracruz")</f>
        <v>2.5384775855367572</v>
      </c>
      <c r="F5" s="10">
        <f>SUMIFS(Concentrado!G$2:G566,Concentrado!$A$2:$A566,"="&amp;$A5,Concentrado!$B$2:$B566, "=Veracruz")</f>
        <v>2.9370925611299099</v>
      </c>
    </row>
    <row r="6" spans="1:6" x14ac:dyDescent="0.25">
      <c r="A6" s="5">
        <v>2007</v>
      </c>
      <c r="B6" s="8">
        <f>SUMIFS(Concentrado!C$2:C567,Concentrado!$A$2:$A567,"="&amp;$A6,Concentrado!$B$2:$B567, "=Veracruz")</f>
        <v>532290.02800000005</v>
      </c>
      <c r="C6" s="8">
        <f>SUMIFS(Concentrado!D$2:D567,Concentrado!$A$2:$A567,"="&amp;$A6,Concentrado!$B$2:$B567, "=Veracruz")</f>
        <v>17283.063389999999</v>
      </c>
      <c r="D6" s="10">
        <f>SUMIFS(Concentrado!E$2:E567,Concentrado!$A$2:$A567,"="&amp;$A6,Concentrado!$B$2:$B567, "=Veracruz")</f>
        <v>5.7</v>
      </c>
      <c r="E6" s="10">
        <f>SUMIFS(Concentrado!F$2:F567,Concentrado!$A$2:$A567,"="&amp;$A6,Concentrado!$B$2:$B567, "=Veracruz")</f>
        <v>2.6221647726524417</v>
      </c>
      <c r="F6" s="10">
        <f>SUMIFS(Concentrado!G$2:G567,Concentrado!$A$2:$A567,"="&amp;$A6,Concentrado!$B$2:$B567, "=Veracruz")</f>
        <v>3.246926014176617</v>
      </c>
    </row>
    <row r="7" spans="1:6" x14ac:dyDescent="0.25">
      <c r="A7" s="5">
        <v>2008</v>
      </c>
      <c r="B7" s="8">
        <f>SUMIFS(Concentrado!C$2:C568,Concentrado!$A$2:$A568,"="&amp;$A7,Concentrado!$B$2:$B568, "=Veracruz")</f>
        <v>580223.99899999995</v>
      </c>
      <c r="C7" s="8">
        <f>SUMIFS(Concentrado!D$2:D568,Concentrado!$A$2:$A568,"="&amp;$A7,Concentrado!$B$2:$B568, "=Veracruz")</f>
        <v>20757.874749999999</v>
      </c>
      <c r="D7" s="10">
        <f>SUMIFS(Concentrado!E$2:E568,Concentrado!$A$2:$A568,"="&amp;$A7,Concentrado!$B$2:$B568, "=Veracruz")</f>
        <v>5.9</v>
      </c>
      <c r="E7" s="10">
        <f>SUMIFS(Concentrado!F$2:F568,Concentrado!$A$2:$A568,"="&amp;$A7,Concentrado!$B$2:$B568, "=Veracruz")</f>
        <v>2.744375766130335</v>
      </c>
      <c r="F7" s="10">
        <f>SUMIFS(Concentrado!G$2:G568,Concentrado!$A$2:$A568,"="&amp;$A7,Concentrado!$B$2:$B568, "=Veracruz")</f>
        <v>3.5775622493684551</v>
      </c>
    </row>
    <row r="8" spans="1:6" x14ac:dyDescent="0.25">
      <c r="A8" s="5">
        <v>2009</v>
      </c>
      <c r="B8" s="8">
        <f>SUMIFS(Concentrado!C$2:C569,Concentrado!$A$2:$A569,"="&amp;$A8,Concentrado!$B$2:$B569, "=Veracruz")</f>
        <v>578093.72499999998</v>
      </c>
      <c r="C8" s="8">
        <f>SUMIFS(Concentrado!D$2:D569,Concentrado!$A$2:$A569,"="&amp;$A8,Concentrado!$B$2:$B569, "=Veracruz")</f>
        <v>22204.413529999998</v>
      </c>
      <c r="D8" s="10">
        <f>SUMIFS(Concentrado!E$2:E569,Concentrado!$A$2:$A569,"="&amp;$A8,Concentrado!$B$2:$B569, "=Veracruz")</f>
        <v>6.5</v>
      </c>
      <c r="E8" s="10">
        <f>SUMIFS(Concentrado!F$2:F569,Concentrado!$A$2:$A569,"="&amp;$A8,Concentrado!$B$2:$B569, "=Veracruz")</f>
        <v>3.0818163350054357</v>
      </c>
      <c r="F8" s="10">
        <f>SUMIFS(Concentrado!G$2:G569,Concentrado!$A$2:$A569,"="&amp;$A8,Concentrado!$B$2:$B569, "=Veracruz")</f>
        <v>3.840971207566731</v>
      </c>
    </row>
    <row r="9" spans="1:6" x14ac:dyDescent="0.25">
      <c r="A9" s="5">
        <v>2010</v>
      </c>
      <c r="B9" s="8">
        <f>SUMIFS(Concentrado!C$2:C570,Concentrado!$A$2:$A570,"="&amp;$A9,Concentrado!$B$2:$B570, "=Veracruz")</f>
        <v>639238.48100000003</v>
      </c>
      <c r="C9" s="8">
        <f>SUMIFS(Concentrado!D$2:D570,Concentrado!$A$2:$A570,"="&amp;$A9,Concentrado!$B$2:$B570, "=Veracruz")</f>
        <v>23362.574430000001</v>
      </c>
      <c r="D9" s="10">
        <f>SUMIFS(Concentrado!E$2:E570,Concentrado!$A$2:$A570,"="&amp;$A9,Concentrado!$B$2:$B570, "=Veracruz")</f>
        <v>6.4</v>
      </c>
      <c r="E9" s="10">
        <f>SUMIFS(Concentrado!F$2:F570,Concentrado!$A$2:$A570,"="&amp;$A9,Concentrado!$B$2:$B570, "=Veracruz")</f>
        <v>3.0874178926609304</v>
      </c>
      <c r="F9" s="10">
        <f>SUMIFS(Concentrado!G$2:G570,Concentrado!$A$2:$A570,"="&amp;$A9,Concentrado!$B$2:$B570, "=Veracruz")</f>
        <v>3.6547509457585359</v>
      </c>
    </row>
    <row r="10" spans="1:6" x14ac:dyDescent="0.25">
      <c r="A10" s="5">
        <v>2011</v>
      </c>
      <c r="B10" s="8">
        <f>SUMIFS(Concentrado!C$2:C571,Concentrado!$A$2:$A571,"="&amp;$A10,Concentrado!$B$2:$B571, "=Veracruz")</f>
        <v>701765.66299999994</v>
      </c>
      <c r="C10" s="8">
        <f>SUMIFS(Concentrado!D$2:D571,Concentrado!$A$2:$A571,"="&amp;$A10,Concentrado!$B$2:$B571, "=Veracruz")</f>
        <v>25855.180649999998</v>
      </c>
      <c r="D10" s="10">
        <f>SUMIFS(Concentrado!E$2:E571,Concentrado!$A$2:$A571,"="&amp;$A10,Concentrado!$B$2:$B571, "=Veracruz")</f>
        <v>6.3</v>
      </c>
      <c r="E10" s="10">
        <f>SUMIFS(Concentrado!F$2:F571,Concentrado!$A$2:$A571,"="&amp;$A10,Concentrado!$B$2:$B571, "=Veracruz")</f>
        <v>3.0428875930620269</v>
      </c>
      <c r="F10" s="10">
        <f>SUMIFS(Concentrado!G$2:G571,Concentrado!$A$2:$A571,"="&amp;$A10,Concentrado!$B$2:$B571, "=Veracruz")</f>
        <v>3.6843040366880992</v>
      </c>
    </row>
    <row r="11" spans="1:6" x14ac:dyDescent="0.25">
      <c r="A11" s="5">
        <v>2012</v>
      </c>
      <c r="B11" s="8">
        <f>SUMIFS(Concentrado!C$2:C572,Concentrado!$A$2:$A572,"="&amp;$A11,Concentrado!$B$2:$B572, "=Veracruz")</f>
        <v>777750.647</v>
      </c>
      <c r="C11" s="8">
        <f>SUMIFS(Concentrado!D$2:D572,Concentrado!$A$2:$A572,"="&amp;$A11,Concentrado!$B$2:$B572, "=Veracruz")</f>
        <v>26234.89473</v>
      </c>
      <c r="D11" s="10">
        <f>SUMIFS(Concentrado!E$2:E572,Concentrado!$A$2:$A572,"="&amp;$A11,Concentrado!$B$2:$B572, "=Veracruz")</f>
        <v>6.4</v>
      </c>
      <c r="E11" s="10">
        <f>SUMIFS(Concentrado!F$2:F572,Concentrado!$A$2:$A572,"="&amp;$A11,Concentrado!$B$2:$B572, "=Veracruz")</f>
        <v>3.1217773666234105</v>
      </c>
      <c r="F11" s="10">
        <f>SUMIFS(Concentrado!G$2:G572,Concentrado!$A$2:$A572,"="&amp;$A11,Concentrado!$B$2:$B572, "=Veracruz")</f>
        <v>3.3731755584126182</v>
      </c>
    </row>
    <row r="12" spans="1:6" x14ac:dyDescent="0.25">
      <c r="A12" s="5">
        <v>2013</v>
      </c>
      <c r="B12" s="8">
        <f>SUMIFS(Concentrado!C$2:C573,Concentrado!$A$2:$A573,"="&amp;$A12,Concentrado!$B$2:$B573, "=Veracruz")</f>
        <v>781357.27599999995</v>
      </c>
      <c r="C12" s="8">
        <f>SUMIFS(Concentrado!D$2:D573,Concentrado!$A$2:$A573,"="&amp;$A12,Concentrado!$B$2:$B573, "=Veracruz")</f>
        <v>27786.172460000002</v>
      </c>
      <c r="D12" s="10">
        <f>SUMIFS(Concentrado!E$2:E573,Concentrado!$A$2:$A573,"="&amp;$A12,Concentrado!$B$2:$B573, "=Veracruz")</f>
        <v>6.4</v>
      </c>
      <c r="E12" s="10">
        <f>SUMIFS(Concentrado!F$2:F573,Concentrado!$A$2:$A573,"="&amp;$A12,Concentrado!$B$2:$B573, "=Veracruz")</f>
        <v>3.2215186044094604</v>
      </c>
      <c r="F12" s="10">
        <f>SUMIFS(Concentrado!G$2:G573,Concentrado!$A$2:$A573,"="&amp;$A12,Concentrado!$B$2:$B573, "=Veracruz")</f>
        <v>3.5561417693895003</v>
      </c>
    </row>
    <row r="13" spans="1:6" x14ac:dyDescent="0.25">
      <c r="A13" s="5">
        <v>2014</v>
      </c>
      <c r="B13" s="8">
        <f>SUMIFS(Concentrado!C$2:C574,Concentrado!$A$2:$A574,"="&amp;$A13,Concentrado!$B$2:$B574, "=Veracruz")</f>
        <v>810516.49199999997</v>
      </c>
      <c r="C13" s="8">
        <f>SUMIFS(Concentrado!D$2:D574,Concentrado!$A$2:$A574,"="&amp;$A13,Concentrado!$B$2:$B574, "=Veracruz")</f>
        <v>28793.43244</v>
      </c>
      <c r="D13" s="10">
        <f>SUMIFS(Concentrado!E$2:E574,Concentrado!$A$2:$A574,"="&amp;$A13,Concentrado!$B$2:$B574, "=Veracruz")</f>
        <v>6.5</v>
      </c>
      <c r="E13" s="10">
        <f>SUMIFS(Concentrado!F$2:F574,Concentrado!$A$2:$A574,"="&amp;$A13,Concentrado!$B$2:$B574, "=Veracruz")</f>
        <v>2.9983345975823634</v>
      </c>
      <c r="F13" s="10">
        <f>SUMIFS(Concentrado!G$2:G574,Concentrado!$A$2:$A574,"="&amp;$A13,Concentrado!$B$2:$B574, "=Veracruz")</f>
        <v>3.5524795268447171</v>
      </c>
    </row>
    <row r="14" spans="1:6" x14ac:dyDescent="0.25">
      <c r="A14" s="5">
        <v>2015</v>
      </c>
      <c r="B14" s="8">
        <f>SUMIFS(Concentrado!C$2:C575,Concentrado!$A$2:$A575,"="&amp;$A14,Concentrado!$B$2:$B575, "=Veracruz")</f>
        <v>833456.61600000004</v>
      </c>
      <c r="C14" s="8">
        <f>SUMIFS(Concentrado!D$2:D575,Concentrado!$A$2:$A575,"="&amp;$A14,Concentrado!$B$2:$B575, "=Veracruz")</f>
        <v>31698.502229999998</v>
      </c>
      <c r="D14" s="10">
        <f>SUMIFS(Concentrado!E$2:E575,Concentrado!$A$2:$A575,"="&amp;$A14,Concentrado!$B$2:$B575, "=Veracruz")</f>
        <v>6.5</v>
      </c>
      <c r="E14" s="10">
        <f>SUMIFS(Concentrado!F$2:F575,Concentrado!$A$2:$A575,"="&amp;$A14,Concentrado!$B$2:$B575, "=Veracruz")</f>
        <v>3.0797974575319831</v>
      </c>
      <c r="F14" s="10">
        <f>SUMIFS(Concentrado!G$2:G575,Concentrado!$A$2:$A575,"="&amp;$A14,Concentrado!$B$2:$B575, "=Veracruz")</f>
        <v>3.8032576167107894</v>
      </c>
    </row>
    <row r="15" spans="1:6" x14ac:dyDescent="0.25">
      <c r="A15" s="5">
        <v>2016</v>
      </c>
      <c r="B15" s="8">
        <f>SUMIFS(Concentrado!C$2:C576,Concentrado!$A$2:$A576,"="&amp;$A15,Concentrado!$B$2:$B576, "=Veracruz")</f>
        <v>862619.62899999996</v>
      </c>
      <c r="C15" s="8">
        <f>SUMIFS(Concentrado!D$2:D576,Concentrado!$A$2:$A576,"="&amp;$A15,Concentrado!$B$2:$B576, "=Veracruz")</f>
        <v>33058.261729999998</v>
      </c>
      <c r="D15" s="10">
        <f>SUMIFS(Concentrado!E$2:E576,Concentrado!$A$2:$A576,"="&amp;$A15,Concentrado!$B$2:$B576, "=Veracruz")</f>
        <v>6.5</v>
      </c>
      <c r="E15" s="10">
        <f>SUMIFS(Concentrado!F$2:F576,Concentrado!$A$2:$A576,"="&amp;$A15,Concentrado!$B$2:$B576, "=Veracruz")</f>
        <v>2.9449005221803635</v>
      </c>
      <c r="F15" s="10">
        <f>SUMIFS(Concentrado!G$2:G576,Concentrado!$A$2:$A576,"="&amp;$A15,Concentrado!$B$2:$B576, "=Veracruz")</f>
        <v>3.8323103971472463</v>
      </c>
    </row>
    <row r="16" spans="1:6" x14ac:dyDescent="0.25">
      <c r="A16" s="5">
        <v>2017</v>
      </c>
      <c r="B16" s="8">
        <f>SUMIFS(Concentrado!C$2:C577,Concentrado!$A$2:$A577,"="&amp;$A16,Concentrado!$B$2:$B577, "=Veracruz")</f>
        <v>918323.97499999998</v>
      </c>
      <c r="C16" s="8">
        <f>SUMIFS(Concentrado!D$2:D577,Concentrado!$A$2:$A577,"="&amp;$A16,Concentrado!$B$2:$B577, "=Veracruz")</f>
        <v>36827.405279999999</v>
      </c>
      <c r="D16" s="10">
        <f>SUMIFS(Concentrado!E$2:E577,Concentrado!$A$2:$A577,"="&amp;$A16,Concentrado!$B$2:$B577, "=Veracruz")</f>
        <v>6.5</v>
      </c>
      <c r="E16" s="10">
        <f>SUMIFS(Concentrado!F$2:F577,Concentrado!$A$2:$A577,"="&amp;$A16,Concentrado!$B$2:$B577, "=Veracruz")</f>
        <v>2.8</v>
      </c>
      <c r="F16" s="10">
        <f>SUMIFS(Concentrado!G$2:G577,Concentrado!$A$2:$A577,"="&amp;$A16,Concentrado!$B$2:$B577, "=Veracruz")</f>
        <v>4.0102846362036884</v>
      </c>
    </row>
    <row r="17" spans="1:6" x14ac:dyDescent="0.25">
      <c r="A17" s="5">
        <v>2018</v>
      </c>
      <c r="B17" s="8">
        <f>SUMIFS(Concentrado!C$2:C578,Concentrado!$A$2:$A578,"="&amp;$A17,Concentrado!$B$2:$B578, "=Veracruz")</f>
        <v>983406.01800000004</v>
      </c>
      <c r="C17" s="8">
        <f>SUMIFS(Concentrado!D$2:D578,Concentrado!$A$2:$A578,"="&amp;$A17,Concentrado!$B$2:$B578, "=Veracruz")</f>
        <v>37859.317460000006</v>
      </c>
      <c r="D17" s="10">
        <f>SUMIFS(Concentrado!E$2:E578,Concentrado!$A$2:$A578,"="&amp;$A17,Concentrado!$B$2:$B578, "=Veracruz")</f>
        <v>6.6</v>
      </c>
      <c r="E17" s="10">
        <f>SUMIFS(Concentrado!F$2:F578,Concentrado!$A$2:$A578,"="&amp;$A17,Concentrado!$B$2:$B578, "=Veracruz")</f>
        <v>2.8</v>
      </c>
      <c r="F17" s="10">
        <f>SUMIFS(Concentrado!G$2:G578,Concentrado!$A$2:$A578,"="&amp;$A17,Concentrado!$B$2:$B578, "=Veracruz")</f>
        <v>3.8498155153652931</v>
      </c>
    </row>
    <row r="18" spans="1:6" x14ac:dyDescent="0.25">
      <c r="A18" s="5">
        <v>2019</v>
      </c>
      <c r="B18" s="8">
        <f>SUMIFS(Concentrado!C$2:C579,Concentrado!$A$2:$A579,"="&amp;$A18,Concentrado!$B$2:$B579, "=Veracruz")</f>
        <v>1038619.825</v>
      </c>
      <c r="C18" s="8">
        <f>SUMIFS(Concentrado!D$2:D579,Concentrado!$A$2:$A579,"="&amp;$A18,Concentrado!$B$2:$B579, "=Veracruz")</f>
        <v>38653.674320000006</v>
      </c>
      <c r="D18" s="10">
        <f>SUMIFS(Concentrado!E$2:E579,Concentrado!$A$2:$A579,"="&amp;$A18,Concentrado!$B$2:$B579, "=Veracruz")</f>
        <v>6.6</v>
      </c>
      <c r="E18" s="10">
        <f>SUMIFS(Concentrado!F$2:F579,Concentrado!$A$2:$A579,"="&amp;$A18,Concentrado!$B$2:$B579, "=Veracruz")</f>
        <v>2.8</v>
      </c>
      <c r="F18" s="10">
        <f>SUMIFS(Concentrado!G$2:G579,Concentrado!$A$2:$A579,"="&amp;$A18,Concentrado!$B$2:$B579, "=Veracruz")</f>
        <v>3.7216384079708864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68</v>
      </c>
    </row>
    <row r="2" spans="1:6" x14ac:dyDescent="0.25">
      <c r="A2" s="5">
        <v>2003</v>
      </c>
      <c r="B2" s="8">
        <f>SUMIFS(Concentrado!C$2:C563,Concentrado!$A$2:$A563,"="&amp;$A2,Concentrado!$B$2:$B563, "=Yucatán")</f>
        <v>100397.54</v>
      </c>
      <c r="C2" s="8">
        <f>SUMIFS(Concentrado!D$2:D563,Concentrado!$A$2:$A563,"="&amp;$A2,Concentrado!$B$2:$B563, "=Yucatán")</f>
        <v>3690.7795900000001</v>
      </c>
      <c r="D2" s="10">
        <f>SUMIFS(Concentrado!E$2:E563,Concentrado!$A$2:$A563,"="&amp;$A2,Concentrado!$B$2:$B563, "=Yucatán")</f>
        <v>5.6</v>
      </c>
      <c r="E2" s="10">
        <f>SUMIFS(Concentrado!F$2:F563,Concentrado!$A$2:$A563,"="&amp;$A2,Concentrado!$B$2:$B563, "=Yucatán")</f>
        <v>2.488469098916569</v>
      </c>
      <c r="F2" s="10">
        <f>SUMIFS(Concentrado!G$2:G563,Concentrado!$A$2:$A563,"="&amp;$A2,Concentrado!$B$2:$B563, "=Yucatán")</f>
        <v>3.6761653622190344</v>
      </c>
    </row>
    <row r="3" spans="1:6" x14ac:dyDescent="0.25">
      <c r="A3" s="5">
        <v>2004</v>
      </c>
      <c r="B3" s="8">
        <f>SUMIFS(Concentrado!C$2:C564,Concentrado!$A$2:$A564,"="&amp;$A3,Concentrado!$B$2:$B564, "=Yucatán")</f>
        <v>110902.208</v>
      </c>
      <c r="C3" s="8">
        <f>SUMIFS(Concentrado!D$2:D564,Concentrado!$A$2:$A564,"="&amp;$A3,Concentrado!$B$2:$B564, "=Yucatán")</f>
        <v>4556.8566300000002</v>
      </c>
      <c r="D3" s="10">
        <f>SUMIFS(Concentrado!E$2:E564,Concentrado!$A$2:$A564,"="&amp;$A3,Concentrado!$B$2:$B564, "=Yucatán")</f>
        <v>5.6</v>
      </c>
      <c r="E3" s="10">
        <f>SUMIFS(Concentrado!F$2:F564,Concentrado!$A$2:$A564,"="&amp;$A3,Concentrado!$B$2:$B564, "=Yucatán")</f>
        <v>2.6483893996136545</v>
      </c>
      <c r="F3" s="10">
        <f>SUMIFS(Concentrado!G$2:G564,Concentrado!$A$2:$A564,"="&amp;$A3,Concentrado!$B$2:$B564, "=Yucatán")</f>
        <v>4.1088962178282333</v>
      </c>
    </row>
    <row r="4" spans="1:6" x14ac:dyDescent="0.25">
      <c r="A4" s="5">
        <v>2005</v>
      </c>
      <c r="B4" s="8">
        <f>SUMIFS(Concentrado!C$2:C565,Concentrado!$A$2:$A565,"="&amp;$A4,Concentrado!$B$2:$B565, "=Yucatán")</f>
        <v>123611.23</v>
      </c>
      <c r="C4" s="8">
        <f>SUMIFS(Concentrado!D$2:D565,Concentrado!$A$2:$A565,"="&amp;$A4,Concentrado!$B$2:$B565, "=Yucatán")</f>
        <v>4962.0685000000003</v>
      </c>
      <c r="D4" s="10">
        <f>SUMIFS(Concentrado!E$2:E565,Concentrado!$A$2:$A565,"="&amp;$A4,Concentrado!$B$2:$B565, "=Yucatán")</f>
        <v>5.7</v>
      </c>
      <c r="E4" s="10">
        <f>SUMIFS(Concentrado!F$2:F565,Concentrado!$A$2:$A565,"="&amp;$A4,Concentrado!$B$2:$B565, "=Yucatán")</f>
        <v>2.5859095834639341</v>
      </c>
      <c r="F4" s="10">
        <f>SUMIFS(Concentrado!G$2:G565,Concentrado!$A$2:$A565,"="&amp;$A4,Concentrado!$B$2:$B565, "=Yucatán")</f>
        <v>4.014253802021063</v>
      </c>
    </row>
    <row r="5" spans="1:6" x14ac:dyDescent="0.25">
      <c r="A5" s="5">
        <v>2006</v>
      </c>
      <c r="B5" s="8">
        <f>SUMIFS(Concentrado!C$2:C566,Concentrado!$A$2:$A566,"="&amp;$A5,Concentrado!$B$2:$B566, "=Yucatán")</f>
        <v>135527.402</v>
      </c>
      <c r="C5" s="8">
        <f>SUMIFS(Concentrado!D$2:D566,Concentrado!$A$2:$A566,"="&amp;$A5,Concentrado!$B$2:$B566, "=Yucatán")</f>
        <v>4918.5208299999995</v>
      </c>
      <c r="D5" s="10">
        <f>SUMIFS(Concentrado!E$2:E566,Concentrado!$A$2:$A566,"="&amp;$A5,Concentrado!$B$2:$B566, "=Yucatán")</f>
        <v>5.7</v>
      </c>
      <c r="E5" s="10">
        <f>SUMIFS(Concentrado!F$2:F566,Concentrado!$A$2:$A566,"="&amp;$A5,Concentrado!$B$2:$B566, "=Yucatán")</f>
        <v>2.5384775855367572</v>
      </c>
      <c r="F5" s="10">
        <f>SUMIFS(Concentrado!G$2:G566,Concentrado!$A$2:$A566,"="&amp;$A5,Concentrado!$B$2:$B566, "=Yucatán")</f>
        <v>3.6291707488054699</v>
      </c>
    </row>
    <row r="6" spans="1:6" x14ac:dyDescent="0.25">
      <c r="A6" s="5">
        <v>2007</v>
      </c>
      <c r="B6" s="8">
        <f>SUMIFS(Concentrado!C$2:C567,Concentrado!$A$2:$A567,"="&amp;$A6,Concentrado!$B$2:$B567, "=Yucatán")</f>
        <v>147321.32800000001</v>
      </c>
      <c r="C6" s="8">
        <f>SUMIFS(Concentrado!D$2:D567,Concentrado!$A$2:$A567,"="&amp;$A6,Concentrado!$B$2:$B567, "=Yucatán")</f>
        <v>5405.2860800000008</v>
      </c>
      <c r="D6" s="10">
        <f>SUMIFS(Concentrado!E$2:E567,Concentrado!$A$2:$A567,"="&amp;$A6,Concentrado!$B$2:$B567, "=Yucatán")</f>
        <v>5.7</v>
      </c>
      <c r="E6" s="10">
        <f>SUMIFS(Concentrado!F$2:F567,Concentrado!$A$2:$A567,"="&amp;$A6,Concentrado!$B$2:$B567, "=Yucatán")</f>
        <v>2.6221647726524417</v>
      </c>
      <c r="F6" s="10">
        <f>SUMIFS(Concentrado!G$2:G567,Concentrado!$A$2:$A567,"="&amp;$A6,Concentrado!$B$2:$B567, "=Yucatán")</f>
        <v>3.6690451772196897</v>
      </c>
    </row>
    <row r="7" spans="1:6" x14ac:dyDescent="0.25">
      <c r="A7" s="5">
        <v>2008</v>
      </c>
      <c r="B7" s="8">
        <f>SUMIFS(Concentrado!C$2:C568,Concentrado!$A$2:$A568,"="&amp;$A7,Concentrado!$B$2:$B568, "=Yucatán")</f>
        <v>159011.74600000001</v>
      </c>
      <c r="C7" s="8">
        <f>SUMIFS(Concentrado!D$2:D568,Concentrado!$A$2:$A568,"="&amp;$A7,Concentrado!$B$2:$B568, "=Yucatán")</f>
        <v>6349.3150000000005</v>
      </c>
      <c r="D7" s="10">
        <f>SUMIFS(Concentrado!E$2:E568,Concentrado!$A$2:$A568,"="&amp;$A7,Concentrado!$B$2:$B568, "=Yucatán")</f>
        <v>5.9</v>
      </c>
      <c r="E7" s="10">
        <f>SUMIFS(Concentrado!F$2:F568,Concentrado!$A$2:$A568,"="&amp;$A7,Concentrado!$B$2:$B568, "=Yucatán")</f>
        <v>2.744375766130335</v>
      </c>
      <c r="F7" s="10">
        <f>SUMIFS(Concentrado!G$2:G568,Concentrado!$A$2:$A568,"="&amp;$A7,Concentrado!$B$2:$B568, "=Yucatán")</f>
        <v>3.9929848955938136</v>
      </c>
    </row>
    <row r="8" spans="1:6" x14ac:dyDescent="0.25">
      <c r="A8" s="5">
        <v>2009</v>
      </c>
      <c r="B8" s="8">
        <f>SUMIFS(Concentrado!C$2:C569,Concentrado!$A$2:$A569,"="&amp;$A8,Concentrado!$B$2:$B569, "=Yucatán")</f>
        <v>164626.32</v>
      </c>
      <c r="C8" s="8">
        <f>SUMIFS(Concentrado!D$2:D569,Concentrado!$A$2:$A569,"="&amp;$A8,Concentrado!$B$2:$B569, "=Yucatán")</f>
        <v>6938.3768499999987</v>
      </c>
      <c r="D8" s="10">
        <f>SUMIFS(Concentrado!E$2:E569,Concentrado!$A$2:$A569,"="&amp;$A8,Concentrado!$B$2:$B569, "=Yucatán")</f>
        <v>6.5</v>
      </c>
      <c r="E8" s="10">
        <f>SUMIFS(Concentrado!F$2:F569,Concentrado!$A$2:$A569,"="&amp;$A8,Concentrado!$B$2:$B569, "=Yucatán")</f>
        <v>3.0818163350054357</v>
      </c>
      <c r="F8" s="10">
        <f>SUMIFS(Concentrado!G$2:G569,Concentrado!$A$2:$A569,"="&amp;$A8,Concentrado!$B$2:$B569, "=Yucatán")</f>
        <v>4.2146218478308928</v>
      </c>
    </row>
    <row r="9" spans="1:6" x14ac:dyDescent="0.25">
      <c r="A9" s="5">
        <v>2010</v>
      </c>
      <c r="B9" s="8">
        <f>SUMIFS(Concentrado!C$2:C570,Concentrado!$A$2:$A570,"="&amp;$A9,Concentrado!$B$2:$B570, "=Yucatán")</f>
        <v>175773.5</v>
      </c>
      <c r="C9" s="8">
        <f>SUMIFS(Concentrado!D$2:D570,Concentrado!$A$2:$A570,"="&amp;$A9,Concentrado!$B$2:$B570, "=Yucatán")</f>
        <v>7594.9050299999999</v>
      </c>
      <c r="D9" s="10">
        <f>SUMIFS(Concentrado!E$2:E570,Concentrado!$A$2:$A570,"="&amp;$A9,Concentrado!$B$2:$B570, "=Yucatán")</f>
        <v>6.4</v>
      </c>
      <c r="E9" s="10">
        <f>SUMIFS(Concentrado!F$2:F570,Concentrado!$A$2:$A570,"="&amp;$A9,Concentrado!$B$2:$B570, "=Yucatán")</f>
        <v>3.0874178926609304</v>
      </c>
      <c r="F9" s="10">
        <f>SUMIFS(Concentrado!G$2:G570,Concentrado!$A$2:$A570,"="&amp;$A9,Concentrado!$B$2:$B570, "=Yucatán")</f>
        <v>4.3208475851024186</v>
      </c>
    </row>
    <row r="10" spans="1:6" x14ac:dyDescent="0.25">
      <c r="A10" s="5">
        <v>2011</v>
      </c>
      <c r="B10" s="8">
        <f>SUMIFS(Concentrado!C$2:C571,Concentrado!$A$2:$A571,"="&amp;$A10,Concentrado!$B$2:$B571, "=Yucatán")</f>
        <v>188610.929</v>
      </c>
      <c r="C10" s="8">
        <f>SUMIFS(Concentrado!D$2:D571,Concentrado!$A$2:$A571,"="&amp;$A10,Concentrado!$B$2:$B571, "=Yucatán")</f>
        <v>8496.8582499999993</v>
      </c>
      <c r="D10" s="10">
        <f>SUMIFS(Concentrado!E$2:E571,Concentrado!$A$2:$A571,"="&amp;$A10,Concentrado!$B$2:$B571, "=Yucatán")</f>
        <v>6.3</v>
      </c>
      <c r="E10" s="10">
        <f>SUMIFS(Concentrado!F$2:F571,Concentrado!$A$2:$A571,"="&amp;$A10,Concentrado!$B$2:$B571, "=Yucatán")</f>
        <v>3.0428875930620269</v>
      </c>
      <c r="F10" s="10">
        <f>SUMIFS(Concentrado!G$2:G571,Concentrado!$A$2:$A571,"="&amp;$A10,Concentrado!$B$2:$B571, "=Yucatán")</f>
        <v>4.504966013925948</v>
      </c>
    </row>
    <row r="11" spans="1:6" x14ac:dyDescent="0.25">
      <c r="A11" s="5">
        <v>2012</v>
      </c>
      <c r="B11" s="8">
        <f>SUMIFS(Concentrado!C$2:C572,Concentrado!$A$2:$A572,"="&amp;$A11,Concentrado!$B$2:$B572, "=Yucatán")</f>
        <v>209189.06700000001</v>
      </c>
      <c r="C11" s="8">
        <f>SUMIFS(Concentrado!D$2:D572,Concentrado!$A$2:$A572,"="&amp;$A11,Concentrado!$B$2:$B572, "=Yucatán")</f>
        <v>9194.7973999999995</v>
      </c>
      <c r="D11" s="10">
        <f>SUMIFS(Concentrado!E$2:E572,Concentrado!$A$2:$A572,"="&amp;$A11,Concentrado!$B$2:$B572, "=Yucatán")</f>
        <v>6.4</v>
      </c>
      <c r="E11" s="10">
        <f>SUMIFS(Concentrado!F$2:F572,Concentrado!$A$2:$A572,"="&amp;$A11,Concentrado!$B$2:$B572, "=Yucatán")</f>
        <v>3.1217773666234105</v>
      </c>
      <c r="F11" s="10">
        <f>SUMIFS(Concentrado!G$2:G572,Concentrado!$A$2:$A572,"="&amp;$A11,Concentrado!$B$2:$B572, "=Yucatán")</f>
        <v>4.3954483529485788</v>
      </c>
    </row>
    <row r="12" spans="1:6" x14ac:dyDescent="0.25">
      <c r="A12" s="5">
        <v>2013</v>
      </c>
      <c r="B12" s="8">
        <f>SUMIFS(Concentrado!C$2:C573,Concentrado!$A$2:$A573,"="&amp;$A12,Concentrado!$B$2:$B573, "=Yucatán")</f>
        <v>215788.23699999999</v>
      </c>
      <c r="C12" s="8">
        <f>SUMIFS(Concentrado!D$2:D573,Concentrado!$A$2:$A573,"="&amp;$A12,Concentrado!$B$2:$B573, "=Yucatán")</f>
        <v>10329.843530000002</v>
      </c>
      <c r="D12" s="10">
        <f>SUMIFS(Concentrado!E$2:E573,Concentrado!$A$2:$A573,"="&amp;$A12,Concentrado!$B$2:$B573, "=Yucatán")</f>
        <v>6.4</v>
      </c>
      <c r="E12" s="10">
        <f>SUMIFS(Concentrado!F$2:F573,Concentrado!$A$2:$A573,"="&amp;$A12,Concentrado!$B$2:$B573, "=Yucatán")</f>
        <v>3.2215186044094604</v>
      </c>
      <c r="F12" s="10">
        <f>SUMIFS(Concentrado!G$2:G573,Concentrado!$A$2:$A573,"="&amp;$A12,Concentrado!$B$2:$B573, "=Yucatán")</f>
        <v>4.7870280945851569</v>
      </c>
    </row>
    <row r="13" spans="1:6" x14ac:dyDescent="0.25">
      <c r="A13" s="5">
        <v>2014</v>
      </c>
      <c r="B13" s="8">
        <f>SUMIFS(Concentrado!C$2:C574,Concentrado!$A$2:$A574,"="&amp;$A13,Concentrado!$B$2:$B574, "=Yucatán")</f>
        <v>232467.74400000001</v>
      </c>
      <c r="C13" s="8">
        <f>SUMIFS(Concentrado!D$2:D574,Concentrado!$A$2:$A574,"="&amp;$A13,Concentrado!$B$2:$B574, "=Yucatán")</f>
        <v>10631.42777</v>
      </c>
      <c r="D13" s="10">
        <f>SUMIFS(Concentrado!E$2:E574,Concentrado!$A$2:$A574,"="&amp;$A13,Concentrado!$B$2:$B574, "=Yucatán")</f>
        <v>6.5</v>
      </c>
      <c r="E13" s="10">
        <f>SUMIFS(Concentrado!F$2:F574,Concentrado!$A$2:$A574,"="&amp;$A13,Concentrado!$B$2:$B574, "=Yucatán")</f>
        <v>2.9983345975823634</v>
      </c>
      <c r="F13" s="10">
        <f>SUMIFS(Concentrado!G$2:G574,Concentrado!$A$2:$A574,"="&amp;$A13,Concentrado!$B$2:$B574, "=Yucatán")</f>
        <v>4.5732915831970224</v>
      </c>
    </row>
    <row r="14" spans="1:6" x14ac:dyDescent="0.25">
      <c r="A14" s="5">
        <v>2015</v>
      </c>
      <c r="B14" s="8">
        <f>SUMIFS(Concentrado!C$2:C575,Concentrado!$A$2:$A575,"="&amp;$A14,Concentrado!$B$2:$B575, "=Yucatán")</f>
        <v>247730.17300000001</v>
      </c>
      <c r="C14" s="8">
        <f>SUMIFS(Concentrado!D$2:D575,Concentrado!$A$2:$A575,"="&amp;$A14,Concentrado!$B$2:$B575, "=Yucatán")</f>
        <v>12170.222660000001</v>
      </c>
      <c r="D14" s="10">
        <f>SUMIFS(Concentrado!E$2:E575,Concentrado!$A$2:$A575,"="&amp;$A14,Concentrado!$B$2:$B575, "=Yucatán")</f>
        <v>6.5</v>
      </c>
      <c r="E14" s="10">
        <f>SUMIFS(Concentrado!F$2:F575,Concentrado!$A$2:$A575,"="&amp;$A14,Concentrado!$B$2:$B575, "=Yucatán")</f>
        <v>3.0797974575319831</v>
      </c>
      <c r="F14" s="10">
        <f>SUMIFS(Concentrado!G$2:G575,Concentrado!$A$2:$A575,"="&amp;$A14,Concentrado!$B$2:$B575, "=Yucatán")</f>
        <v>4.9126929160946418</v>
      </c>
    </row>
    <row r="15" spans="1:6" x14ac:dyDescent="0.25">
      <c r="A15" s="5">
        <v>2016</v>
      </c>
      <c r="B15" s="8">
        <f>SUMIFS(Concentrado!C$2:C576,Concentrado!$A$2:$A576,"="&amp;$A15,Concentrado!$B$2:$B576, "=Yucatán")</f>
        <v>275534.82799999998</v>
      </c>
      <c r="C15" s="8">
        <f>SUMIFS(Concentrado!D$2:D576,Concentrado!$A$2:$A576,"="&amp;$A15,Concentrado!$B$2:$B576, "=Yucatán")</f>
        <v>12244.257899999999</v>
      </c>
      <c r="D15" s="10">
        <f>SUMIFS(Concentrado!E$2:E576,Concentrado!$A$2:$A576,"="&amp;$A15,Concentrado!$B$2:$B576, "=Yucatán")</f>
        <v>6.5</v>
      </c>
      <c r="E15" s="10">
        <f>SUMIFS(Concentrado!F$2:F576,Concentrado!$A$2:$A576,"="&amp;$A15,Concentrado!$B$2:$B576, "=Yucatán")</f>
        <v>2.9449005221803635</v>
      </c>
      <c r="F15" s="10">
        <f>SUMIFS(Concentrado!G$2:G576,Concentrado!$A$2:$A576,"="&amp;$A15,Concentrado!$B$2:$B576, "=Yucatán")</f>
        <v>4.443814957577704</v>
      </c>
    </row>
    <row r="16" spans="1:6" x14ac:dyDescent="0.25">
      <c r="A16" s="5">
        <v>2017</v>
      </c>
      <c r="B16" s="8">
        <f>SUMIFS(Concentrado!C$2:C577,Concentrado!$A$2:$A577,"="&amp;$A16,Concentrado!$B$2:$B577, "=Yucatán")</f>
        <v>304912.75300000003</v>
      </c>
      <c r="C16" s="8">
        <f>SUMIFS(Concentrado!D$2:D577,Concentrado!$A$2:$A577,"="&amp;$A16,Concentrado!$B$2:$B577, "=Yucatán")</f>
        <v>12767.041689999998</v>
      </c>
      <c r="D16" s="10">
        <f>SUMIFS(Concentrado!E$2:E577,Concentrado!$A$2:$A577,"="&amp;$A16,Concentrado!$B$2:$B577, "=Yucatán")</f>
        <v>6.5</v>
      </c>
      <c r="E16" s="10">
        <f>SUMIFS(Concentrado!F$2:F577,Concentrado!$A$2:$A577,"="&amp;$A16,Concentrado!$B$2:$B577, "=Yucatán")</f>
        <v>2.8</v>
      </c>
      <c r="F16" s="10">
        <f>SUMIFS(Concentrado!G$2:G577,Concentrado!$A$2:$A577,"="&amp;$A16,Concentrado!$B$2:$B577, "=Yucatán")</f>
        <v>4.1871130559107828</v>
      </c>
    </row>
    <row r="17" spans="1:6" x14ac:dyDescent="0.25">
      <c r="A17" s="5">
        <v>2018</v>
      </c>
      <c r="B17" s="8">
        <f>SUMIFS(Concentrado!C$2:C578,Concentrado!$A$2:$A578,"="&amp;$A17,Concentrado!$B$2:$B578, "=Yucatán")</f>
        <v>330327.239</v>
      </c>
      <c r="C17" s="8">
        <f>SUMIFS(Concentrado!D$2:D578,Concentrado!$A$2:$A578,"="&amp;$A17,Concentrado!$B$2:$B578, "=Yucatán")</f>
        <v>14089.611220000003</v>
      </c>
      <c r="D17" s="10">
        <f>SUMIFS(Concentrado!E$2:E578,Concentrado!$A$2:$A578,"="&amp;$A17,Concentrado!$B$2:$B578, "=Yucatán")</f>
        <v>6.6</v>
      </c>
      <c r="E17" s="10">
        <f>SUMIFS(Concentrado!F$2:F578,Concentrado!$A$2:$A578,"="&amp;$A17,Concentrado!$B$2:$B578, "=Yucatán")</f>
        <v>2.8</v>
      </c>
      <c r="F17" s="10">
        <f>SUMIFS(Concentrado!G$2:G578,Concentrado!$A$2:$A578,"="&amp;$A17,Concentrado!$B$2:$B578, "=Yucatán")</f>
        <v>4.2653494948383601</v>
      </c>
    </row>
    <row r="18" spans="1:6" x14ac:dyDescent="0.25">
      <c r="A18" s="5">
        <v>2019</v>
      </c>
      <c r="B18" s="8">
        <f>SUMIFS(Concentrado!C$2:C579,Concentrado!$A$2:$A579,"="&amp;$A18,Concentrado!$B$2:$B579, "=Yucatán")</f>
        <v>347741.64199999999</v>
      </c>
      <c r="C18" s="8">
        <f>SUMIFS(Concentrado!D$2:D579,Concentrado!$A$2:$A579,"="&amp;$A18,Concentrado!$B$2:$B579, "=Yucatán")</f>
        <v>13688.907179999998</v>
      </c>
      <c r="D18" s="10">
        <f>SUMIFS(Concentrado!E$2:E579,Concentrado!$A$2:$A579,"="&amp;$A18,Concentrado!$B$2:$B579, "=Yucatán")</f>
        <v>6.6</v>
      </c>
      <c r="E18" s="10">
        <f>SUMIFS(Concentrado!F$2:F579,Concentrado!$A$2:$A579,"="&amp;$A18,Concentrado!$B$2:$B579, "=Yucatán")</f>
        <v>2.8</v>
      </c>
      <c r="F18" s="10">
        <f>SUMIFS(Concentrado!G$2:G579,Concentrado!$A$2:$A579,"="&amp;$A18,Concentrado!$B$2:$B579, "=Yucatán")</f>
        <v>3.9365165187780411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69</v>
      </c>
    </row>
    <row r="2" spans="1:6" x14ac:dyDescent="0.25">
      <c r="A2" s="5">
        <v>2003</v>
      </c>
      <c r="B2" s="8">
        <f>SUMIFS(Concentrado!C$2:C563,Concentrado!$A$2:$A563,"="&amp;$A2,Concentrado!$B$2:$B563, "=Zacatecas")</f>
        <v>58551.351000000002</v>
      </c>
      <c r="C2" s="8">
        <f>SUMIFS(Concentrado!D$2:D563,Concentrado!$A$2:$A563,"="&amp;$A2,Concentrado!$B$2:$B563, "=Zacatecas")</f>
        <v>1997.8741100000002</v>
      </c>
      <c r="D2" s="10">
        <f>SUMIFS(Concentrado!E$2:E563,Concentrado!$A$2:$A563,"="&amp;$A2,Concentrado!$B$2:$B563, "=Zacatecas")</f>
        <v>5.6</v>
      </c>
      <c r="E2" s="10">
        <f>SUMIFS(Concentrado!F$2:F563,Concentrado!$A$2:$A563,"="&amp;$A2,Concentrado!$B$2:$B563, "=Zacatecas")</f>
        <v>2.488469098916569</v>
      </c>
      <c r="F2" s="10">
        <f>SUMIFS(Concentrado!G$2:G563,Concentrado!$A$2:$A563,"="&amp;$A2,Concentrado!$B$2:$B563, "=Zacatecas")</f>
        <v>3.4121742297628628</v>
      </c>
    </row>
    <row r="3" spans="1:6" x14ac:dyDescent="0.25">
      <c r="A3" s="5">
        <v>2004</v>
      </c>
      <c r="B3" s="8">
        <f>SUMIFS(Concentrado!C$2:C564,Concentrado!$A$2:$A564,"="&amp;$A3,Concentrado!$B$2:$B564, "=Zacatecas")</f>
        <v>67368.178</v>
      </c>
      <c r="C3" s="8">
        <f>SUMIFS(Concentrado!D$2:D564,Concentrado!$A$2:$A564,"="&amp;$A3,Concentrado!$B$2:$B564, "=Zacatecas")</f>
        <v>2584.1347500000002</v>
      </c>
      <c r="D3" s="10">
        <f>SUMIFS(Concentrado!E$2:E564,Concentrado!$A$2:$A564,"="&amp;$A3,Concentrado!$B$2:$B564, "=Zacatecas")</f>
        <v>5.6</v>
      </c>
      <c r="E3" s="10">
        <f>SUMIFS(Concentrado!F$2:F564,Concentrado!$A$2:$A564,"="&amp;$A3,Concentrado!$B$2:$B564, "=Zacatecas")</f>
        <v>2.6483893996136545</v>
      </c>
      <c r="F3" s="10">
        <f>SUMIFS(Concentrado!G$2:G564,Concentrado!$A$2:$A564,"="&amp;$A3,Concentrado!$B$2:$B564, "=Zacatecas")</f>
        <v>3.8358388585186325</v>
      </c>
    </row>
    <row r="4" spans="1:6" x14ac:dyDescent="0.25">
      <c r="A4" s="5">
        <v>2005</v>
      </c>
      <c r="B4" s="8">
        <f>SUMIFS(Concentrado!C$2:C565,Concentrado!$A$2:$A565,"="&amp;$A4,Concentrado!$B$2:$B565, "=Zacatecas")</f>
        <v>70551.111999999994</v>
      </c>
      <c r="C4" s="8">
        <f>SUMIFS(Concentrado!D$2:D565,Concentrado!$A$2:$A565,"="&amp;$A4,Concentrado!$B$2:$B565, "=Zacatecas")</f>
        <v>2721.6638400000002</v>
      </c>
      <c r="D4" s="10">
        <f>SUMIFS(Concentrado!E$2:E565,Concentrado!$A$2:$A565,"="&amp;$A4,Concentrado!$B$2:$B565, "=Zacatecas")</f>
        <v>5.7</v>
      </c>
      <c r="E4" s="10">
        <f>SUMIFS(Concentrado!F$2:F565,Concentrado!$A$2:$A565,"="&amp;$A4,Concentrado!$B$2:$B565, "=Zacatecas")</f>
        <v>2.5859095834639341</v>
      </c>
      <c r="F4" s="10">
        <f>SUMIFS(Concentrado!G$2:G565,Concentrado!$A$2:$A565,"="&amp;$A4,Concentrado!$B$2:$B565, "=Zacatecas")</f>
        <v>3.857719265998246</v>
      </c>
    </row>
    <row r="5" spans="1:6" x14ac:dyDescent="0.25">
      <c r="A5" s="5">
        <v>2006</v>
      </c>
      <c r="B5" s="8">
        <f>SUMIFS(Concentrado!C$2:C566,Concentrado!$A$2:$A566,"="&amp;$A5,Concentrado!$B$2:$B566, "=Zacatecas")</f>
        <v>81756.347999999998</v>
      </c>
      <c r="C5" s="8">
        <f>SUMIFS(Concentrado!D$2:D566,Concentrado!$A$2:$A566,"="&amp;$A5,Concentrado!$B$2:$B566, "=Zacatecas")</f>
        <v>2644.0873900000001</v>
      </c>
      <c r="D5" s="10">
        <f>SUMIFS(Concentrado!E$2:E566,Concentrado!$A$2:$A566,"="&amp;$A5,Concentrado!$B$2:$B566, "=Zacatecas")</f>
        <v>5.7</v>
      </c>
      <c r="E5" s="10">
        <f>SUMIFS(Concentrado!F$2:F566,Concentrado!$A$2:$A566,"="&amp;$A5,Concentrado!$B$2:$B566, "=Zacatecas")</f>
        <v>2.5384775855367572</v>
      </c>
      <c r="F5" s="10">
        <f>SUMIFS(Concentrado!G$2:G566,Concentrado!$A$2:$A566,"="&amp;$A5,Concentrado!$B$2:$B566, "=Zacatecas")</f>
        <v>3.2341065307858421</v>
      </c>
    </row>
    <row r="6" spans="1:6" x14ac:dyDescent="0.25">
      <c r="A6" s="5">
        <v>2007</v>
      </c>
      <c r="B6" s="8">
        <f>SUMIFS(Concentrado!C$2:C567,Concentrado!$A$2:$A567,"="&amp;$A6,Concentrado!$B$2:$B567, "=Zacatecas")</f>
        <v>89738.45</v>
      </c>
      <c r="C6" s="8">
        <f>SUMIFS(Concentrado!D$2:D567,Concentrado!$A$2:$A567,"="&amp;$A6,Concentrado!$B$2:$B567, "=Zacatecas")</f>
        <v>3133.9973</v>
      </c>
      <c r="D6" s="10">
        <f>SUMIFS(Concentrado!E$2:E567,Concentrado!$A$2:$A567,"="&amp;$A6,Concentrado!$B$2:$B567, "=Zacatecas")</f>
        <v>5.7</v>
      </c>
      <c r="E6" s="10">
        <f>SUMIFS(Concentrado!F$2:F567,Concentrado!$A$2:$A567,"="&amp;$A6,Concentrado!$B$2:$B567, "=Zacatecas")</f>
        <v>2.6221647726524417</v>
      </c>
      <c r="F6" s="10">
        <f>SUMIFS(Concentrado!G$2:G567,Concentrado!$A$2:$A567,"="&amp;$A6,Concentrado!$B$2:$B567, "=Zacatecas")</f>
        <v>3.4923684329292519</v>
      </c>
    </row>
    <row r="7" spans="1:6" x14ac:dyDescent="0.25">
      <c r="A7" s="5">
        <v>2008</v>
      </c>
      <c r="B7" s="8">
        <f>SUMIFS(Concentrado!C$2:C568,Concentrado!$A$2:$A568,"="&amp;$A7,Concentrado!$B$2:$B568, "=Zacatecas")</f>
        <v>102382.13499999999</v>
      </c>
      <c r="C7" s="8">
        <f>SUMIFS(Concentrado!D$2:D568,Concentrado!$A$2:$A568,"="&amp;$A7,Concentrado!$B$2:$B568, "=Zacatecas")</f>
        <v>3836.6236399999998</v>
      </c>
      <c r="D7" s="10">
        <f>SUMIFS(Concentrado!E$2:E568,Concentrado!$A$2:$A568,"="&amp;$A7,Concentrado!$B$2:$B568, "=Zacatecas")</f>
        <v>5.9</v>
      </c>
      <c r="E7" s="10">
        <f>SUMIFS(Concentrado!F$2:F568,Concentrado!$A$2:$A568,"="&amp;$A7,Concentrado!$B$2:$B568, "=Zacatecas")</f>
        <v>2.744375766130335</v>
      </c>
      <c r="F7" s="10">
        <f>SUMIFS(Concentrado!G$2:G568,Concentrado!$A$2:$A568,"="&amp;$A7,Concentrado!$B$2:$B568, "=Zacatecas")</f>
        <v>3.7473565480930828</v>
      </c>
    </row>
    <row r="8" spans="1:6" x14ac:dyDescent="0.25">
      <c r="A8" s="5">
        <v>2009</v>
      </c>
      <c r="B8" s="8">
        <f>SUMIFS(Concentrado!C$2:C569,Concentrado!$A$2:$A569,"="&amp;$A8,Concentrado!$B$2:$B569, "=Zacatecas")</f>
        <v>111392.95</v>
      </c>
      <c r="C8" s="8">
        <f>SUMIFS(Concentrado!D$2:D569,Concentrado!$A$2:$A569,"="&amp;$A8,Concentrado!$B$2:$B569, "=Zacatecas")</f>
        <v>4104.7981199999995</v>
      </c>
      <c r="D8" s="10">
        <f>SUMIFS(Concentrado!E$2:E569,Concentrado!$A$2:$A569,"="&amp;$A8,Concentrado!$B$2:$B569, "=Zacatecas")</f>
        <v>6.5</v>
      </c>
      <c r="E8" s="10">
        <f>SUMIFS(Concentrado!F$2:F569,Concentrado!$A$2:$A569,"="&amp;$A8,Concentrado!$B$2:$B569, "=Zacatecas")</f>
        <v>3.0818163350054357</v>
      </c>
      <c r="F8" s="10">
        <f>SUMIFS(Concentrado!G$2:G569,Concentrado!$A$2:$A569,"="&amp;$A8,Concentrado!$B$2:$B569, "=Zacatecas")</f>
        <v>3.6849711943170549</v>
      </c>
    </row>
    <row r="9" spans="1:6" x14ac:dyDescent="0.25">
      <c r="A9" s="5">
        <v>2010</v>
      </c>
      <c r="B9" s="8">
        <f>SUMIFS(Concentrado!C$2:C570,Concentrado!$A$2:$A570,"="&amp;$A9,Concentrado!$B$2:$B570, "=Zacatecas")</f>
        <v>130183.52800000001</v>
      </c>
      <c r="C9" s="8">
        <f>SUMIFS(Concentrado!D$2:D570,Concentrado!$A$2:$A570,"="&amp;$A9,Concentrado!$B$2:$B570, "=Zacatecas")</f>
        <v>4489.1048099999998</v>
      </c>
      <c r="D9" s="10">
        <f>SUMIFS(Concentrado!E$2:E570,Concentrado!$A$2:$A570,"="&amp;$A9,Concentrado!$B$2:$B570, "=Zacatecas")</f>
        <v>6.4</v>
      </c>
      <c r="E9" s="10">
        <f>SUMIFS(Concentrado!F$2:F570,Concentrado!$A$2:$A570,"="&amp;$A9,Concentrado!$B$2:$B570, "=Zacatecas")</f>
        <v>3.0874178926609304</v>
      </c>
      <c r="F9" s="10">
        <f>SUMIFS(Concentrado!G$2:G570,Concentrado!$A$2:$A570,"="&amp;$A9,Concentrado!$B$2:$B570, "=Zacatecas")</f>
        <v>3.4482894103161805</v>
      </c>
    </row>
    <row r="10" spans="1:6" x14ac:dyDescent="0.25">
      <c r="A10" s="5">
        <v>2011</v>
      </c>
      <c r="B10" s="8">
        <f>SUMIFS(Concentrado!C$2:C571,Concentrado!$A$2:$A571,"="&amp;$A10,Concentrado!$B$2:$B571, "=Zacatecas")</f>
        <v>147947.212</v>
      </c>
      <c r="C10" s="8">
        <f>SUMIFS(Concentrado!D$2:D571,Concentrado!$A$2:$A571,"="&amp;$A10,Concentrado!$B$2:$B571, "=Zacatecas")</f>
        <v>5028.0486700000001</v>
      </c>
      <c r="D10" s="10">
        <f>SUMIFS(Concentrado!E$2:E571,Concentrado!$A$2:$A571,"="&amp;$A10,Concentrado!$B$2:$B571, "=Zacatecas")</f>
        <v>6.3</v>
      </c>
      <c r="E10" s="10">
        <f>SUMIFS(Concentrado!F$2:F571,Concentrado!$A$2:$A571,"="&amp;$A10,Concentrado!$B$2:$B571, "=Zacatecas")</f>
        <v>3.0428875930620269</v>
      </c>
      <c r="F10" s="10">
        <f>SUMIFS(Concentrado!G$2:G571,Concentrado!$A$2:$A571,"="&amp;$A10,Concentrado!$B$2:$B571, "=Zacatecas")</f>
        <v>3.3985423598249351</v>
      </c>
    </row>
    <row r="11" spans="1:6" x14ac:dyDescent="0.25">
      <c r="A11" s="5">
        <v>2012</v>
      </c>
      <c r="B11" s="8">
        <f>SUMIFS(Concentrado!C$2:C572,Concentrado!$A$2:$A572,"="&amp;$A11,Concentrado!$B$2:$B572, "=Zacatecas")</f>
        <v>157643.57</v>
      </c>
      <c r="C11" s="8">
        <f>SUMIFS(Concentrado!D$2:D572,Concentrado!$A$2:$A572,"="&amp;$A11,Concentrado!$B$2:$B572, "=Zacatecas")</f>
        <v>5399.4280600000002</v>
      </c>
      <c r="D11" s="10">
        <f>SUMIFS(Concentrado!E$2:E572,Concentrado!$A$2:$A572,"="&amp;$A11,Concentrado!$B$2:$B572, "=Zacatecas")</f>
        <v>6.4</v>
      </c>
      <c r="E11" s="10">
        <f>SUMIFS(Concentrado!F$2:F572,Concentrado!$A$2:$A572,"="&amp;$A11,Concentrado!$B$2:$B572, "=Zacatecas")</f>
        <v>3.1217773666234105</v>
      </c>
      <c r="F11" s="10">
        <f>SUMIFS(Concentrado!G$2:G572,Concentrado!$A$2:$A572,"="&amp;$A11,Concentrado!$B$2:$B572, "=Zacatecas")</f>
        <v>3.4250861357681761</v>
      </c>
    </row>
    <row r="12" spans="1:6" x14ac:dyDescent="0.25">
      <c r="A12" s="5">
        <v>2013</v>
      </c>
      <c r="B12" s="8">
        <f>SUMIFS(Concentrado!C$2:C573,Concentrado!$A$2:$A573,"="&amp;$A12,Concentrado!$B$2:$B573, "=Zacatecas")</f>
        <v>146858.788</v>
      </c>
      <c r="C12" s="8">
        <f>SUMIFS(Concentrado!D$2:D573,Concentrado!$A$2:$A573,"="&amp;$A12,Concentrado!$B$2:$B573, "=Zacatecas")</f>
        <v>5788.1427899999999</v>
      </c>
      <c r="D12" s="10">
        <f>SUMIFS(Concentrado!E$2:E573,Concentrado!$A$2:$A573,"="&amp;$A12,Concentrado!$B$2:$B573, "=Zacatecas")</f>
        <v>6.4</v>
      </c>
      <c r="E12" s="10">
        <f>SUMIFS(Concentrado!F$2:F573,Concentrado!$A$2:$A573,"="&amp;$A12,Concentrado!$B$2:$B573, "=Zacatecas")</f>
        <v>3.2215186044094604</v>
      </c>
      <c r="F12" s="10">
        <f>SUMIFS(Concentrado!G$2:G573,Concentrado!$A$2:$A573,"="&amp;$A12,Concentrado!$B$2:$B573, "=Zacatecas")</f>
        <v>3.9412982149900349</v>
      </c>
    </row>
    <row r="13" spans="1:6" x14ac:dyDescent="0.25">
      <c r="A13" s="5">
        <v>2014</v>
      </c>
      <c r="B13" s="8">
        <f>SUMIFS(Concentrado!C$2:C574,Concentrado!$A$2:$A574,"="&amp;$A13,Concentrado!$B$2:$B574, "=Zacatecas")</f>
        <v>156773.42600000001</v>
      </c>
      <c r="C13" s="8">
        <f>SUMIFS(Concentrado!D$2:D574,Concentrado!$A$2:$A574,"="&amp;$A13,Concentrado!$B$2:$B574, "=Zacatecas")</f>
        <v>6032.6997099999999</v>
      </c>
      <c r="D13" s="10">
        <f>SUMIFS(Concentrado!E$2:E574,Concentrado!$A$2:$A574,"="&amp;$A13,Concentrado!$B$2:$B574, "=Zacatecas")</f>
        <v>6.5</v>
      </c>
      <c r="E13" s="10">
        <f>SUMIFS(Concentrado!F$2:F574,Concentrado!$A$2:$A574,"="&amp;$A13,Concentrado!$B$2:$B574, "=Zacatecas")</f>
        <v>2.9983345975823634</v>
      </c>
      <c r="F13" s="10">
        <f>SUMIFS(Concentrado!G$2:G574,Concentrado!$A$2:$A574,"="&amp;$A13,Concentrado!$B$2:$B574, "=Zacatecas")</f>
        <v>3.8480371730856984</v>
      </c>
    </row>
    <row r="14" spans="1:6" x14ac:dyDescent="0.25">
      <c r="A14" s="5">
        <v>2015</v>
      </c>
      <c r="B14" s="8">
        <f>SUMIFS(Concentrado!C$2:C575,Concentrado!$A$2:$A575,"="&amp;$A14,Concentrado!$B$2:$B575, "=Zacatecas")</f>
        <v>169623.32699999999</v>
      </c>
      <c r="C14" s="8">
        <f>SUMIFS(Concentrado!D$2:D575,Concentrado!$A$2:$A575,"="&amp;$A14,Concentrado!$B$2:$B575, "=Zacatecas")</f>
        <v>6545.4271699999999</v>
      </c>
      <c r="D14" s="10">
        <f>SUMIFS(Concentrado!E$2:E575,Concentrado!$A$2:$A575,"="&amp;$A14,Concentrado!$B$2:$B575, "=Zacatecas")</f>
        <v>6.5</v>
      </c>
      <c r="E14" s="10">
        <f>SUMIFS(Concentrado!F$2:F575,Concentrado!$A$2:$A575,"="&amp;$A14,Concentrado!$B$2:$B575, "=Zacatecas")</f>
        <v>3.0797974575319831</v>
      </c>
      <c r="F14" s="10">
        <f>SUMIFS(Concentrado!G$2:G575,Concentrado!$A$2:$A575,"="&amp;$A14,Concentrado!$B$2:$B575, "=Zacatecas")</f>
        <v>3.8588013133358716</v>
      </c>
    </row>
    <row r="15" spans="1:6" x14ac:dyDescent="0.25">
      <c r="A15" s="5">
        <v>2016</v>
      </c>
      <c r="B15" s="8">
        <f>SUMIFS(Concentrado!C$2:C576,Concentrado!$A$2:$A576,"="&amp;$A15,Concentrado!$B$2:$B576, "=Zacatecas")</f>
        <v>187277.522</v>
      </c>
      <c r="C15" s="8">
        <f>SUMIFS(Concentrado!D$2:D576,Concentrado!$A$2:$A576,"="&amp;$A15,Concentrado!$B$2:$B576, "=Zacatecas")</f>
        <v>6713.4654600000003</v>
      </c>
      <c r="D15" s="10">
        <f>SUMIFS(Concentrado!E$2:E576,Concentrado!$A$2:$A576,"="&amp;$A15,Concentrado!$B$2:$B576, "=Zacatecas")</f>
        <v>6.5</v>
      </c>
      <c r="E15" s="10">
        <f>SUMIFS(Concentrado!F$2:F576,Concentrado!$A$2:$A576,"="&amp;$A15,Concentrado!$B$2:$B576, "=Zacatecas")</f>
        <v>2.9449005221803635</v>
      </c>
      <c r="F15" s="10">
        <f>SUMIFS(Concentrado!G$2:G576,Concentrado!$A$2:$A576,"="&amp;$A15,Concentrado!$B$2:$B576, "=Zacatecas")</f>
        <v>3.5847684165748412</v>
      </c>
    </row>
    <row r="16" spans="1:6" x14ac:dyDescent="0.25">
      <c r="A16" s="5">
        <v>2017</v>
      </c>
      <c r="B16" s="8">
        <f>SUMIFS(Concentrado!C$2:C577,Concentrado!$A$2:$A577,"="&amp;$A16,Concentrado!$B$2:$B577, "=Zacatecas")</f>
        <v>201906.83799999999</v>
      </c>
      <c r="C16" s="8">
        <f>SUMIFS(Concentrado!D$2:D577,Concentrado!$A$2:$A577,"="&amp;$A16,Concentrado!$B$2:$B577, "=Zacatecas")</f>
        <v>7389.0373799999998</v>
      </c>
      <c r="D16" s="10">
        <f>SUMIFS(Concentrado!E$2:E577,Concentrado!$A$2:$A577,"="&amp;$A16,Concentrado!$B$2:$B577, "=Zacatecas")</f>
        <v>6.5</v>
      </c>
      <c r="E16" s="10">
        <f>SUMIFS(Concentrado!F$2:F577,Concentrado!$A$2:$A577,"="&amp;$A16,Concentrado!$B$2:$B577, "=Zacatecas")</f>
        <v>2.8</v>
      </c>
      <c r="F16" s="10">
        <f>SUMIFS(Concentrado!G$2:G577,Concentrado!$A$2:$A577,"="&amp;$A16,Concentrado!$B$2:$B577, "=Zacatecas")</f>
        <v>3.6596271098059594</v>
      </c>
    </row>
    <row r="17" spans="1:6" x14ac:dyDescent="0.25">
      <c r="A17" s="5">
        <v>2018</v>
      </c>
      <c r="B17" s="8">
        <f>SUMIFS(Concentrado!C$2:C578,Concentrado!$A$2:$A578,"="&amp;$A17,Concentrado!$B$2:$B578, "=Zacatecas")</f>
        <v>206835.63200000001</v>
      </c>
      <c r="C17" s="8">
        <f>SUMIFS(Concentrado!D$2:D578,Concentrado!$A$2:$A578,"="&amp;$A17,Concentrado!$B$2:$B578, "=Zacatecas")</f>
        <v>7622.9311399999997</v>
      </c>
      <c r="D17" s="10">
        <f>SUMIFS(Concentrado!E$2:E578,Concentrado!$A$2:$A578,"="&amp;$A17,Concentrado!$B$2:$B578, "=Zacatecas")</f>
        <v>6.6</v>
      </c>
      <c r="E17" s="10">
        <f>SUMIFS(Concentrado!F$2:F578,Concentrado!$A$2:$A578,"="&amp;$A17,Concentrado!$B$2:$B578, "=Zacatecas")</f>
        <v>2.8</v>
      </c>
      <c r="F17" s="10">
        <f>SUMIFS(Concentrado!G$2:G578,Concentrado!$A$2:$A578,"="&amp;$A17,Concentrado!$B$2:$B578, "=Zacatecas")</f>
        <v>3.6855018965010826</v>
      </c>
    </row>
    <row r="18" spans="1:6" x14ac:dyDescent="0.25">
      <c r="A18" s="5">
        <v>2019</v>
      </c>
      <c r="B18" s="8">
        <f>SUMIFS(Concentrado!C$2:C579,Concentrado!$A$2:$A579,"="&amp;$A18,Concentrado!$B$2:$B579, "=Zacatecas")</f>
        <v>206043.435</v>
      </c>
      <c r="C18" s="8">
        <f>SUMIFS(Concentrado!D$2:D579,Concentrado!$A$2:$A579,"="&amp;$A18,Concentrado!$B$2:$B579, "=Zacatecas")</f>
        <v>7887.6616099999992</v>
      </c>
      <c r="D18" s="10">
        <f>SUMIFS(Concentrado!E$2:E579,Concentrado!$A$2:$A579,"="&amp;$A18,Concentrado!$B$2:$B579, "=Zacatecas")</f>
        <v>6.6</v>
      </c>
      <c r="E18" s="10">
        <f>SUMIFS(Concentrado!F$2:F579,Concentrado!$A$2:$A579,"="&amp;$A18,Concentrado!$B$2:$B579, "=Zacatecas")</f>
        <v>2.8</v>
      </c>
      <c r="F18" s="10">
        <f>SUMIFS(Concentrado!G$2:G579,Concentrado!$A$2:$A579,"="&amp;$A18,Concentrado!$B$2:$B579, "=Zacatecas")</f>
        <v>3.8281547820244786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41</v>
      </c>
    </row>
    <row r="2" spans="1:6" x14ac:dyDescent="0.25">
      <c r="A2" s="5">
        <v>2003</v>
      </c>
      <c r="B2" s="8">
        <f>SUMIFS(Concentrado!C$2:C563,Concentrado!$A$2:$A563,"="&amp;$A2,Concentrado!$B$2:$B563, "=Baja California")</f>
        <v>270791.49</v>
      </c>
      <c r="C2" s="8">
        <f>SUMIFS(Concentrado!D$2:D563,Concentrado!$A$2:$A563,"="&amp;$A2,Concentrado!$B$2:$B563, "=Baja California")</f>
        <v>4931.6533199999994</v>
      </c>
      <c r="D2" s="10">
        <f>SUMIFS(Concentrado!E$2:E563,Concentrado!$A$2:$A563,"="&amp;$A2,Concentrado!$B$2:$B563, "=Baja California")</f>
        <v>5.6</v>
      </c>
      <c r="E2" s="10">
        <f>SUMIFS(Concentrado!F$2:F563,Concentrado!$A$2:$A563,"="&amp;$A2,Concentrado!$B$2:$B563, "=Baja California")</f>
        <v>2.488469098916569</v>
      </c>
      <c r="F2" s="10">
        <f>SUMIFS(Concentrado!G$2:G563,Concentrado!$A$2:$A563,"="&amp;$A2,Concentrado!$B$2:$B563, "=Baja California")</f>
        <v>1.8211995214472947</v>
      </c>
    </row>
    <row r="3" spans="1:6" x14ac:dyDescent="0.25">
      <c r="A3" s="5">
        <v>2004</v>
      </c>
      <c r="B3" s="8">
        <f>SUMIFS(Concentrado!C$2:C564,Concentrado!$A$2:$A564,"="&amp;$A3,Concentrado!$B$2:$B564, "=Baja California")</f>
        <v>303478.89399999997</v>
      </c>
      <c r="C3" s="8">
        <f>SUMIFS(Concentrado!D$2:D564,Concentrado!$A$2:$A564,"="&amp;$A3,Concentrado!$B$2:$B564, "=Baja California")</f>
        <v>6063.0398599999999</v>
      </c>
      <c r="D3" s="10">
        <f>SUMIFS(Concentrado!E$2:E564,Concentrado!$A$2:$A564,"="&amp;$A3,Concentrado!$B$2:$B564, "=Baja California")</f>
        <v>5.6</v>
      </c>
      <c r="E3" s="10">
        <f>SUMIFS(Concentrado!F$2:F564,Concentrado!$A$2:$A564,"="&amp;$A3,Concentrado!$B$2:$B564, "=Baja California")</f>
        <v>2.6483893996136545</v>
      </c>
      <c r="F3" s="10">
        <f>SUMIFS(Concentrado!G$2:G564,Concentrado!$A$2:$A564,"="&amp;$A3,Concentrado!$B$2:$B564, "=Baja California")</f>
        <v>1.997845642603403</v>
      </c>
    </row>
    <row r="4" spans="1:6" x14ac:dyDescent="0.25">
      <c r="A4" s="5">
        <v>2005</v>
      </c>
      <c r="B4" s="8">
        <f>SUMIFS(Concentrado!C$2:C565,Concentrado!$A$2:$A565,"="&amp;$A4,Concentrado!$B$2:$B565, "=Baja California")</f>
        <v>323708.54100000003</v>
      </c>
      <c r="C4" s="8">
        <f>SUMIFS(Concentrado!D$2:D565,Concentrado!$A$2:$A565,"="&amp;$A4,Concentrado!$B$2:$B565, "=Baja California")</f>
        <v>6022.7350499999993</v>
      </c>
      <c r="D4" s="10">
        <f>SUMIFS(Concentrado!E$2:E565,Concentrado!$A$2:$A565,"="&amp;$A4,Concentrado!$B$2:$B565, "=Baja California")</f>
        <v>5.7</v>
      </c>
      <c r="E4" s="10">
        <f>SUMIFS(Concentrado!F$2:F565,Concentrado!$A$2:$A565,"="&amp;$A4,Concentrado!$B$2:$B565, "=Baja California")</f>
        <v>2.5859095834639341</v>
      </c>
      <c r="F4" s="10">
        <f>SUMIFS(Concentrado!G$2:G565,Concentrado!$A$2:$A565,"="&amp;$A4,Concentrado!$B$2:$B565, "=Baja California")</f>
        <v>1.8605425211811137</v>
      </c>
    </row>
    <row r="5" spans="1:6" x14ac:dyDescent="0.25">
      <c r="A5" s="5">
        <v>2006</v>
      </c>
      <c r="B5" s="8">
        <f>SUMIFS(Concentrado!C$2:C566,Concentrado!$A$2:$A566,"="&amp;$A5,Concentrado!$B$2:$B566, "=Baja California")</f>
        <v>360815.261</v>
      </c>
      <c r="C5" s="8">
        <f>SUMIFS(Concentrado!D$2:D566,Concentrado!$A$2:$A566,"="&amp;$A5,Concentrado!$B$2:$B566, "=Baja California")</f>
        <v>6807.5455099999999</v>
      </c>
      <c r="D5" s="10">
        <f>SUMIFS(Concentrado!E$2:E566,Concentrado!$A$2:$A566,"="&amp;$A5,Concentrado!$B$2:$B566, "=Baja California")</f>
        <v>5.7</v>
      </c>
      <c r="E5" s="10">
        <f>SUMIFS(Concentrado!F$2:F566,Concentrado!$A$2:$A566,"="&amp;$A5,Concentrado!$B$2:$B566, "=Baja California")</f>
        <v>2.5384775855367572</v>
      </c>
      <c r="F5" s="10">
        <f>SUMIFS(Concentrado!G$2:G566,Concentrado!$A$2:$A566,"="&amp;$A5,Concentrado!$B$2:$B566, "=Baja California")</f>
        <v>1.886712189260753</v>
      </c>
    </row>
    <row r="6" spans="1:6" x14ac:dyDescent="0.25">
      <c r="A6" s="5">
        <v>2007</v>
      </c>
      <c r="B6" s="8">
        <f>SUMIFS(Concentrado!C$2:C567,Concentrado!$A$2:$A567,"="&amp;$A6,Concentrado!$B$2:$B567, "=Baja California")</f>
        <v>379005.63500000001</v>
      </c>
      <c r="C6" s="8">
        <f>SUMIFS(Concentrado!D$2:D567,Concentrado!$A$2:$A567,"="&amp;$A6,Concentrado!$B$2:$B567, "=Baja California")</f>
        <v>8128.0911699999997</v>
      </c>
      <c r="D6" s="10">
        <f>SUMIFS(Concentrado!E$2:E567,Concentrado!$A$2:$A567,"="&amp;$A6,Concentrado!$B$2:$B567, "=Baja California")</f>
        <v>5.7</v>
      </c>
      <c r="E6" s="10">
        <f>SUMIFS(Concentrado!F$2:F567,Concentrado!$A$2:$A567,"="&amp;$A6,Concentrado!$B$2:$B567, "=Baja California")</f>
        <v>2.6221647726524417</v>
      </c>
      <c r="F6" s="10">
        <f>SUMIFS(Concentrado!G$2:G567,Concentrado!$A$2:$A567,"="&amp;$A6,Concentrado!$B$2:$B567, "=Baja California")</f>
        <v>2.144583198611282</v>
      </c>
    </row>
    <row r="7" spans="1:6" x14ac:dyDescent="0.25">
      <c r="A7" s="5">
        <v>2008</v>
      </c>
      <c r="B7" s="8">
        <f>SUMIFS(Concentrado!C$2:C568,Concentrado!$A$2:$A568,"="&amp;$A7,Concentrado!$B$2:$B568, "=Baja California")</f>
        <v>395576.58600000001</v>
      </c>
      <c r="C7" s="8">
        <f>SUMIFS(Concentrado!D$2:D568,Concentrado!$A$2:$A568,"="&amp;$A7,Concentrado!$B$2:$B568, "=Baja California")</f>
        <v>10638.79243</v>
      </c>
      <c r="D7" s="10">
        <f>SUMIFS(Concentrado!E$2:E568,Concentrado!$A$2:$A568,"="&amp;$A7,Concentrado!$B$2:$B568, "=Baja California")</f>
        <v>5.9</v>
      </c>
      <c r="E7" s="10">
        <f>SUMIFS(Concentrado!F$2:F568,Concentrado!$A$2:$A568,"="&amp;$A7,Concentrado!$B$2:$B568, "=Baja California")</f>
        <v>2.744375766130335</v>
      </c>
      <c r="F7" s="10">
        <f>SUMIFS(Concentrado!G$2:G568,Concentrado!$A$2:$A568,"="&amp;$A7,Concentrado!$B$2:$B568, "=Baja California")</f>
        <v>2.6894393668688976</v>
      </c>
    </row>
    <row r="8" spans="1:6" x14ac:dyDescent="0.25">
      <c r="A8" s="5">
        <v>2009</v>
      </c>
      <c r="B8" s="8">
        <f>SUMIFS(Concentrado!C$2:C569,Concentrado!$A$2:$A569,"="&amp;$A8,Concentrado!$B$2:$B569, "=Baja California")</f>
        <v>369919.30499999999</v>
      </c>
      <c r="C8" s="8">
        <f>SUMIFS(Concentrado!D$2:D569,Concentrado!$A$2:$A569,"="&amp;$A8,Concentrado!$B$2:$B569, "=Baja California")</f>
        <v>10501.632740000001</v>
      </c>
      <c r="D8" s="10">
        <f>SUMIFS(Concentrado!E$2:E569,Concentrado!$A$2:$A569,"="&amp;$A8,Concentrado!$B$2:$B569, "=Baja California")</f>
        <v>6.5</v>
      </c>
      <c r="E8" s="10">
        <f>SUMIFS(Concentrado!F$2:F569,Concentrado!$A$2:$A569,"="&amp;$A8,Concentrado!$B$2:$B569, "=Baja California")</f>
        <v>3.0818163350054357</v>
      </c>
      <c r="F8" s="10">
        <f>SUMIFS(Concentrado!G$2:G569,Concentrado!$A$2:$A569,"="&amp;$A8,Concentrado!$B$2:$B569, "=Baja California")</f>
        <v>2.838898267285618</v>
      </c>
    </row>
    <row r="9" spans="1:6" x14ac:dyDescent="0.25">
      <c r="A9" s="5">
        <v>2010</v>
      </c>
      <c r="B9" s="8">
        <f>SUMIFS(Concentrado!C$2:C570,Concentrado!$A$2:$A570,"="&amp;$A9,Concentrado!$B$2:$B570, "=Baja California")</f>
        <v>393693.17499999999</v>
      </c>
      <c r="C9" s="8">
        <f>SUMIFS(Concentrado!D$2:D570,Concentrado!$A$2:$A570,"="&amp;$A9,Concentrado!$B$2:$B570, "=Baja California")</f>
        <v>11162.59303</v>
      </c>
      <c r="D9" s="10">
        <f>SUMIFS(Concentrado!E$2:E570,Concentrado!$A$2:$A570,"="&amp;$A9,Concentrado!$B$2:$B570, "=Baja California")</f>
        <v>6.4</v>
      </c>
      <c r="E9" s="10">
        <f>SUMIFS(Concentrado!F$2:F570,Concentrado!$A$2:$A570,"="&amp;$A9,Concentrado!$B$2:$B570, "=Baja California")</f>
        <v>3.0874178926609304</v>
      </c>
      <c r="F9" s="10">
        <f>SUMIFS(Concentrado!G$2:G570,Concentrado!$A$2:$A570,"="&amp;$A9,Concentrado!$B$2:$B570, "=Baja California")</f>
        <v>2.8353534525966828</v>
      </c>
    </row>
    <row r="10" spans="1:6" x14ac:dyDescent="0.25">
      <c r="A10" s="5">
        <v>2011</v>
      </c>
      <c r="B10" s="8">
        <f>SUMIFS(Concentrado!C$2:C571,Concentrado!$A$2:$A571,"="&amp;$A10,Concentrado!$B$2:$B571, "=Baja California")</f>
        <v>418394.022</v>
      </c>
      <c r="C10" s="8">
        <f>SUMIFS(Concentrado!D$2:D571,Concentrado!$A$2:$A571,"="&amp;$A10,Concentrado!$B$2:$B571, "=Baja California")</f>
        <v>12711.143050000001</v>
      </c>
      <c r="D10" s="10">
        <f>SUMIFS(Concentrado!E$2:E571,Concentrado!$A$2:$A571,"="&amp;$A10,Concentrado!$B$2:$B571, "=Baja California")</f>
        <v>6.3</v>
      </c>
      <c r="E10" s="10">
        <f>SUMIFS(Concentrado!F$2:F571,Concentrado!$A$2:$A571,"="&amp;$A10,Concentrado!$B$2:$B571, "=Baja California")</f>
        <v>3.0428875930620269</v>
      </c>
      <c r="F10" s="10">
        <f>SUMIFS(Concentrado!G$2:G571,Concentrado!$A$2:$A571,"="&amp;$A10,Concentrado!$B$2:$B571, "=Baja California")</f>
        <v>3.0380795091761614</v>
      </c>
    </row>
    <row r="11" spans="1:6" x14ac:dyDescent="0.25">
      <c r="A11" s="5">
        <v>2012</v>
      </c>
      <c r="B11" s="8">
        <f>SUMIFS(Concentrado!C$2:C572,Concentrado!$A$2:$A572,"="&amp;$A11,Concentrado!$B$2:$B572, "=Baja California")</f>
        <v>456744.95500000002</v>
      </c>
      <c r="C11" s="8">
        <f>SUMIFS(Concentrado!D$2:D572,Concentrado!$A$2:$A572,"="&amp;$A11,Concentrado!$B$2:$B572, "=Baja California")</f>
        <v>11803.240169999999</v>
      </c>
      <c r="D11" s="10">
        <f>SUMIFS(Concentrado!E$2:E572,Concentrado!$A$2:$A572,"="&amp;$A11,Concentrado!$B$2:$B572, "=Baja California")</f>
        <v>6.4</v>
      </c>
      <c r="E11" s="10">
        <f>SUMIFS(Concentrado!F$2:F572,Concentrado!$A$2:$A572,"="&amp;$A11,Concentrado!$B$2:$B572, "=Baja California")</f>
        <v>3.1217773666234105</v>
      </c>
      <c r="F11" s="10">
        <f>SUMIFS(Concentrado!G$2:G572,Concentrado!$A$2:$A572,"="&amp;$A11,Concentrado!$B$2:$B572, "=Baja California")</f>
        <v>2.5842081101913865</v>
      </c>
    </row>
    <row r="12" spans="1:6" x14ac:dyDescent="0.25">
      <c r="A12" s="5">
        <v>2013</v>
      </c>
      <c r="B12" s="8">
        <f>SUMIFS(Concentrado!C$2:C573,Concentrado!$A$2:$A573,"="&amp;$A12,Concentrado!$B$2:$B573, "=Baja California")</f>
        <v>465524.69500000001</v>
      </c>
      <c r="C12" s="8">
        <f>SUMIFS(Concentrado!D$2:D573,Concentrado!$A$2:$A573,"="&amp;$A12,Concentrado!$B$2:$B573, "=Baja California")</f>
        <v>17678.61937</v>
      </c>
      <c r="D12" s="10">
        <f>SUMIFS(Concentrado!E$2:E573,Concentrado!$A$2:$A573,"="&amp;$A12,Concentrado!$B$2:$B573, "=Baja California")</f>
        <v>6.4</v>
      </c>
      <c r="E12" s="10">
        <f>SUMIFS(Concentrado!F$2:F573,Concentrado!$A$2:$A573,"="&amp;$A12,Concentrado!$B$2:$B573, "=Baja California")</f>
        <v>3.2215186044094604</v>
      </c>
      <c r="F12" s="10">
        <f>SUMIFS(Concentrado!G$2:G573,Concentrado!$A$2:$A573,"="&amp;$A12,Concentrado!$B$2:$B573, "=Baja California")</f>
        <v>3.7975685414497722</v>
      </c>
    </row>
    <row r="13" spans="1:6" x14ac:dyDescent="0.25">
      <c r="A13" s="5">
        <v>2014</v>
      </c>
      <c r="B13" s="8">
        <f>SUMIFS(Concentrado!C$2:C574,Concentrado!$A$2:$A574,"="&amp;$A13,Concentrado!$B$2:$B574, "=Baja California")</f>
        <v>501905.00699999998</v>
      </c>
      <c r="C13" s="8">
        <f>SUMIFS(Concentrado!D$2:D574,Concentrado!$A$2:$A574,"="&amp;$A13,Concentrado!$B$2:$B574, "=Baja California")</f>
        <v>14108.5502</v>
      </c>
      <c r="D13" s="10">
        <f>SUMIFS(Concentrado!E$2:E574,Concentrado!$A$2:$A574,"="&amp;$A13,Concentrado!$B$2:$B574, "=Baja California")</f>
        <v>6.5</v>
      </c>
      <c r="E13" s="10">
        <f>SUMIFS(Concentrado!F$2:F574,Concentrado!$A$2:$A574,"="&amp;$A13,Concentrado!$B$2:$B574, "=Baja California")</f>
        <v>2.9983345975823634</v>
      </c>
      <c r="F13" s="10">
        <f>SUMIFS(Concentrado!G$2:G574,Concentrado!$A$2:$A574,"="&amp;$A13,Concentrado!$B$2:$B574, "=Baja California")</f>
        <v>2.8110000903019485</v>
      </c>
    </row>
    <row r="14" spans="1:6" x14ac:dyDescent="0.25">
      <c r="A14" s="5">
        <v>2015</v>
      </c>
      <c r="B14" s="8">
        <f>SUMIFS(Concentrado!C$2:C575,Concentrado!$A$2:$A575,"="&amp;$A14,Concentrado!$B$2:$B575, "=Baja California")</f>
        <v>580277.424</v>
      </c>
      <c r="C14" s="8">
        <f>SUMIFS(Concentrado!D$2:D575,Concentrado!$A$2:$A575,"="&amp;$A14,Concentrado!$B$2:$B575, "=Baja California")</f>
        <v>15435.51496</v>
      </c>
      <c r="D14" s="10">
        <f>SUMIFS(Concentrado!E$2:E575,Concentrado!$A$2:$A575,"="&amp;$A14,Concentrado!$B$2:$B575, "=Baja California")</f>
        <v>6.5</v>
      </c>
      <c r="E14" s="10">
        <f>SUMIFS(Concentrado!F$2:F575,Concentrado!$A$2:$A575,"="&amp;$A14,Concentrado!$B$2:$B575, "=Baja California")</f>
        <v>3.0797974575319831</v>
      </c>
      <c r="F14" s="10">
        <f>SUMIFS(Concentrado!G$2:G575,Concentrado!$A$2:$A575,"="&amp;$A14,Concentrado!$B$2:$B575, "=Baja California")</f>
        <v>2.6600233477289308</v>
      </c>
    </row>
    <row r="15" spans="1:6" x14ac:dyDescent="0.25">
      <c r="A15" s="5">
        <v>2016</v>
      </c>
      <c r="B15" s="8">
        <f>SUMIFS(Concentrado!C$2:C576,Concentrado!$A$2:$A576,"="&amp;$A15,Concentrado!$B$2:$B576, "=Baja California")</f>
        <v>647659.73100000003</v>
      </c>
      <c r="C15" s="8">
        <f>SUMIFS(Concentrado!D$2:D576,Concentrado!$A$2:$A576,"="&amp;$A15,Concentrado!$B$2:$B576, "=Baja California")</f>
        <v>16126.664980000001</v>
      </c>
      <c r="D15" s="10">
        <f>SUMIFS(Concentrado!E$2:E576,Concentrado!$A$2:$A576,"="&amp;$A15,Concentrado!$B$2:$B576, "=Baja California")</f>
        <v>6.5</v>
      </c>
      <c r="E15" s="10">
        <f>SUMIFS(Concentrado!F$2:F576,Concentrado!$A$2:$A576,"="&amp;$A15,Concentrado!$B$2:$B576, "=Baja California")</f>
        <v>2.9449005221803635</v>
      </c>
      <c r="F15" s="10">
        <f>SUMIFS(Concentrado!G$2:G576,Concentrado!$A$2:$A576,"="&amp;$A15,Concentrado!$B$2:$B576, "=Baja California")</f>
        <v>2.4899903773699341</v>
      </c>
    </row>
    <row r="16" spans="1:6" x14ac:dyDescent="0.25">
      <c r="A16" s="5">
        <v>2017</v>
      </c>
      <c r="B16" s="8">
        <f>SUMIFS(Concentrado!C$2:C577,Concentrado!$A$2:$A577,"="&amp;$A16,Concentrado!$B$2:$B577, "=Baja California")</f>
        <v>711157.08799999999</v>
      </c>
      <c r="C16" s="8">
        <f>SUMIFS(Concentrado!D$2:D577,Concentrado!$A$2:$A577,"="&amp;$A16,Concentrado!$B$2:$B577, "=Baja California")</f>
        <v>17300.250639999998</v>
      </c>
      <c r="D16" s="10">
        <f>SUMIFS(Concentrado!E$2:E577,Concentrado!$A$2:$A577,"="&amp;$A16,Concentrado!$B$2:$B577, "=Baja California")</f>
        <v>6.5</v>
      </c>
      <c r="E16" s="10">
        <f>SUMIFS(Concentrado!F$2:F577,Concentrado!$A$2:$A577,"="&amp;$A16,Concentrado!$B$2:$B577, "=Baja California")</f>
        <v>2.8</v>
      </c>
      <c r="F16" s="10">
        <f>SUMIFS(Concentrado!G$2:G577,Concentrado!$A$2:$A577,"="&amp;$A16,Concentrado!$B$2:$B577, "=Baja California")</f>
        <v>2.4326904606482667</v>
      </c>
    </row>
    <row r="17" spans="1:6" x14ac:dyDescent="0.25">
      <c r="A17" s="5">
        <v>2018</v>
      </c>
      <c r="B17" s="8">
        <f>SUMIFS(Concentrado!C$2:C578,Concentrado!$A$2:$A578,"="&amp;$A17,Concentrado!$B$2:$B578, "=Baja California")</f>
        <v>763287.40399999998</v>
      </c>
      <c r="C17" s="8">
        <f>SUMIFS(Concentrado!D$2:D578,Concentrado!$A$2:$A578,"="&amp;$A17,Concentrado!$B$2:$B578, "=Baja California")</f>
        <v>18406.056230000002</v>
      </c>
      <c r="D17" s="10">
        <f>SUMIFS(Concentrado!E$2:E578,Concentrado!$A$2:$A578,"="&amp;$A17,Concentrado!$B$2:$B578, "=Baja California")</f>
        <v>6.6</v>
      </c>
      <c r="E17" s="10">
        <f>SUMIFS(Concentrado!F$2:F578,Concentrado!$A$2:$A578,"="&amp;$A17,Concentrado!$B$2:$B578, "=Baja California")</f>
        <v>2.8</v>
      </c>
      <c r="F17" s="10">
        <f>SUMIFS(Concentrado!G$2:G578,Concentrado!$A$2:$A578,"="&amp;$A17,Concentrado!$B$2:$B578, "=Baja California")</f>
        <v>2.4114188356238095</v>
      </c>
    </row>
    <row r="18" spans="1:6" x14ac:dyDescent="0.25">
      <c r="A18" s="5">
        <v>2019</v>
      </c>
      <c r="B18" s="8">
        <f>SUMIFS(Concentrado!C$2:C579,Concentrado!$A$2:$A579,"="&amp;$A18,Concentrado!$B$2:$B579, "=Baja California")</f>
        <v>806582.41799999995</v>
      </c>
      <c r="C18" s="8">
        <f>SUMIFS(Concentrado!D$2:D579,Concentrado!$A$2:$A579,"="&amp;$A18,Concentrado!$B$2:$B579, "=Baja California")</f>
        <v>18858.963520000001</v>
      </c>
      <c r="D18" s="10">
        <f>SUMIFS(Concentrado!E$2:E579,Concentrado!$A$2:$A579,"="&amp;$A18,Concentrado!$B$2:$B579, "=Baja California")</f>
        <v>6.6</v>
      </c>
      <c r="E18" s="10">
        <f>SUMIFS(Concentrado!F$2:F579,Concentrado!$A$2:$A579,"="&amp;$A18,Concentrado!$B$2:$B579, "=Baja California")</f>
        <v>2.8</v>
      </c>
      <c r="F18" s="10">
        <f>SUMIFS(Concentrado!G$2:G579,Concentrado!$A$2:$A579,"="&amp;$A18,Concentrado!$B$2:$B579, "=Baja California")</f>
        <v>2.3381322353594873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42</v>
      </c>
    </row>
    <row r="2" spans="1:6" x14ac:dyDescent="0.25">
      <c r="A2" s="5">
        <v>2003</v>
      </c>
      <c r="B2" s="8">
        <f>SUMIFS(Concentrado!C$2:C563,Concentrado!$A$2:$A563,"="&amp;$A2,Concentrado!$B$2:$B563, "=Baja California Sur")</f>
        <v>48522.955000000002</v>
      </c>
      <c r="C2" s="8">
        <f>SUMIFS(Concentrado!D$2:D563,Concentrado!$A$2:$A563,"="&amp;$A2,Concentrado!$B$2:$B563, "=Baja California Sur")</f>
        <v>1552.1860700000002</v>
      </c>
      <c r="D2" s="10">
        <f>SUMIFS(Concentrado!E$2:E563,Concentrado!$A$2:$A563,"="&amp;$A2,Concentrado!$B$2:$B563, "=Baja California Sur")</f>
        <v>5.6</v>
      </c>
      <c r="E2" s="10">
        <f>SUMIFS(Concentrado!F$2:F563,Concentrado!$A$2:$A563,"="&amp;$A2,Concentrado!$B$2:$B563, "=Baja California Sur")</f>
        <v>2.488469098916569</v>
      </c>
      <c r="F2" s="10">
        <f>SUMIFS(Concentrado!G$2:G563,Concentrado!$A$2:$A563,"="&amp;$A2,Concentrado!$B$2:$B563, "=Baja California Sur")</f>
        <v>3.1988696277875079</v>
      </c>
    </row>
    <row r="3" spans="1:6" x14ac:dyDescent="0.25">
      <c r="A3" s="5">
        <v>2004</v>
      </c>
      <c r="B3" s="8">
        <f>SUMIFS(Concentrado!C$2:C564,Concentrado!$A$2:$A564,"="&amp;$A3,Concentrado!$B$2:$B564, "=Baja California Sur")</f>
        <v>56078.576000000001</v>
      </c>
      <c r="C3" s="8">
        <f>SUMIFS(Concentrado!D$2:D564,Concentrado!$A$2:$A564,"="&amp;$A3,Concentrado!$B$2:$B564, "=Baja California Sur")</f>
        <v>1808.28946</v>
      </c>
      <c r="D3" s="10">
        <f>SUMIFS(Concentrado!E$2:E564,Concentrado!$A$2:$A564,"="&amp;$A3,Concentrado!$B$2:$B564, "=Baja California Sur")</f>
        <v>5.6</v>
      </c>
      <c r="E3" s="10">
        <f>SUMIFS(Concentrado!F$2:F564,Concentrado!$A$2:$A564,"="&amp;$A3,Concentrado!$B$2:$B564, "=Baja California Sur")</f>
        <v>2.6483893996136545</v>
      </c>
      <c r="F3" s="10">
        <f>SUMIFS(Concentrado!G$2:G564,Concentrado!$A$2:$A564,"="&amp;$A3,Concentrado!$B$2:$B564, "=Baja California Sur")</f>
        <v>3.2245637977683308</v>
      </c>
    </row>
    <row r="4" spans="1:6" x14ac:dyDescent="0.25">
      <c r="A4" s="5">
        <v>2005</v>
      </c>
      <c r="B4" s="8">
        <f>SUMIFS(Concentrado!C$2:C565,Concentrado!$A$2:$A565,"="&amp;$A4,Concentrado!$B$2:$B565, "=Baja California Sur")</f>
        <v>63553.292000000001</v>
      </c>
      <c r="C4" s="8">
        <f>SUMIFS(Concentrado!D$2:D565,Concentrado!$A$2:$A565,"="&amp;$A4,Concentrado!$B$2:$B565, "=Baja California Sur")</f>
        <v>1893.6640899999998</v>
      </c>
      <c r="D4" s="10">
        <f>SUMIFS(Concentrado!E$2:E565,Concentrado!$A$2:$A565,"="&amp;$A4,Concentrado!$B$2:$B565, "=Baja California Sur")</f>
        <v>5.7</v>
      </c>
      <c r="E4" s="10">
        <f>SUMIFS(Concentrado!F$2:F565,Concentrado!$A$2:$A565,"="&amp;$A4,Concentrado!$B$2:$B565, "=Baja California Sur")</f>
        <v>2.5859095834639341</v>
      </c>
      <c r="F4" s="10">
        <f>SUMIFS(Concentrado!G$2:G565,Concentrado!$A$2:$A565,"="&amp;$A4,Concentrado!$B$2:$B565, "=Baja California Sur")</f>
        <v>2.9796475216421516</v>
      </c>
    </row>
    <row r="5" spans="1:6" x14ac:dyDescent="0.25">
      <c r="A5" s="5">
        <v>2006</v>
      </c>
      <c r="B5" s="8">
        <f>SUMIFS(Concentrado!C$2:C566,Concentrado!$A$2:$A566,"="&amp;$A5,Concentrado!$B$2:$B566, "=Baja California Sur")</f>
        <v>70927.388999999996</v>
      </c>
      <c r="C5" s="8">
        <f>SUMIFS(Concentrado!D$2:D566,Concentrado!$A$2:$A566,"="&amp;$A5,Concentrado!$B$2:$B566, "=Baja California Sur")</f>
        <v>2229.0088900000001</v>
      </c>
      <c r="D5" s="10">
        <f>SUMIFS(Concentrado!E$2:E566,Concentrado!$A$2:$A566,"="&amp;$A5,Concentrado!$B$2:$B566, "=Baja California Sur")</f>
        <v>5.7</v>
      </c>
      <c r="E5" s="10">
        <f>SUMIFS(Concentrado!F$2:F566,Concentrado!$A$2:$A566,"="&amp;$A5,Concentrado!$B$2:$B566, "=Baja California Sur")</f>
        <v>2.5384775855367572</v>
      </c>
      <c r="F5" s="10">
        <f>SUMIFS(Concentrado!G$2:G566,Concentrado!$A$2:$A566,"="&amp;$A5,Concentrado!$B$2:$B566, "=Baja California Sur")</f>
        <v>3.1426631114251231</v>
      </c>
    </row>
    <row r="6" spans="1:6" x14ac:dyDescent="0.25">
      <c r="A6" s="5">
        <v>2007</v>
      </c>
      <c r="B6" s="8">
        <f>SUMIFS(Concentrado!C$2:C567,Concentrado!$A$2:$A567,"="&amp;$A6,Concentrado!$B$2:$B567, "=Baja California Sur")</f>
        <v>84264.176999999996</v>
      </c>
      <c r="C6" s="8">
        <f>SUMIFS(Concentrado!D$2:D567,Concentrado!$A$2:$A567,"="&amp;$A6,Concentrado!$B$2:$B567, "=Baja California Sur")</f>
        <v>2329.6764599999997</v>
      </c>
      <c r="D6" s="10">
        <f>SUMIFS(Concentrado!E$2:E567,Concentrado!$A$2:$A567,"="&amp;$A6,Concentrado!$B$2:$B567, "=Baja California Sur")</f>
        <v>5.7</v>
      </c>
      <c r="E6" s="10">
        <f>SUMIFS(Concentrado!F$2:F567,Concentrado!$A$2:$A567,"="&amp;$A6,Concentrado!$B$2:$B567, "=Baja California Sur")</f>
        <v>2.6221647726524417</v>
      </c>
      <c r="F6" s="10">
        <f>SUMIFS(Concentrado!G$2:G567,Concentrado!$A$2:$A567,"="&amp;$A6,Concentrado!$B$2:$B567, "=Baja California Sur")</f>
        <v>2.7647293819768746</v>
      </c>
    </row>
    <row r="7" spans="1:6" x14ac:dyDescent="0.25">
      <c r="A7" s="5">
        <v>2008</v>
      </c>
      <c r="B7" s="8">
        <f>SUMIFS(Concentrado!C$2:C568,Concentrado!$A$2:$A568,"="&amp;$A7,Concentrado!$B$2:$B568, "=Baja California Sur")</f>
        <v>92207.467999999993</v>
      </c>
      <c r="C7" s="8">
        <f>SUMIFS(Concentrado!D$2:D568,Concentrado!$A$2:$A568,"="&amp;$A7,Concentrado!$B$2:$B568, "=Baja California Sur")</f>
        <v>2694.9637499999999</v>
      </c>
      <c r="D7" s="10">
        <f>SUMIFS(Concentrado!E$2:E568,Concentrado!$A$2:$A568,"="&amp;$A7,Concentrado!$B$2:$B568, "=Baja California Sur")</f>
        <v>5.9</v>
      </c>
      <c r="E7" s="10">
        <f>SUMIFS(Concentrado!F$2:F568,Concentrado!$A$2:$A568,"="&amp;$A7,Concentrado!$B$2:$B568, "=Baja California Sur")</f>
        <v>2.744375766130335</v>
      </c>
      <c r="F7" s="10">
        <f>SUMIFS(Concentrado!G$2:G568,Concentrado!$A$2:$A568,"="&amp;$A7,Concentrado!$B$2:$B568, "=Baja California Sur")</f>
        <v>2.9227174419321438</v>
      </c>
    </row>
    <row r="8" spans="1:6" x14ac:dyDescent="0.25">
      <c r="A8" s="5">
        <v>2009</v>
      </c>
      <c r="B8" s="8">
        <f>SUMIFS(Concentrado!C$2:C569,Concentrado!$A$2:$A569,"="&amp;$A8,Concentrado!$B$2:$B569, "=Baja California Sur")</f>
        <v>96174.409</v>
      </c>
      <c r="C8" s="8">
        <f>SUMIFS(Concentrado!D$2:D569,Concentrado!$A$2:$A569,"="&amp;$A8,Concentrado!$B$2:$B569, "=Baja California Sur")</f>
        <v>3137.91435</v>
      </c>
      <c r="D8" s="10">
        <f>SUMIFS(Concentrado!E$2:E569,Concentrado!$A$2:$A569,"="&amp;$A8,Concentrado!$B$2:$B569, "=Baja California Sur")</f>
        <v>6.5</v>
      </c>
      <c r="E8" s="10">
        <f>SUMIFS(Concentrado!F$2:F569,Concentrado!$A$2:$A569,"="&amp;$A8,Concentrado!$B$2:$B569, "=Baja California Sur")</f>
        <v>3.0818163350054357</v>
      </c>
      <c r="F8" s="10">
        <f>SUMIFS(Concentrado!G$2:G569,Concentrado!$A$2:$A569,"="&amp;$A8,Concentrado!$B$2:$B569, "=Baja California Sur")</f>
        <v>3.2627331767643097</v>
      </c>
    </row>
    <row r="9" spans="1:6" x14ac:dyDescent="0.25">
      <c r="A9" s="5">
        <v>2010</v>
      </c>
      <c r="B9" s="8">
        <f>SUMIFS(Concentrado!C$2:C570,Concentrado!$A$2:$A570,"="&amp;$A9,Concentrado!$B$2:$B570, "=Baja California Sur")</f>
        <v>100789.57399999999</v>
      </c>
      <c r="C9" s="8">
        <f>SUMIFS(Concentrado!D$2:D570,Concentrado!$A$2:$A570,"="&amp;$A9,Concentrado!$B$2:$B570, "=Baja California Sur")</f>
        <v>3269.36643</v>
      </c>
      <c r="D9" s="10">
        <f>SUMIFS(Concentrado!E$2:E570,Concentrado!$A$2:$A570,"="&amp;$A9,Concentrado!$B$2:$B570, "=Baja California Sur")</f>
        <v>6.4</v>
      </c>
      <c r="E9" s="10">
        <f>SUMIFS(Concentrado!F$2:F570,Concentrado!$A$2:$A570,"="&amp;$A9,Concentrado!$B$2:$B570, "=Baja California Sur")</f>
        <v>3.0874178926609304</v>
      </c>
      <c r="F9" s="10">
        <f>SUMIFS(Concentrado!G$2:G570,Concentrado!$A$2:$A570,"="&amp;$A9,Concentrado!$B$2:$B570, "=Baja California Sur")</f>
        <v>3.2437545871560092</v>
      </c>
    </row>
    <row r="10" spans="1:6" x14ac:dyDescent="0.25">
      <c r="A10" s="5">
        <v>2011</v>
      </c>
      <c r="B10" s="8">
        <f>SUMIFS(Concentrado!C$2:C571,Concentrado!$A$2:$A571,"="&amp;$A10,Concentrado!$B$2:$B571, "=Baja California Sur")</f>
        <v>109045</v>
      </c>
      <c r="C10" s="8">
        <f>SUMIFS(Concentrado!D$2:D571,Concentrado!$A$2:$A571,"="&amp;$A10,Concentrado!$B$2:$B571, "=Baja California Sur")</f>
        <v>3903.6852100000006</v>
      </c>
      <c r="D10" s="10">
        <f>SUMIFS(Concentrado!E$2:E571,Concentrado!$A$2:$A571,"="&amp;$A10,Concentrado!$B$2:$B571, "=Baja California Sur")</f>
        <v>6.3</v>
      </c>
      <c r="E10" s="10">
        <f>SUMIFS(Concentrado!F$2:F571,Concentrado!$A$2:$A571,"="&amp;$A10,Concentrado!$B$2:$B571, "=Baja California Sur")</f>
        <v>3.0428875930620269</v>
      </c>
      <c r="F10" s="10">
        <f>SUMIFS(Concentrado!G$2:G571,Concentrado!$A$2:$A571,"="&amp;$A10,Concentrado!$B$2:$B571, "=Baja California Sur")</f>
        <v>3.5798846439543315</v>
      </c>
    </row>
    <row r="11" spans="1:6" x14ac:dyDescent="0.25">
      <c r="A11" s="5">
        <v>2012</v>
      </c>
      <c r="B11" s="8">
        <f>SUMIFS(Concentrado!C$2:C572,Concentrado!$A$2:$A572,"="&amp;$A11,Concentrado!$B$2:$B572, "=Baja California Sur")</f>
        <v>114898.751</v>
      </c>
      <c r="C11" s="8">
        <f>SUMIFS(Concentrado!D$2:D572,Concentrado!$A$2:$A572,"="&amp;$A11,Concentrado!$B$2:$B572, "=Baja California Sur")</f>
        <v>3827.7158099999997</v>
      </c>
      <c r="D11" s="10">
        <f>SUMIFS(Concentrado!E$2:E572,Concentrado!$A$2:$A572,"="&amp;$A11,Concentrado!$B$2:$B572, "=Baja California Sur")</f>
        <v>6.4</v>
      </c>
      <c r="E11" s="10">
        <f>SUMIFS(Concentrado!F$2:F572,Concentrado!$A$2:$A572,"="&amp;$A11,Concentrado!$B$2:$B572, "=Baja California Sur")</f>
        <v>3.1217773666234105</v>
      </c>
      <c r="F11" s="10">
        <f>SUMIFS(Concentrado!G$2:G572,Concentrado!$A$2:$A572,"="&amp;$A11,Concentrado!$B$2:$B572, "=Baja California Sur")</f>
        <v>3.3313815656708048</v>
      </c>
    </row>
    <row r="12" spans="1:6" x14ac:dyDescent="0.25">
      <c r="A12" s="5">
        <v>2013</v>
      </c>
      <c r="B12" s="8">
        <f>SUMIFS(Concentrado!C$2:C573,Concentrado!$A$2:$A573,"="&amp;$A12,Concentrado!$B$2:$B573, "=Baja California Sur")</f>
        <v>115027.644</v>
      </c>
      <c r="C12" s="8">
        <f>SUMIFS(Concentrado!D$2:D573,Concentrado!$A$2:$A573,"="&amp;$A12,Concentrado!$B$2:$B573, "=Baja California Sur")</f>
        <v>4177.2462000000005</v>
      </c>
      <c r="D12" s="10">
        <f>SUMIFS(Concentrado!E$2:E573,Concentrado!$A$2:$A573,"="&amp;$A12,Concentrado!$B$2:$B573, "=Baja California Sur")</f>
        <v>6.4</v>
      </c>
      <c r="E12" s="10">
        <f>SUMIFS(Concentrado!F$2:F573,Concentrado!$A$2:$A573,"="&amp;$A12,Concentrado!$B$2:$B573, "=Baja California Sur")</f>
        <v>3.2215186044094604</v>
      </c>
      <c r="F12" s="10">
        <f>SUMIFS(Concentrado!G$2:G573,Concentrado!$A$2:$A573,"="&amp;$A12,Concentrado!$B$2:$B573, "=Baja California Sur")</f>
        <v>3.6315150469394992</v>
      </c>
    </row>
    <row r="13" spans="1:6" x14ac:dyDescent="0.25">
      <c r="A13" s="5">
        <v>2014</v>
      </c>
      <c r="B13" s="8">
        <f>SUMIFS(Concentrado!C$2:C574,Concentrado!$A$2:$A574,"="&amp;$A13,Concentrado!$B$2:$B574, "=Baja California Sur")</f>
        <v>119613.084</v>
      </c>
      <c r="C13" s="8">
        <f>SUMIFS(Concentrado!D$2:D574,Concentrado!$A$2:$A574,"="&amp;$A13,Concentrado!$B$2:$B574, "=Baja California Sur")</f>
        <v>4271.5630799999999</v>
      </c>
      <c r="D13" s="10">
        <f>SUMIFS(Concentrado!E$2:E574,Concentrado!$A$2:$A574,"="&amp;$A13,Concentrado!$B$2:$B574, "=Baja California Sur")</f>
        <v>6.5</v>
      </c>
      <c r="E13" s="10">
        <f>SUMIFS(Concentrado!F$2:F574,Concentrado!$A$2:$A574,"="&amp;$A13,Concentrado!$B$2:$B574, "=Baja California Sur")</f>
        <v>2.9983345975823634</v>
      </c>
      <c r="F13" s="10">
        <f>SUMIFS(Concentrado!G$2:G574,Concentrado!$A$2:$A574,"="&amp;$A13,Concentrado!$B$2:$B574, "=Baja California Sur")</f>
        <v>3.5711503601060901</v>
      </c>
    </row>
    <row r="14" spans="1:6" x14ac:dyDescent="0.25">
      <c r="A14" s="5">
        <v>2015</v>
      </c>
      <c r="B14" s="8">
        <f>SUMIFS(Concentrado!C$2:C575,Concentrado!$A$2:$A575,"="&amp;$A14,Concentrado!$B$2:$B575, "=Baja California Sur")</f>
        <v>142277.93900000001</v>
      </c>
      <c r="C14" s="8">
        <f>SUMIFS(Concentrado!D$2:D575,Concentrado!$A$2:$A575,"="&amp;$A14,Concentrado!$B$2:$B575, "=Baja California Sur")</f>
        <v>4811.58043</v>
      </c>
      <c r="D14" s="10">
        <f>SUMIFS(Concentrado!E$2:E575,Concentrado!$A$2:$A575,"="&amp;$A14,Concentrado!$B$2:$B575, "=Baja California Sur")</f>
        <v>6.5</v>
      </c>
      <c r="E14" s="10">
        <f>SUMIFS(Concentrado!F$2:F575,Concentrado!$A$2:$A575,"="&amp;$A14,Concentrado!$B$2:$B575, "=Baja California Sur")</f>
        <v>3.0797974575319831</v>
      </c>
      <c r="F14" s="10">
        <f>SUMIFS(Concentrado!G$2:G575,Concentrado!$A$2:$A575,"="&amp;$A14,Concentrado!$B$2:$B575, "=Baja California Sur")</f>
        <v>3.3818176337232435</v>
      </c>
    </row>
    <row r="15" spans="1:6" x14ac:dyDescent="0.25">
      <c r="A15" s="5">
        <v>2016</v>
      </c>
      <c r="B15" s="8">
        <f>SUMIFS(Concentrado!C$2:C576,Concentrado!$A$2:$A576,"="&amp;$A15,Concentrado!$B$2:$B576, "=Baja California Sur")</f>
        <v>155809.22399999999</v>
      </c>
      <c r="C15" s="8">
        <f>SUMIFS(Concentrado!D$2:D576,Concentrado!$A$2:$A576,"="&amp;$A15,Concentrado!$B$2:$B576, "=Baja California Sur")</f>
        <v>4730.88015</v>
      </c>
      <c r="D15" s="10">
        <f>SUMIFS(Concentrado!E$2:E576,Concentrado!$A$2:$A576,"="&amp;$A15,Concentrado!$B$2:$B576, "=Baja California Sur")</f>
        <v>6.5</v>
      </c>
      <c r="E15" s="10">
        <f>SUMIFS(Concentrado!F$2:F576,Concentrado!$A$2:$A576,"="&amp;$A15,Concentrado!$B$2:$B576, "=Baja California Sur")</f>
        <v>2.9449005221803635</v>
      </c>
      <c r="F15" s="10">
        <f>SUMIFS(Concentrado!G$2:G576,Concentrado!$A$2:$A576,"="&amp;$A15,Concentrado!$B$2:$B576, "=Baja California Sur")</f>
        <v>3.036328677177675</v>
      </c>
    </row>
    <row r="16" spans="1:6" x14ac:dyDescent="0.25">
      <c r="A16" s="5">
        <v>2017</v>
      </c>
      <c r="B16" s="8">
        <f>SUMIFS(Concentrado!C$2:C577,Concentrado!$A$2:$A577,"="&amp;$A16,Concentrado!$B$2:$B577, "=Baja California Sur")</f>
        <v>187174.715</v>
      </c>
      <c r="C16" s="8">
        <f>SUMIFS(Concentrado!D$2:D577,Concentrado!$A$2:$A577,"="&amp;$A16,Concentrado!$B$2:$B577, "=Baja California Sur")</f>
        <v>5199.1447100000005</v>
      </c>
      <c r="D16" s="10">
        <f>SUMIFS(Concentrado!E$2:E577,Concentrado!$A$2:$A577,"="&amp;$A16,Concentrado!$B$2:$B577, "=Baja California Sur")</f>
        <v>6.5</v>
      </c>
      <c r="E16" s="10">
        <f>SUMIFS(Concentrado!F$2:F577,Concentrado!$A$2:$A577,"="&amp;$A16,Concentrado!$B$2:$B577, "=Baja California Sur")</f>
        <v>2.8</v>
      </c>
      <c r="F16" s="10">
        <f>SUMIFS(Concentrado!G$2:G577,Concentrado!$A$2:$A577,"="&amp;$A16,Concentrado!$B$2:$B577, "=Baja California Sur")</f>
        <v>2.7776960739595626</v>
      </c>
    </row>
    <row r="17" spans="1:6" x14ac:dyDescent="0.25">
      <c r="A17" s="5">
        <v>2018</v>
      </c>
      <c r="B17" s="8">
        <f>SUMIFS(Concentrado!C$2:C578,Concentrado!$A$2:$A578,"="&amp;$A17,Concentrado!$B$2:$B578, "=Baja California Sur")</f>
        <v>231601.45499999999</v>
      </c>
      <c r="C17" s="8">
        <f>SUMIFS(Concentrado!D$2:D578,Concentrado!$A$2:$A578,"="&amp;$A17,Concentrado!$B$2:$B578, "=Baja California Sur")</f>
        <v>5433.6848799999998</v>
      </c>
      <c r="D17" s="10">
        <f>SUMIFS(Concentrado!E$2:E578,Concentrado!$A$2:$A578,"="&amp;$A17,Concentrado!$B$2:$B578, "=Baja California Sur")</f>
        <v>6.6</v>
      </c>
      <c r="E17" s="10">
        <f>SUMIFS(Concentrado!F$2:F578,Concentrado!$A$2:$A578,"="&amp;$A17,Concentrado!$B$2:$B578, "=Baja California Sur")</f>
        <v>2.8</v>
      </c>
      <c r="F17" s="10">
        <f>SUMIFS(Concentrado!G$2:G578,Concentrado!$A$2:$A578,"="&amp;$A17,Concentrado!$B$2:$B578, "=Baja California Sur")</f>
        <v>2.3461358997075386</v>
      </c>
    </row>
    <row r="18" spans="1:6" x14ac:dyDescent="0.25">
      <c r="A18" s="5">
        <v>2019</v>
      </c>
      <c r="B18" s="8">
        <f>SUMIFS(Concentrado!C$2:C579,Concentrado!$A$2:$A579,"="&amp;$A18,Concentrado!$B$2:$B579, "=Baja California Sur")</f>
        <v>215297.45</v>
      </c>
      <c r="C18" s="8">
        <f>SUMIFS(Concentrado!D$2:D579,Concentrado!$A$2:$A579,"="&amp;$A18,Concentrado!$B$2:$B579, "=Baja California Sur")</f>
        <v>5792.9104599999991</v>
      </c>
      <c r="D18" s="10">
        <f>SUMIFS(Concentrado!E$2:E579,Concentrado!$A$2:$A579,"="&amp;$A18,Concentrado!$B$2:$B579, "=Baja California Sur")</f>
        <v>6.6</v>
      </c>
      <c r="E18" s="10">
        <f>SUMIFS(Concentrado!F$2:F579,Concentrado!$A$2:$A579,"="&amp;$A18,Concentrado!$B$2:$B579, "=Baja California Sur")</f>
        <v>2.8</v>
      </c>
      <c r="F18" s="10">
        <f>SUMIFS(Concentrado!G$2:G579,Concentrado!$A$2:$A579,"="&amp;$A18,Concentrado!$B$2:$B579, "=Baja California Sur")</f>
        <v>2.6906544689683964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43</v>
      </c>
    </row>
    <row r="2" spans="1:6" x14ac:dyDescent="0.25">
      <c r="A2" s="5">
        <v>2003</v>
      </c>
      <c r="B2" s="8">
        <f>SUMIFS(Concentrado!C$2:C563,Concentrado!$A$2:$A563,"="&amp;$A2,Concentrado!$B$2:$B563, "=Campeche")</f>
        <v>328291.05900000001</v>
      </c>
      <c r="C2" s="8">
        <f>SUMIFS(Concentrado!D$2:D563,Concentrado!$A$2:$A563,"="&amp;$A2,Concentrado!$B$2:$B563, "=Campeche")</f>
        <v>1778.6355000000001</v>
      </c>
      <c r="D2" s="10">
        <f>SUMIFS(Concentrado!E$2:E563,Concentrado!$A$2:$A563,"="&amp;$A2,Concentrado!$B$2:$B563, "=Campeche")</f>
        <v>5.6</v>
      </c>
      <c r="E2" s="10">
        <f>SUMIFS(Concentrado!F$2:F563,Concentrado!$A$2:$A563,"="&amp;$A2,Concentrado!$B$2:$B563, "=Campeche")</f>
        <v>2.488469098916569</v>
      </c>
      <c r="F2" s="10">
        <f>SUMIFS(Concentrado!G$2:G563,Concentrado!$A$2:$A563,"="&amp;$A2,Concentrado!$B$2:$B563, "=Campeche")</f>
        <v>0.5417861532439725</v>
      </c>
    </row>
    <row r="3" spans="1:6" x14ac:dyDescent="0.25">
      <c r="A3" s="5">
        <v>2004</v>
      </c>
      <c r="B3" s="8">
        <f>SUMIFS(Concentrado!C$2:C564,Concentrado!$A$2:$A564,"="&amp;$A3,Concentrado!$B$2:$B564, "=Campeche")</f>
        <v>449778.397</v>
      </c>
      <c r="C3" s="8">
        <f>SUMIFS(Concentrado!D$2:D564,Concentrado!$A$2:$A564,"="&amp;$A3,Concentrado!$B$2:$B564, "=Campeche")</f>
        <v>2181.07393</v>
      </c>
      <c r="D3" s="10">
        <f>SUMIFS(Concentrado!E$2:E564,Concentrado!$A$2:$A564,"="&amp;$A3,Concentrado!$B$2:$B564, "=Campeche")</f>
        <v>5.6</v>
      </c>
      <c r="E3" s="10">
        <f>SUMIFS(Concentrado!F$2:F564,Concentrado!$A$2:$A564,"="&amp;$A3,Concentrado!$B$2:$B564, "=Campeche")</f>
        <v>2.6483893996136545</v>
      </c>
      <c r="F3" s="10">
        <f>SUMIFS(Concentrado!G$2:G564,Concentrado!$A$2:$A564,"="&amp;$A3,Concentrado!$B$2:$B564, "=Campeche")</f>
        <v>0.48492189588198481</v>
      </c>
    </row>
    <row r="4" spans="1:6" x14ac:dyDescent="0.25">
      <c r="A4" s="5">
        <v>2005</v>
      </c>
      <c r="B4" s="8">
        <f>SUMIFS(Concentrado!C$2:C565,Concentrado!$A$2:$A565,"="&amp;$A4,Concentrado!$B$2:$B565, "=Campeche")</f>
        <v>536654.99300000002</v>
      </c>
      <c r="C4" s="8">
        <f>SUMIFS(Concentrado!D$2:D565,Concentrado!$A$2:$A565,"="&amp;$A4,Concentrado!$B$2:$B565, "=Campeche")</f>
        <v>2582.62336</v>
      </c>
      <c r="D4" s="10">
        <f>SUMIFS(Concentrado!E$2:E565,Concentrado!$A$2:$A565,"="&amp;$A4,Concentrado!$B$2:$B565, "=Campeche")</f>
        <v>5.7</v>
      </c>
      <c r="E4" s="10">
        <f>SUMIFS(Concentrado!F$2:F565,Concentrado!$A$2:$A565,"="&amp;$A4,Concentrado!$B$2:$B565, "=Campeche")</f>
        <v>2.5859095834639341</v>
      </c>
      <c r="F4" s="10">
        <f>SUMIFS(Concentrado!G$2:G565,Concentrado!$A$2:$A565,"="&amp;$A4,Concentrado!$B$2:$B565, "=Campeche")</f>
        <v>0.48124463457661332</v>
      </c>
    </row>
    <row r="5" spans="1:6" x14ac:dyDescent="0.25">
      <c r="A5" s="5">
        <v>2006</v>
      </c>
      <c r="B5" s="8">
        <f>SUMIFS(Concentrado!C$2:C566,Concentrado!$A$2:$A566,"="&amp;$A5,Concentrado!$B$2:$B566, "=Campeche")</f>
        <v>609382.95200000005</v>
      </c>
      <c r="C5" s="8">
        <f>SUMIFS(Concentrado!D$2:D566,Concentrado!$A$2:$A566,"="&amp;$A5,Concentrado!$B$2:$B566, "=Campeche")</f>
        <v>3044.1401900000001</v>
      </c>
      <c r="D5" s="10">
        <f>SUMIFS(Concentrado!E$2:E566,Concentrado!$A$2:$A566,"="&amp;$A5,Concentrado!$B$2:$B566, "=Campeche")</f>
        <v>5.7</v>
      </c>
      <c r="E5" s="10">
        <f>SUMIFS(Concentrado!F$2:F566,Concentrado!$A$2:$A566,"="&amp;$A5,Concentrado!$B$2:$B566, "=Campeche")</f>
        <v>2.5384775855367572</v>
      </c>
      <c r="F5" s="10">
        <f>SUMIFS(Concentrado!G$2:G566,Concentrado!$A$2:$A566,"="&amp;$A5,Concentrado!$B$2:$B566, "=Campeche")</f>
        <v>0.49954469189023193</v>
      </c>
    </row>
    <row r="6" spans="1:6" x14ac:dyDescent="0.25">
      <c r="A6" s="5">
        <v>2007</v>
      </c>
      <c r="B6" s="8">
        <f>SUMIFS(Concentrado!C$2:C567,Concentrado!$A$2:$A567,"="&amp;$A6,Concentrado!$B$2:$B567, "=Campeche")</f>
        <v>657079.799</v>
      </c>
      <c r="C6" s="8">
        <f>SUMIFS(Concentrado!D$2:D567,Concentrado!$A$2:$A567,"="&amp;$A6,Concentrado!$B$2:$B567, "=Campeche")</f>
        <v>3366.11078</v>
      </c>
      <c r="D6" s="10">
        <f>SUMIFS(Concentrado!E$2:E567,Concentrado!$A$2:$A567,"="&amp;$A6,Concentrado!$B$2:$B567, "=Campeche")</f>
        <v>5.7</v>
      </c>
      <c r="E6" s="10">
        <f>SUMIFS(Concentrado!F$2:F567,Concentrado!$A$2:$A567,"="&amp;$A6,Concentrado!$B$2:$B567, "=Campeche")</f>
        <v>2.6221647726524417</v>
      </c>
      <c r="F6" s="10">
        <f>SUMIFS(Concentrado!G$2:G567,Concentrado!$A$2:$A567,"="&amp;$A6,Concentrado!$B$2:$B567, "=Campeche")</f>
        <v>0.51228340684386187</v>
      </c>
    </row>
    <row r="7" spans="1:6" x14ac:dyDescent="0.25">
      <c r="A7" s="5">
        <v>2008</v>
      </c>
      <c r="B7" s="8">
        <f>SUMIFS(Concentrado!C$2:C568,Concentrado!$A$2:$A568,"="&amp;$A7,Concentrado!$B$2:$B568, "=Campeche")</f>
        <v>740140.02</v>
      </c>
      <c r="C7" s="8">
        <f>SUMIFS(Concentrado!D$2:D568,Concentrado!$A$2:$A568,"="&amp;$A7,Concentrado!$B$2:$B568, "=Campeche")</f>
        <v>4076.4636700000001</v>
      </c>
      <c r="D7" s="10">
        <f>SUMIFS(Concentrado!E$2:E568,Concentrado!$A$2:$A568,"="&amp;$A7,Concentrado!$B$2:$B568, "=Campeche")</f>
        <v>5.9</v>
      </c>
      <c r="E7" s="10">
        <f>SUMIFS(Concentrado!F$2:F568,Concentrado!$A$2:$A568,"="&amp;$A7,Concentrado!$B$2:$B568, "=Campeche")</f>
        <v>2.744375766130335</v>
      </c>
      <c r="F7" s="10">
        <f>SUMIFS(Concentrado!G$2:G568,Concentrado!$A$2:$A568,"="&amp;$A7,Concentrado!$B$2:$B568, "=Campeche")</f>
        <v>0.55076925444458469</v>
      </c>
    </row>
    <row r="8" spans="1:6" x14ac:dyDescent="0.25">
      <c r="A8" s="5">
        <v>2009</v>
      </c>
      <c r="B8" s="8">
        <f>SUMIFS(Concentrado!C$2:C569,Concentrado!$A$2:$A569,"="&amp;$A8,Concentrado!$B$2:$B569, "=Campeche")</f>
        <v>542318.29099999997</v>
      </c>
      <c r="C8" s="8">
        <f>SUMIFS(Concentrado!D$2:D569,Concentrado!$A$2:$A569,"="&amp;$A8,Concentrado!$B$2:$B569, "=Campeche")</f>
        <v>4118.79925</v>
      </c>
      <c r="D8" s="10">
        <f>SUMIFS(Concentrado!E$2:E569,Concentrado!$A$2:$A569,"="&amp;$A8,Concentrado!$B$2:$B569, "=Campeche")</f>
        <v>6.5</v>
      </c>
      <c r="E8" s="10">
        <f>SUMIFS(Concentrado!F$2:F569,Concentrado!$A$2:$A569,"="&amp;$A8,Concentrado!$B$2:$B569, "=Campeche")</f>
        <v>3.0818163350054357</v>
      </c>
      <c r="F8" s="10">
        <f>SUMIFS(Concentrado!G$2:G569,Concentrado!$A$2:$A569,"="&amp;$A8,Concentrado!$B$2:$B569, "=Campeche")</f>
        <v>0.75948005412194375</v>
      </c>
    </row>
    <row r="9" spans="1:6" x14ac:dyDescent="0.25">
      <c r="A9" s="5">
        <v>2010</v>
      </c>
      <c r="B9" s="8">
        <f>SUMIFS(Concentrado!C$2:C570,Concentrado!$A$2:$A570,"="&amp;$A9,Concentrado!$B$2:$B570, "=Campeche")</f>
        <v>620535.42299999995</v>
      </c>
      <c r="C9" s="8">
        <f>SUMIFS(Concentrado!D$2:D570,Concentrado!$A$2:$A570,"="&amp;$A9,Concentrado!$B$2:$B570, "=Campeche")</f>
        <v>3953.8788599999998</v>
      </c>
      <c r="D9" s="10">
        <f>SUMIFS(Concentrado!E$2:E570,Concentrado!$A$2:$A570,"="&amp;$A9,Concentrado!$B$2:$B570, "=Campeche")</f>
        <v>6.4</v>
      </c>
      <c r="E9" s="10">
        <f>SUMIFS(Concentrado!F$2:F570,Concentrado!$A$2:$A570,"="&amp;$A9,Concentrado!$B$2:$B570, "=Campeche")</f>
        <v>3.0874178926609304</v>
      </c>
      <c r="F9" s="10">
        <f>SUMIFS(Concentrado!G$2:G570,Concentrado!$A$2:$A570,"="&amp;$A9,Concentrado!$B$2:$B570, "=Campeche")</f>
        <v>0.63717214415977019</v>
      </c>
    </row>
    <row r="10" spans="1:6" x14ac:dyDescent="0.25">
      <c r="A10" s="5">
        <v>2011</v>
      </c>
      <c r="B10" s="8">
        <f>SUMIFS(Concentrado!C$2:C571,Concentrado!$A$2:$A571,"="&amp;$A10,Concentrado!$B$2:$B571, "=Campeche")</f>
        <v>780750.71</v>
      </c>
      <c r="C10" s="8">
        <f>SUMIFS(Concentrado!D$2:D571,Concentrado!$A$2:$A571,"="&amp;$A10,Concentrado!$B$2:$B571, "=Campeche")</f>
        <v>4545.5742499999997</v>
      </c>
      <c r="D10" s="10">
        <f>SUMIFS(Concentrado!E$2:E571,Concentrado!$A$2:$A571,"="&amp;$A10,Concentrado!$B$2:$B571, "=Campeche")</f>
        <v>6.3</v>
      </c>
      <c r="E10" s="10">
        <f>SUMIFS(Concentrado!F$2:F571,Concentrado!$A$2:$A571,"="&amp;$A10,Concentrado!$B$2:$B571, "=Campeche")</f>
        <v>3.0428875930620269</v>
      </c>
      <c r="F10" s="10">
        <f>SUMIFS(Concentrado!G$2:G571,Concentrado!$A$2:$A571,"="&amp;$A10,Concentrado!$B$2:$B571, "=Campeche")</f>
        <v>0.58220558646690179</v>
      </c>
    </row>
    <row r="11" spans="1:6" x14ac:dyDescent="0.25">
      <c r="A11" s="5">
        <v>2012</v>
      </c>
      <c r="B11" s="8">
        <f>SUMIFS(Concentrado!C$2:C572,Concentrado!$A$2:$A572,"="&amp;$A11,Concentrado!$B$2:$B572, "=Campeche")</f>
        <v>779041.23</v>
      </c>
      <c r="C11" s="8">
        <f>SUMIFS(Concentrado!D$2:D572,Concentrado!$A$2:$A572,"="&amp;$A11,Concentrado!$B$2:$B572, "=Campeche")</f>
        <v>4635.8655799999997</v>
      </c>
      <c r="D11" s="10">
        <f>SUMIFS(Concentrado!E$2:E572,Concentrado!$A$2:$A572,"="&amp;$A11,Concentrado!$B$2:$B572, "=Campeche")</f>
        <v>6.4</v>
      </c>
      <c r="E11" s="10">
        <f>SUMIFS(Concentrado!F$2:F572,Concentrado!$A$2:$A572,"="&amp;$A11,Concentrado!$B$2:$B572, "=Campeche")</f>
        <v>3.1217773666234105</v>
      </c>
      <c r="F11" s="10">
        <f>SUMIFS(Concentrado!G$2:G572,Concentrado!$A$2:$A572,"="&amp;$A11,Concentrado!$B$2:$B572, "=Campeche")</f>
        <v>0.59507320042611866</v>
      </c>
    </row>
    <row r="12" spans="1:6" x14ac:dyDescent="0.25">
      <c r="A12" s="5">
        <v>2013</v>
      </c>
      <c r="B12" s="8">
        <f>SUMIFS(Concentrado!C$2:C573,Concentrado!$A$2:$A573,"="&amp;$A12,Concentrado!$B$2:$B573, "=Campeche")</f>
        <v>721085.06299999997</v>
      </c>
      <c r="C12" s="8">
        <f>SUMIFS(Concentrado!D$2:D573,Concentrado!$A$2:$A573,"="&amp;$A12,Concentrado!$B$2:$B573, "=Campeche")</f>
        <v>4671.9795099999992</v>
      </c>
      <c r="D12" s="10">
        <f>SUMIFS(Concentrado!E$2:E573,Concentrado!$A$2:$A573,"="&amp;$A12,Concentrado!$B$2:$B573, "=Campeche")</f>
        <v>6.4</v>
      </c>
      <c r="E12" s="10">
        <f>SUMIFS(Concentrado!F$2:F573,Concentrado!$A$2:$A573,"="&amp;$A12,Concentrado!$B$2:$B573, "=Campeche")</f>
        <v>3.2215186044094604</v>
      </c>
      <c r="F12" s="10">
        <f>SUMIFS(Concentrado!G$2:G573,Concentrado!$A$2:$A573,"="&amp;$A12,Concentrado!$B$2:$B573, "=Campeche")</f>
        <v>0.64790962255724882</v>
      </c>
    </row>
    <row r="13" spans="1:6" x14ac:dyDescent="0.25">
      <c r="A13" s="5">
        <v>2014</v>
      </c>
      <c r="B13" s="8">
        <f>SUMIFS(Concentrado!C$2:C574,Concentrado!$A$2:$A574,"="&amp;$A13,Concentrado!$B$2:$B574, "=Campeche")</f>
        <v>696682.54299999995</v>
      </c>
      <c r="C13" s="8">
        <f>SUMIFS(Concentrado!D$2:D574,Concentrado!$A$2:$A574,"="&amp;$A13,Concentrado!$B$2:$B574, "=Campeche")</f>
        <v>5157.0905299999995</v>
      </c>
      <c r="D13" s="10">
        <f>SUMIFS(Concentrado!E$2:E574,Concentrado!$A$2:$A574,"="&amp;$A13,Concentrado!$B$2:$B574, "=Campeche")</f>
        <v>6.5</v>
      </c>
      <c r="E13" s="10">
        <f>SUMIFS(Concentrado!F$2:F574,Concentrado!$A$2:$A574,"="&amp;$A13,Concentrado!$B$2:$B574, "=Campeche")</f>
        <v>2.9983345975823634</v>
      </c>
      <c r="F13" s="10">
        <f>SUMIFS(Concentrado!G$2:G574,Concentrado!$A$2:$A574,"="&amp;$A13,Concentrado!$B$2:$B574, "=Campeche")</f>
        <v>0.74023535996652645</v>
      </c>
    </row>
    <row r="14" spans="1:6" x14ac:dyDescent="0.25">
      <c r="A14" s="5">
        <v>2015</v>
      </c>
      <c r="B14" s="8">
        <f>SUMIFS(Concentrado!C$2:C575,Concentrado!$A$2:$A575,"="&amp;$A14,Concentrado!$B$2:$B575, "=Campeche")</f>
        <v>436081.49400000001</v>
      </c>
      <c r="C14" s="8">
        <f>SUMIFS(Concentrado!D$2:D575,Concentrado!$A$2:$A575,"="&amp;$A14,Concentrado!$B$2:$B575, "=Campeche")</f>
        <v>5291.7437100000006</v>
      </c>
      <c r="D14" s="10">
        <f>SUMIFS(Concentrado!E$2:E575,Concentrado!$A$2:$A575,"="&amp;$A14,Concentrado!$B$2:$B575, "=Campeche")</f>
        <v>6.5</v>
      </c>
      <c r="E14" s="10">
        <f>SUMIFS(Concentrado!F$2:F575,Concentrado!$A$2:$A575,"="&amp;$A14,Concentrado!$B$2:$B575, "=Campeche")</f>
        <v>3.0797974575319831</v>
      </c>
      <c r="F14" s="10">
        <f>SUMIFS(Concentrado!G$2:G575,Concentrado!$A$2:$A575,"="&amp;$A14,Concentrado!$B$2:$B575, "=Campeche")</f>
        <v>1.2134758715534946</v>
      </c>
    </row>
    <row r="15" spans="1:6" x14ac:dyDescent="0.25">
      <c r="A15" s="5">
        <v>2016</v>
      </c>
      <c r="B15" s="8">
        <f>SUMIFS(Concentrado!C$2:C576,Concentrado!$A$2:$A576,"="&amp;$A15,Concentrado!$B$2:$B576, "=Campeche")</f>
        <v>412424.33299999998</v>
      </c>
      <c r="C15" s="8">
        <f>SUMIFS(Concentrado!D$2:D576,Concentrado!$A$2:$A576,"="&amp;$A15,Concentrado!$B$2:$B576, "=Campeche")</f>
        <v>5302.5720299999994</v>
      </c>
      <c r="D15" s="10">
        <f>SUMIFS(Concentrado!E$2:E576,Concentrado!$A$2:$A576,"="&amp;$A15,Concentrado!$B$2:$B576, "=Campeche")</f>
        <v>6.5</v>
      </c>
      <c r="E15" s="10">
        <f>SUMIFS(Concentrado!F$2:F576,Concentrado!$A$2:$A576,"="&amp;$A15,Concentrado!$B$2:$B576, "=Campeche")</f>
        <v>2.9449005221803635</v>
      </c>
      <c r="F15" s="10">
        <f>SUMIFS(Concentrado!G$2:G576,Concentrado!$A$2:$A576,"="&amp;$A15,Concentrado!$B$2:$B576, "=Campeche")</f>
        <v>1.2857078512872322</v>
      </c>
    </row>
    <row r="16" spans="1:6" x14ac:dyDescent="0.25">
      <c r="A16" s="5">
        <v>2017</v>
      </c>
      <c r="B16" s="8">
        <f>SUMIFS(Concentrado!C$2:C577,Concentrado!$A$2:$A577,"="&amp;$A16,Concentrado!$B$2:$B577, "=Campeche")</f>
        <v>488348.95</v>
      </c>
      <c r="C16" s="8">
        <f>SUMIFS(Concentrado!D$2:D577,Concentrado!$A$2:$A577,"="&amp;$A16,Concentrado!$B$2:$B577, "=Campeche")</f>
        <v>5507.2515400000002</v>
      </c>
      <c r="D16" s="10">
        <f>SUMIFS(Concentrado!E$2:E577,Concentrado!$A$2:$A577,"="&amp;$A16,Concentrado!$B$2:$B577, "=Campeche")</f>
        <v>6.5</v>
      </c>
      <c r="E16" s="10">
        <f>SUMIFS(Concentrado!F$2:F577,Concentrado!$A$2:$A577,"="&amp;$A16,Concentrado!$B$2:$B577, "=Campeche")</f>
        <v>2.8</v>
      </c>
      <c r="F16" s="10">
        <f>SUMIFS(Concentrado!G$2:G577,Concentrado!$A$2:$A577,"="&amp;$A16,Concentrado!$B$2:$B577, "=Campeche")</f>
        <v>1.1277287562510374</v>
      </c>
    </row>
    <row r="17" spans="1:6" x14ac:dyDescent="0.25">
      <c r="A17" s="5">
        <v>2018</v>
      </c>
      <c r="B17" s="8">
        <f>SUMIFS(Concentrado!C$2:C578,Concentrado!$A$2:$A578,"="&amp;$A17,Concentrado!$B$2:$B578, "=Campeche")</f>
        <v>550300.201</v>
      </c>
      <c r="C17" s="8">
        <f>SUMIFS(Concentrado!D$2:D578,Concentrado!$A$2:$A578,"="&amp;$A17,Concentrado!$B$2:$B578, "=Campeche")</f>
        <v>5709.6835499999997</v>
      </c>
      <c r="D17" s="10">
        <f>SUMIFS(Concentrado!E$2:E578,Concentrado!$A$2:$A578,"="&amp;$A17,Concentrado!$B$2:$B578, "=Campeche")</f>
        <v>6.6</v>
      </c>
      <c r="E17" s="10">
        <f>SUMIFS(Concentrado!F$2:F578,Concentrado!$A$2:$A578,"="&amp;$A17,Concentrado!$B$2:$B578, "=Campeche")</f>
        <v>2.8</v>
      </c>
      <c r="F17" s="10">
        <f>SUMIFS(Concentrado!G$2:G578,Concentrado!$A$2:$A578,"="&amp;$A17,Concentrado!$B$2:$B578, "=Campeche")</f>
        <v>1.0375579619314004</v>
      </c>
    </row>
    <row r="18" spans="1:6" x14ac:dyDescent="0.25">
      <c r="A18" s="5">
        <v>2019</v>
      </c>
      <c r="B18" s="8">
        <f>SUMIFS(Concentrado!C$2:C579,Concentrado!$A$2:$A579,"="&amp;$A18,Concentrado!$B$2:$B579, "=Campeche")</f>
        <v>624630.01300000004</v>
      </c>
      <c r="C18" s="8">
        <f>SUMIFS(Concentrado!D$2:D579,Concentrado!$A$2:$A579,"="&amp;$A18,Concentrado!$B$2:$B579, "=Campeche")</f>
        <v>5899.0809900000004</v>
      </c>
      <c r="D18" s="10">
        <f>SUMIFS(Concentrado!E$2:E579,Concentrado!$A$2:$A579,"="&amp;$A18,Concentrado!$B$2:$B579, "=Campeche")</f>
        <v>6.6</v>
      </c>
      <c r="E18" s="10">
        <f>SUMIFS(Concentrado!F$2:F579,Concentrado!$A$2:$A579,"="&amp;$A18,Concentrado!$B$2:$B579, "=Campeche")</f>
        <v>2.8</v>
      </c>
      <c r="F18" s="10">
        <f>SUMIFS(Concentrado!G$2:G579,Concentrado!$A$2:$A579,"="&amp;$A18,Concentrado!$B$2:$B579, "=Campeche")</f>
        <v>0.94441203067839141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44</v>
      </c>
    </row>
    <row r="2" spans="1:6" x14ac:dyDescent="0.25">
      <c r="A2" s="5">
        <v>2003</v>
      </c>
      <c r="B2" s="8">
        <f>SUMIFS(Concentrado!C$2:C563,Concentrado!$A$2:$A563,"="&amp;$A2,Concentrado!$B$2:$B563, "=Chiapas")</f>
        <v>149658.13200000001</v>
      </c>
      <c r="C2" s="8">
        <f>SUMIFS(Concentrado!D$2:D563,Concentrado!$A$2:$A563,"="&amp;$A2,Concentrado!$B$2:$B563, "=Chiapas")</f>
        <v>4190.6136000000006</v>
      </c>
      <c r="D2" s="10">
        <f>SUMIFS(Concentrado!E$2:E563,Concentrado!$A$2:$A563,"="&amp;$A2,Concentrado!$B$2:$B563, "=Chiapas")</f>
        <v>5.6</v>
      </c>
      <c r="E2" s="10">
        <f>SUMIFS(Concentrado!F$2:F563,Concentrado!$A$2:$A563,"="&amp;$A2,Concentrado!$B$2:$B563, "=Chiapas")</f>
        <v>2.488469098916569</v>
      </c>
      <c r="F2" s="10">
        <f>SUMIFS(Concentrado!G$2:G563,Concentrado!$A$2:$A563,"="&amp;$A2,Concentrado!$B$2:$B563, "=Chiapas")</f>
        <v>2.8001242191102587</v>
      </c>
    </row>
    <row r="3" spans="1:6" x14ac:dyDescent="0.25">
      <c r="A3" s="5">
        <v>2004</v>
      </c>
      <c r="B3" s="8">
        <f>SUMIFS(Concentrado!C$2:C564,Concentrado!$A$2:$A564,"="&amp;$A3,Concentrado!$B$2:$B564, "=Chiapas")</f>
        <v>157105.24100000001</v>
      </c>
      <c r="C3" s="8">
        <f>SUMIFS(Concentrado!D$2:D564,Concentrado!$A$2:$A564,"="&amp;$A3,Concentrado!$B$2:$B564, "=Chiapas")</f>
        <v>5774.3067499999997</v>
      </c>
      <c r="D3" s="10">
        <f>SUMIFS(Concentrado!E$2:E564,Concentrado!$A$2:$A564,"="&amp;$A3,Concentrado!$B$2:$B564, "=Chiapas")</f>
        <v>5.6</v>
      </c>
      <c r="E3" s="10">
        <f>SUMIFS(Concentrado!F$2:F564,Concentrado!$A$2:$A564,"="&amp;$A3,Concentrado!$B$2:$B564, "=Chiapas")</f>
        <v>2.6483893996136545</v>
      </c>
      <c r="F3" s="10">
        <f>SUMIFS(Concentrado!G$2:G564,Concentrado!$A$2:$A564,"="&amp;$A3,Concentrado!$B$2:$B564, "=Chiapas")</f>
        <v>3.6754386507067576</v>
      </c>
    </row>
    <row r="4" spans="1:6" x14ac:dyDescent="0.25">
      <c r="A4" s="5">
        <v>2005</v>
      </c>
      <c r="B4" s="8">
        <f>SUMIFS(Concentrado!C$2:C565,Concentrado!$A$2:$A565,"="&amp;$A4,Concentrado!$B$2:$B565, "=Chiapas")</f>
        <v>167597.57199999999</v>
      </c>
      <c r="C4" s="8">
        <f>SUMIFS(Concentrado!D$2:D565,Concentrado!$A$2:$A565,"="&amp;$A4,Concentrado!$B$2:$B565, "=Chiapas")</f>
        <v>6277.5575399999998</v>
      </c>
      <c r="D4" s="10">
        <f>SUMIFS(Concentrado!E$2:E565,Concentrado!$A$2:$A565,"="&amp;$A4,Concentrado!$B$2:$B565, "=Chiapas")</f>
        <v>5.7</v>
      </c>
      <c r="E4" s="10">
        <f>SUMIFS(Concentrado!F$2:F565,Concentrado!$A$2:$A565,"="&amp;$A4,Concentrado!$B$2:$B565, "=Chiapas")</f>
        <v>2.5859095834639341</v>
      </c>
      <c r="F4" s="10">
        <f>SUMIFS(Concentrado!G$2:G565,Concentrado!$A$2:$A565,"="&amp;$A4,Concentrado!$B$2:$B565, "=Chiapas")</f>
        <v>3.7456136536393263</v>
      </c>
    </row>
    <row r="5" spans="1:6" x14ac:dyDescent="0.25">
      <c r="A5" s="5">
        <v>2006</v>
      </c>
      <c r="B5" s="8">
        <f>SUMIFS(Concentrado!C$2:C566,Concentrado!$A$2:$A566,"="&amp;$A5,Concentrado!$B$2:$B566, "=Chiapas")</f>
        <v>185859.755</v>
      </c>
      <c r="C5" s="8">
        <f>SUMIFS(Concentrado!D$2:D566,Concentrado!$A$2:$A566,"="&amp;$A5,Concentrado!$B$2:$B566, "=Chiapas")</f>
        <v>6590.4827399999995</v>
      </c>
      <c r="D5" s="10">
        <f>SUMIFS(Concentrado!E$2:E566,Concentrado!$A$2:$A566,"="&amp;$A5,Concentrado!$B$2:$B566, "=Chiapas")</f>
        <v>5.7</v>
      </c>
      <c r="E5" s="10">
        <f>SUMIFS(Concentrado!F$2:F566,Concentrado!$A$2:$A566,"="&amp;$A5,Concentrado!$B$2:$B566, "=Chiapas")</f>
        <v>2.5384775855367572</v>
      </c>
      <c r="F5" s="10">
        <f>SUMIFS(Concentrado!G$2:G566,Concentrado!$A$2:$A566,"="&amp;$A5,Concentrado!$B$2:$B566, "=Chiapas")</f>
        <v>3.5459439511259441</v>
      </c>
    </row>
    <row r="6" spans="1:6" x14ac:dyDescent="0.25">
      <c r="A6" s="5">
        <v>2007</v>
      </c>
      <c r="B6" s="8">
        <f>SUMIFS(Concentrado!C$2:C567,Concentrado!$A$2:$A567,"="&amp;$A6,Concentrado!$B$2:$B567, "=Chiapas")</f>
        <v>198100.75099999999</v>
      </c>
      <c r="C6" s="8">
        <f>SUMIFS(Concentrado!D$2:D567,Concentrado!$A$2:$A567,"="&amp;$A6,Concentrado!$B$2:$B567, "=Chiapas")</f>
        <v>8153.0542000000005</v>
      </c>
      <c r="D6" s="10">
        <f>SUMIFS(Concentrado!E$2:E567,Concentrado!$A$2:$A567,"="&amp;$A6,Concentrado!$B$2:$B567, "=Chiapas")</f>
        <v>5.7</v>
      </c>
      <c r="E6" s="10">
        <f>SUMIFS(Concentrado!F$2:F567,Concentrado!$A$2:$A567,"="&amp;$A6,Concentrado!$B$2:$B567, "=Chiapas")</f>
        <v>2.6221647726524417</v>
      </c>
      <c r="F6" s="10">
        <f>SUMIFS(Concentrado!G$2:G567,Concentrado!$A$2:$A567,"="&amp;$A6,Concentrado!$B$2:$B567, "=Chiapas")</f>
        <v>4.1156099403176922</v>
      </c>
    </row>
    <row r="7" spans="1:6" x14ac:dyDescent="0.25">
      <c r="A7" s="5">
        <v>2008</v>
      </c>
      <c r="B7" s="8">
        <f>SUMIFS(Concentrado!C$2:C568,Concentrado!$A$2:$A568,"="&amp;$A7,Concentrado!$B$2:$B568, "=Chiapas")</f>
        <v>219146.59899999999</v>
      </c>
      <c r="C7" s="8">
        <f>SUMIFS(Concentrado!D$2:D568,Concentrado!$A$2:$A568,"="&amp;$A7,Concentrado!$B$2:$B568, "=Chiapas")</f>
        <v>9495.444300000001</v>
      </c>
      <c r="D7" s="10">
        <f>SUMIFS(Concentrado!E$2:E568,Concentrado!$A$2:$A568,"="&amp;$A7,Concentrado!$B$2:$B568, "=Chiapas")</f>
        <v>5.9</v>
      </c>
      <c r="E7" s="10">
        <f>SUMIFS(Concentrado!F$2:F568,Concentrado!$A$2:$A568,"="&amp;$A7,Concentrado!$B$2:$B568, "=Chiapas")</f>
        <v>2.744375766130335</v>
      </c>
      <c r="F7" s="10">
        <f>SUMIFS(Concentrado!G$2:G568,Concentrado!$A$2:$A568,"="&amp;$A7,Concentrado!$B$2:$B568, "=Chiapas")</f>
        <v>4.3329188512754433</v>
      </c>
    </row>
    <row r="8" spans="1:6" x14ac:dyDescent="0.25">
      <c r="A8" s="5">
        <v>2009</v>
      </c>
      <c r="B8" s="8">
        <f>SUMIFS(Concentrado!C$2:C569,Concentrado!$A$2:$A569,"="&amp;$A8,Concentrado!$B$2:$B569, "=Chiapas")</f>
        <v>217703.31099999999</v>
      </c>
      <c r="C8" s="8">
        <f>SUMIFS(Concentrado!D$2:D569,Concentrado!$A$2:$A569,"="&amp;$A8,Concentrado!$B$2:$B569, "=Chiapas")</f>
        <v>10530.395829999999</v>
      </c>
      <c r="D8" s="10">
        <f>SUMIFS(Concentrado!E$2:E569,Concentrado!$A$2:$A569,"="&amp;$A8,Concentrado!$B$2:$B569, "=Chiapas")</f>
        <v>6.5</v>
      </c>
      <c r="E8" s="10">
        <f>SUMIFS(Concentrado!F$2:F569,Concentrado!$A$2:$A569,"="&amp;$A8,Concentrado!$B$2:$B569, "=Chiapas")</f>
        <v>3.0818163350054357</v>
      </c>
      <c r="F8" s="10">
        <f>SUMIFS(Concentrado!G$2:G569,Concentrado!$A$2:$A569,"="&amp;$A8,Concentrado!$B$2:$B569, "=Chiapas")</f>
        <v>4.8370398142451769</v>
      </c>
    </row>
    <row r="9" spans="1:6" x14ac:dyDescent="0.25">
      <c r="A9" s="5">
        <v>2010</v>
      </c>
      <c r="B9" s="8">
        <f>SUMIFS(Concentrado!C$2:C570,Concentrado!$A$2:$A570,"="&amp;$A9,Concentrado!$B$2:$B570, "=Chiapas")</f>
        <v>240499.03200000001</v>
      </c>
      <c r="C9" s="8">
        <f>SUMIFS(Concentrado!D$2:D570,Concentrado!$A$2:$A570,"="&amp;$A9,Concentrado!$B$2:$B570, "=Chiapas")</f>
        <v>11777.611390000002</v>
      </c>
      <c r="D9" s="10">
        <f>SUMIFS(Concentrado!E$2:E570,Concentrado!$A$2:$A570,"="&amp;$A9,Concentrado!$B$2:$B570, "=Chiapas")</f>
        <v>6.4</v>
      </c>
      <c r="E9" s="10">
        <f>SUMIFS(Concentrado!F$2:F570,Concentrado!$A$2:$A570,"="&amp;$A9,Concentrado!$B$2:$B570, "=Chiapas")</f>
        <v>3.0874178926609304</v>
      </c>
      <c r="F9" s="10">
        <f>SUMIFS(Concentrado!G$2:G570,Concentrado!$A$2:$A570,"="&amp;$A9,Concentrado!$B$2:$B570, "=Chiapas")</f>
        <v>4.8971554238937651</v>
      </c>
    </row>
    <row r="10" spans="1:6" x14ac:dyDescent="0.25">
      <c r="A10" s="5">
        <v>2011</v>
      </c>
      <c r="B10" s="8">
        <f>SUMIFS(Concentrado!C$2:C571,Concentrado!$A$2:$A571,"="&amp;$A10,Concentrado!$B$2:$B571, "=Chiapas")</f>
        <v>261927.503</v>
      </c>
      <c r="C10" s="8">
        <f>SUMIFS(Concentrado!D$2:D571,Concentrado!$A$2:$A571,"="&amp;$A10,Concentrado!$B$2:$B571, "=Chiapas")</f>
        <v>13617.14352</v>
      </c>
      <c r="D10" s="10">
        <f>SUMIFS(Concentrado!E$2:E571,Concentrado!$A$2:$A571,"="&amp;$A10,Concentrado!$B$2:$B571, "=Chiapas")</f>
        <v>6.3</v>
      </c>
      <c r="E10" s="10">
        <f>SUMIFS(Concentrado!F$2:F571,Concentrado!$A$2:$A571,"="&amp;$A10,Concentrado!$B$2:$B571, "=Chiapas")</f>
        <v>3.0428875930620269</v>
      </c>
      <c r="F10" s="10">
        <f>SUMIFS(Concentrado!G$2:G571,Concentrado!$A$2:$A571,"="&amp;$A10,Concentrado!$B$2:$B571, "=Chiapas")</f>
        <v>5.1988215685773174</v>
      </c>
    </row>
    <row r="11" spans="1:6" x14ac:dyDescent="0.25">
      <c r="A11" s="5">
        <v>2012</v>
      </c>
      <c r="B11" s="8">
        <f>SUMIFS(Concentrado!C$2:C572,Concentrado!$A$2:$A572,"="&amp;$A11,Concentrado!$B$2:$B572, "=Chiapas")</f>
        <v>281695.95400000003</v>
      </c>
      <c r="C11" s="8">
        <f>SUMIFS(Concentrado!D$2:D572,Concentrado!$A$2:$A572,"="&amp;$A11,Concentrado!$B$2:$B572, "=Chiapas")</f>
        <v>15696.75236</v>
      </c>
      <c r="D11" s="10">
        <f>SUMIFS(Concentrado!E$2:E572,Concentrado!$A$2:$A572,"="&amp;$A11,Concentrado!$B$2:$B572, "=Chiapas")</f>
        <v>6.4</v>
      </c>
      <c r="E11" s="10">
        <f>SUMIFS(Concentrado!F$2:F572,Concentrado!$A$2:$A572,"="&amp;$A11,Concentrado!$B$2:$B572, "=Chiapas")</f>
        <v>3.1217773666234105</v>
      </c>
      <c r="F11" s="10">
        <f>SUMIFS(Concentrado!G$2:G572,Concentrado!$A$2:$A572,"="&amp;$A11,Concentrado!$B$2:$B572, "=Chiapas")</f>
        <v>5.5722320953179176</v>
      </c>
    </row>
    <row r="12" spans="1:6" x14ac:dyDescent="0.25">
      <c r="A12" s="5">
        <v>2013</v>
      </c>
      <c r="B12" s="8">
        <f>SUMIFS(Concentrado!C$2:C573,Concentrado!$A$2:$A573,"="&amp;$A12,Concentrado!$B$2:$B573, "=Chiapas")</f>
        <v>280925.27299999999</v>
      </c>
      <c r="C12" s="8">
        <f>SUMIFS(Concentrado!D$2:D573,Concentrado!$A$2:$A573,"="&amp;$A12,Concentrado!$B$2:$B573, "=Chiapas")</f>
        <v>16192.568569999999</v>
      </c>
      <c r="D12" s="10">
        <f>SUMIFS(Concentrado!E$2:E573,Concentrado!$A$2:$A573,"="&amp;$A12,Concentrado!$B$2:$B573, "=Chiapas")</f>
        <v>6.4</v>
      </c>
      <c r="E12" s="10">
        <f>SUMIFS(Concentrado!F$2:F573,Concentrado!$A$2:$A573,"="&amp;$A12,Concentrado!$B$2:$B573, "=Chiapas")</f>
        <v>3.2215186044094604</v>
      </c>
      <c r="F12" s="10">
        <f>SUMIFS(Concentrado!G$2:G573,Concentrado!$A$2:$A573,"="&amp;$A12,Concentrado!$B$2:$B573, "=Chiapas")</f>
        <v>5.7640127558049929</v>
      </c>
    </row>
    <row r="13" spans="1:6" x14ac:dyDescent="0.25">
      <c r="A13" s="5">
        <v>2014</v>
      </c>
      <c r="B13" s="8">
        <f>SUMIFS(Concentrado!C$2:C574,Concentrado!$A$2:$A574,"="&amp;$A13,Concentrado!$B$2:$B574, "=Chiapas")</f>
        <v>300375.74400000001</v>
      </c>
      <c r="C13" s="8">
        <f>SUMIFS(Concentrado!D$2:D574,Concentrado!$A$2:$A574,"="&amp;$A13,Concentrado!$B$2:$B574, "=Chiapas")</f>
        <v>15909.08339</v>
      </c>
      <c r="D13" s="10">
        <f>SUMIFS(Concentrado!E$2:E574,Concentrado!$A$2:$A574,"="&amp;$A13,Concentrado!$B$2:$B574, "=Chiapas")</f>
        <v>6.5</v>
      </c>
      <c r="E13" s="10">
        <f>SUMIFS(Concentrado!F$2:F574,Concentrado!$A$2:$A574,"="&amp;$A13,Concentrado!$B$2:$B574, "=Chiapas")</f>
        <v>2.9983345975823634</v>
      </c>
      <c r="F13" s="10">
        <f>SUMIFS(Concentrado!G$2:G574,Concentrado!$A$2:$A574,"="&amp;$A13,Concentrado!$B$2:$B574, "=Chiapas")</f>
        <v>5.2963941688980052</v>
      </c>
    </row>
    <row r="14" spans="1:6" x14ac:dyDescent="0.25">
      <c r="A14" s="5">
        <v>2015</v>
      </c>
      <c r="B14" s="8">
        <f>SUMIFS(Concentrado!C$2:C575,Concentrado!$A$2:$A575,"="&amp;$A14,Concentrado!$B$2:$B575, "=Chiapas")</f>
        <v>302308.114</v>
      </c>
      <c r="C14" s="8">
        <f>SUMIFS(Concentrado!D$2:D575,Concentrado!$A$2:$A575,"="&amp;$A14,Concentrado!$B$2:$B575, "=Chiapas")</f>
        <v>16966.649969999999</v>
      </c>
      <c r="D14" s="10">
        <f>SUMIFS(Concentrado!E$2:E575,Concentrado!$A$2:$A575,"="&amp;$A14,Concentrado!$B$2:$B575, "=Chiapas")</f>
        <v>6.5</v>
      </c>
      <c r="E14" s="10">
        <f>SUMIFS(Concentrado!F$2:F575,Concentrado!$A$2:$A575,"="&amp;$A14,Concentrado!$B$2:$B575, "=Chiapas")</f>
        <v>3.0797974575319831</v>
      </c>
      <c r="F14" s="10">
        <f>SUMIFS(Concentrado!G$2:G575,Concentrado!$A$2:$A575,"="&amp;$A14,Concentrado!$B$2:$B575, "=Chiapas")</f>
        <v>5.6123700239154015</v>
      </c>
    </row>
    <row r="15" spans="1:6" x14ac:dyDescent="0.25">
      <c r="A15" s="5">
        <v>2016</v>
      </c>
      <c r="B15" s="8">
        <f>SUMIFS(Concentrado!C$2:C576,Concentrado!$A$2:$A576,"="&amp;$A15,Concentrado!$B$2:$B576, "=Chiapas")</f>
        <v>318560.217</v>
      </c>
      <c r="C15" s="8">
        <f>SUMIFS(Concentrado!D$2:D576,Concentrado!$A$2:$A576,"="&amp;$A15,Concentrado!$B$2:$B576, "=Chiapas")</f>
        <v>17252.820110000001</v>
      </c>
      <c r="D15" s="10">
        <f>SUMIFS(Concentrado!E$2:E576,Concentrado!$A$2:$A576,"="&amp;$A15,Concentrado!$B$2:$B576, "=Chiapas")</f>
        <v>6.5</v>
      </c>
      <c r="E15" s="10">
        <f>SUMIFS(Concentrado!F$2:F576,Concentrado!$A$2:$A576,"="&amp;$A15,Concentrado!$B$2:$B576, "=Chiapas")</f>
        <v>2.9449005221803635</v>
      </c>
      <c r="F15" s="10">
        <f>SUMIFS(Concentrado!G$2:G576,Concentrado!$A$2:$A576,"="&amp;$A15,Concentrado!$B$2:$B576, "=Chiapas")</f>
        <v>5.4158740449376328</v>
      </c>
    </row>
    <row r="16" spans="1:6" x14ac:dyDescent="0.25">
      <c r="A16" s="5">
        <v>2017</v>
      </c>
      <c r="B16" s="8">
        <f>SUMIFS(Concentrado!C$2:C577,Concentrado!$A$2:$A577,"="&amp;$A16,Concentrado!$B$2:$B577, "=Chiapas")</f>
        <v>324362.54300000001</v>
      </c>
      <c r="C16" s="8">
        <f>SUMIFS(Concentrado!D$2:D577,Concentrado!$A$2:$A577,"="&amp;$A16,Concentrado!$B$2:$B577, "=Chiapas")</f>
        <v>18224.94716</v>
      </c>
      <c r="D16" s="10">
        <f>SUMIFS(Concentrado!E$2:E577,Concentrado!$A$2:$A577,"="&amp;$A16,Concentrado!$B$2:$B577, "=Chiapas")</f>
        <v>6.5</v>
      </c>
      <c r="E16" s="10">
        <f>SUMIFS(Concentrado!F$2:F577,Concentrado!$A$2:$A577,"="&amp;$A16,Concentrado!$B$2:$B577, "=Chiapas")</f>
        <v>2.8</v>
      </c>
      <c r="F16" s="10">
        <f>SUMIFS(Concentrado!G$2:G577,Concentrado!$A$2:$A577,"="&amp;$A16,Concentrado!$B$2:$B577, "=Chiapas")</f>
        <v>5.6186965953094035</v>
      </c>
    </row>
    <row r="17" spans="1:6" x14ac:dyDescent="0.25">
      <c r="A17" s="5">
        <v>2018</v>
      </c>
      <c r="B17" s="8">
        <f>SUMIFS(Concentrado!C$2:C578,Concentrado!$A$2:$A578,"="&amp;$A17,Concentrado!$B$2:$B578, "=Chiapas")</f>
        <v>327287.13699999999</v>
      </c>
      <c r="C17" s="8">
        <f>SUMIFS(Concentrado!D$2:D578,Concentrado!$A$2:$A578,"="&amp;$A17,Concentrado!$B$2:$B578, "=Chiapas")</f>
        <v>17937.690549999999</v>
      </c>
      <c r="D17" s="10">
        <f>SUMIFS(Concentrado!E$2:E578,Concentrado!$A$2:$A578,"="&amp;$A17,Concentrado!$B$2:$B578, "=Chiapas")</f>
        <v>6.6</v>
      </c>
      <c r="E17" s="10">
        <f>SUMIFS(Concentrado!F$2:F578,Concentrado!$A$2:$A578,"="&amp;$A17,Concentrado!$B$2:$B578, "=Chiapas")</f>
        <v>2.8</v>
      </c>
      <c r="F17" s="10">
        <f>SUMIFS(Concentrado!G$2:G578,Concentrado!$A$2:$A578,"="&amp;$A17,Concentrado!$B$2:$B578, "=Chiapas")</f>
        <v>5.4807196868235</v>
      </c>
    </row>
    <row r="18" spans="1:6" x14ac:dyDescent="0.25">
      <c r="A18" s="5">
        <v>2019</v>
      </c>
      <c r="B18" s="8">
        <f>SUMIFS(Concentrado!C$2:C579,Concentrado!$A$2:$A579,"="&amp;$A18,Concentrado!$B$2:$B579, "=Chiapas")</f>
        <v>331275.64299999998</v>
      </c>
      <c r="C18" s="8">
        <f>SUMIFS(Concentrado!D$2:D579,Concentrado!$A$2:$A579,"="&amp;$A18,Concentrado!$B$2:$B579, "=Chiapas")</f>
        <v>19239.388030000002</v>
      </c>
      <c r="D18" s="10">
        <f>SUMIFS(Concentrado!E$2:E579,Concentrado!$A$2:$A579,"="&amp;$A18,Concentrado!$B$2:$B579, "=Chiapas")</f>
        <v>6.6</v>
      </c>
      <c r="E18" s="10">
        <f>SUMIFS(Concentrado!F$2:F579,Concentrado!$A$2:$A579,"="&amp;$A18,Concentrado!$B$2:$B579, "=Chiapas")</f>
        <v>2.8</v>
      </c>
      <c r="F18" s="10">
        <f>SUMIFS(Concentrado!G$2:G579,Concentrado!$A$2:$A579,"="&amp;$A18,Concentrado!$B$2:$B579, "=Chiapas")</f>
        <v>5.8076675531499919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70</v>
      </c>
    </row>
    <row r="2" spans="1:6" x14ac:dyDescent="0.25">
      <c r="A2" s="5">
        <v>2003</v>
      </c>
      <c r="B2" s="8">
        <f>SUMIFS(Concentrado!C$2:C563,Concentrado!$A$2:$A563,"="&amp;$A2,Concentrado!$B$2:$B563, "=Chihuahua")</f>
        <v>234231.93700000001</v>
      </c>
      <c r="C2" s="8">
        <f>SUMIFS(Concentrado!D$2:D563,Concentrado!$A$2:$A563,"="&amp;$A2,Concentrado!$B$2:$B563, "=Chihuahua")</f>
        <v>6125.0677999999998</v>
      </c>
      <c r="D2" s="10">
        <f>SUMIFS(Concentrado!E$2:E563,Concentrado!$A$2:$A563,"="&amp;$A2,Concentrado!$B$2:$B563, "=Chihuahua")</f>
        <v>5.6</v>
      </c>
      <c r="E2" s="10">
        <f>SUMIFS(Concentrado!F$2:F563,Concentrado!$A$2:$A563,"="&amp;$A2,Concentrado!$B$2:$B563, "=Chihuahua")</f>
        <v>2.488469098916569</v>
      </c>
      <c r="F2" s="10">
        <f>SUMIFS(Concentrado!G$2:G563,Concentrado!$A$2:$A563,"="&amp;$A2,Concentrado!$B$2:$B563, "=Chihuahua")</f>
        <v>2.614958437542187</v>
      </c>
    </row>
    <row r="3" spans="1:6" x14ac:dyDescent="0.25">
      <c r="A3" s="5">
        <v>2004</v>
      </c>
      <c r="B3" s="8">
        <f>SUMIFS(Concentrado!C$2:C564,Concentrado!$A$2:$A564,"="&amp;$A3,Concentrado!$B$2:$B564, "=Chihuahua")</f>
        <v>260457.239</v>
      </c>
      <c r="C3" s="8">
        <f>SUMIFS(Concentrado!D$2:D564,Concentrado!$A$2:$A564,"="&amp;$A3,Concentrado!$B$2:$B564, "=Chihuahua")</f>
        <v>7222.8628399999998</v>
      </c>
      <c r="D3" s="10">
        <f>SUMIFS(Concentrado!E$2:E564,Concentrado!$A$2:$A564,"="&amp;$A3,Concentrado!$B$2:$B564, "=Chihuahua")</f>
        <v>5.6</v>
      </c>
      <c r="E3" s="10">
        <f>SUMIFS(Concentrado!F$2:F564,Concentrado!$A$2:$A564,"="&amp;$A3,Concentrado!$B$2:$B564, "=Chihuahua")</f>
        <v>2.6483893996136545</v>
      </c>
      <c r="F3" s="10">
        <f>SUMIFS(Concentrado!G$2:G564,Concentrado!$A$2:$A564,"="&amp;$A3,Concentrado!$B$2:$B564, "=Chihuahua")</f>
        <v>2.7731472804255595</v>
      </c>
    </row>
    <row r="4" spans="1:6" x14ac:dyDescent="0.25">
      <c r="A4" s="5">
        <v>2005</v>
      </c>
      <c r="B4" s="8">
        <f>SUMIFS(Concentrado!C$2:C565,Concentrado!$A$2:$A565,"="&amp;$A4,Concentrado!$B$2:$B565, "=Chihuahua")</f>
        <v>280959.109</v>
      </c>
      <c r="C4" s="8">
        <f>SUMIFS(Concentrado!D$2:D565,Concentrado!$A$2:$A565,"="&amp;$A4,Concentrado!$B$2:$B565, "=Chihuahua")</f>
        <v>7430.1963899999992</v>
      </c>
      <c r="D4" s="10">
        <f>SUMIFS(Concentrado!E$2:E565,Concentrado!$A$2:$A565,"="&amp;$A4,Concentrado!$B$2:$B565, "=Chihuahua")</f>
        <v>5.7</v>
      </c>
      <c r="E4" s="10">
        <f>SUMIFS(Concentrado!F$2:F565,Concentrado!$A$2:$A565,"="&amp;$A4,Concentrado!$B$2:$B565, "=Chihuahua")</f>
        <v>2.5859095834639341</v>
      </c>
      <c r="F4" s="10">
        <f>SUMIFS(Concentrado!G$2:G565,Concentrado!$A$2:$A565,"="&amp;$A4,Concentrado!$B$2:$B565, "=Chihuahua")</f>
        <v>2.6445828421245454</v>
      </c>
    </row>
    <row r="5" spans="1:6" x14ac:dyDescent="0.25">
      <c r="A5" s="5">
        <v>2006</v>
      </c>
      <c r="B5" s="8">
        <f>SUMIFS(Concentrado!C$2:C566,Concentrado!$A$2:$A566,"="&amp;$A5,Concentrado!$B$2:$B566, "=Chihuahua")</f>
        <v>318850.35700000002</v>
      </c>
      <c r="C5" s="8">
        <f>SUMIFS(Concentrado!D$2:D566,Concentrado!$A$2:$A566,"="&amp;$A5,Concentrado!$B$2:$B566, "=Chihuahua")</f>
        <v>8719.6434300000001</v>
      </c>
      <c r="D5" s="10">
        <f>SUMIFS(Concentrado!E$2:E566,Concentrado!$A$2:$A566,"="&amp;$A5,Concentrado!$B$2:$B566, "=Chihuahua")</f>
        <v>5.7</v>
      </c>
      <c r="E5" s="10">
        <f>SUMIFS(Concentrado!F$2:F566,Concentrado!$A$2:$A566,"="&amp;$A5,Concentrado!$B$2:$B566, "=Chihuahua")</f>
        <v>2.5384775855367572</v>
      </c>
      <c r="F5" s="10">
        <f>SUMIFS(Concentrado!G$2:G566,Concentrado!$A$2:$A566,"="&amp;$A5,Concentrado!$B$2:$B566, "=Chihuahua")</f>
        <v>2.7347133972316673</v>
      </c>
    </row>
    <row r="6" spans="1:6" x14ac:dyDescent="0.25">
      <c r="A6" s="5">
        <v>2007</v>
      </c>
      <c r="B6" s="8">
        <f>SUMIFS(Concentrado!C$2:C567,Concentrado!$A$2:$A567,"="&amp;$A6,Concentrado!$B$2:$B567, "=Chihuahua")</f>
        <v>347744.20799999998</v>
      </c>
      <c r="C6" s="8">
        <f>SUMIFS(Concentrado!D$2:D567,Concentrado!$A$2:$A567,"="&amp;$A6,Concentrado!$B$2:$B567, "=Chihuahua")</f>
        <v>10014.075229999999</v>
      </c>
      <c r="D6" s="10">
        <f>SUMIFS(Concentrado!E$2:E567,Concentrado!$A$2:$A567,"="&amp;$A6,Concentrado!$B$2:$B567, "=Chihuahua")</f>
        <v>5.7</v>
      </c>
      <c r="E6" s="10">
        <f>SUMIFS(Concentrado!F$2:F567,Concentrado!$A$2:$A567,"="&amp;$A6,Concentrado!$B$2:$B567, "=Chihuahua")</f>
        <v>2.6221647726524417</v>
      </c>
      <c r="F6" s="10">
        <f>SUMIFS(Concentrado!G$2:G567,Concentrado!$A$2:$A567,"="&amp;$A6,Concentrado!$B$2:$B567, "=Chihuahua")</f>
        <v>2.8797245215368186</v>
      </c>
    </row>
    <row r="7" spans="1:6" x14ac:dyDescent="0.25">
      <c r="A7" s="5">
        <v>2008</v>
      </c>
      <c r="B7" s="8">
        <f>SUMIFS(Concentrado!C$2:C568,Concentrado!$A$2:$A568,"="&amp;$A7,Concentrado!$B$2:$B568, "=Chihuahua")</f>
        <v>369944.07400000002</v>
      </c>
      <c r="C7" s="8">
        <f>SUMIFS(Concentrado!D$2:D568,Concentrado!$A$2:$A568,"="&amp;$A7,Concentrado!$B$2:$B568, "=Chihuahua")</f>
        <v>10699.078750000001</v>
      </c>
      <c r="D7" s="10">
        <f>SUMIFS(Concentrado!E$2:E568,Concentrado!$A$2:$A568,"="&amp;$A7,Concentrado!$B$2:$B568, "=Chihuahua")</f>
        <v>5.9</v>
      </c>
      <c r="E7" s="10">
        <f>SUMIFS(Concentrado!F$2:F568,Concentrado!$A$2:$A568,"="&amp;$A7,Concentrado!$B$2:$B568, "=Chihuahua")</f>
        <v>2.744375766130335</v>
      </c>
      <c r="F7" s="10">
        <f>SUMIFS(Concentrado!G$2:G568,Concentrado!$A$2:$A568,"="&amp;$A7,Concentrado!$B$2:$B568, "=Chihuahua")</f>
        <v>2.8920800472127581</v>
      </c>
    </row>
    <row r="8" spans="1:6" x14ac:dyDescent="0.25">
      <c r="A8" s="5">
        <v>2009</v>
      </c>
      <c r="B8" s="8">
        <f>SUMIFS(Concentrado!C$2:C569,Concentrado!$A$2:$A569,"="&amp;$A8,Concentrado!$B$2:$B569, "=Chihuahua")</f>
        <v>353730.603</v>
      </c>
      <c r="C8" s="8">
        <f>SUMIFS(Concentrado!D$2:D569,Concentrado!$A$2:$A569,"="&amp;$A8,Concentrado!$B$2:$B569, "=Chihuahua")</f>
        <v>11745.60698</v>
      </c>
      <c r="D8" s="10">
        <f>SUMIFS(Concentrado!E$2:E569,Concentrado!$A$2:$A569,"="&amp;$A8,Concentrado!$B$2:$B569, "=Chihuahua")</f>
        <v>6.5</v>
      </c>
      <c r="E8" s="10">
        <f>SUMIFS(Concentrado!F$2:F569,Concentrado!$A$2:$A569,"="&amp;$A8,Concentrado!$B$2:$B569, "=Chihuahua")</f>
        <v>3.0818163350054357</v>
      </c>
      <c r="F8" s="10">
        <f>SUMIFS(Concentrado!G$2:G569,Concentrado!$A$2:$A569,"="&amp;$A8,Concentrado!$B$2:$B569, "=Chihuahua")</f>
        <v>3.3204949982798069</v>
      </c>
    </row>
    <row r="9" spans="1:6" x14ac:dyDescent="0.25">
      <c r="A9" s="5">
        <v>2010</v>
      </c>
      <c r="B9" s="8">
        <f>SUMIFS(Concentrado!C$2:C570,Concentrado!$A$2:$A570,"="&amp;$A9,Concentrado!$B$2:$B570, "=Chihuahua")</f>
        <v>382215.09</v>
      </c>
      <c r="C9" s="8">
        <f>SUMIFS(Concentrado!D$2:D570,Concentrado!$A$2:$A570,"="&amp;$A9,Concentrado!$B$2:$B570, "=Chihuahua")</f>
        <v>12692.85205</v>
      </c>
      <c r="D9" s="10">
        <f>SUMIFS(Concentrado!E$2:E570,Concentrado!$A$2:$A570,"="&amp;$A9,Concentrado!$B$2:$B570, "=Chihuahua")</f>
        <v>6.4</v>
      </c>
      <c r="E9" s="10">
        <f>SUMIFS(Concentrado!F$2:F570,Concentrado!$A$2:$A570,"="&amp;$A9,Concentrado!$B$2:$B570, "=Chihuahua")</f>
        <v>3.0874178926609304</v>
      </c>
      <c r="F9" s="10">
        <f>SUMIFS(Concentrado!G$2:G570,Concentrado!$A$2:$A570,"="&amp;$A9,Concentrado!$B$2:$B570, "=Chihuahua")</f>
        <v>3.3208662823856585</v>
      </c>
    </row>
    <row r="10" spans="1:6" x14ac:dyDescent="0.25">
      <c r="A10" s="5">
        <v>2011</v>
      </c>
      <c r="B10" s="8">
        <f>SUMIFS(Concentrado!C$2:C571,Concentrado!$A$2:$A571,"="&amp;$A10,Concentrado!$B$2:$B571, "=Chihuahua")</f>
        <v>407232.99800000002</v>
      </c>
      <c r="C10" s="8">
        <f>SUMIFS(Concentrado!D$2:D571,Concentrado!$A$2:$A571,"="&amp;$A10,Concentrado!$B$2:$B571, "=Chihuahua")</f>
        <v>13577.94875</v>
      </c>
      <c r="D10" s="10">
        <f>SUMIFS(Concentrado!E$2:E571,Concentrado!$A$2:$A571,"="&amp;$A10,Concentrado!$B$2:$B571, "=Chihuahua")</f>
        <v>6.3</v>
      </c>
      <c r="E10" s="10">
        <f>SUMIFS(Concentrado!F$2:F571,Concentrado!$A$2:$A571,"="&amp;$A10,Concentrado!$B$2:$B571, "=Chihuahua")</f>
        <v>3.0428875930620269</v>
      </c>
      <c r="F10" s="10">
        <f>SUMIFS(Concentrado!G$2:G571,Concentrado!$A$2:$A571,"="&amp;$A10,Concentrado!$B$2:$B571, "=Chihuahua")</f>
        <v>3.33419659425536</v>
      </c>
    </row>
    <row r="11" spans="1:6" x14ac:dyDescent="0.25">
      <c r="A11" s="5">
        <v>2012</v>
      </c>
      <c r="B11" s="8">
        <f>SUMIFS(Concentrado!C$2:C572,Concentrado!$A$2:$A572,"="&amp;$A11,Concentrado!$B$2:$B572, "=Chihuahua")</f>
        <v>463972.50900000002</v>
      </c>
      <c r="C11" s="8">
        <f>SUMIFS(Concentrado!D$2:D572,Concentrado!$A$2:$A572,"="&amp;$A11,Concentrado!$B$2:$B572, "=Chihuahua")</f>
        <v>14511.000050000002</v>
      </c>
      <c r="D11" s="10">
        <f>SUMIFS(Concentrado!E$2:E572,Concentrado!$A$2:$A572,"="&amp;$A11,Concentrado!$B$2:$B572, "=Chihuahua")</f>
        <v>6.4</v>
      </c>
      <c r="E11" s="10">
        <f>SUMIFS(Concentrado!F$2:F572,Concentrado!$A$2:$A572,"="&amp;$A11,Concentrado!$B$2:$B572, "=Chihuahua")</f>
        <v>3.1217773666234105</v>
      </c>
      <c r="F11" s="10">
        <f>SUMIFS(Concentrado!G$2:G572,Concentrado!$A$2:$A572,"="&amp;$A11,Concentrado!$B$2:$B572, "=Chihuahua")</f>
        <v>3.1275560013836947</v>
      </c>
    </row>
    <row r="12" spans="1:6" x14ac:dyDescent="0.25">
      <c r="A12" s="5">
        <v>2013</v>
      </c>
      <c r="B12" s="8">
        <f>SUMIFS(Concentrado!C$2:C573,Concentrado!$A$2:$A573,"="&amp;$A12,Concentrado!$B$2:$B573, "=Chihuahua")</f>
        <v>476290.19699999999</v>
      </c>
      <c r="C12" s="8">
        <f>SUMIFS(Concentrado!D$2:D573,Concentrado!$A$2:$A573,"="&amp;$A12,Concentrado!$B$2:$B573, "=Chihuahua")</f>
        <v>15466.604869999999</v>
      </c>
      <c r="D12" s="10">
        <f>SUMIFS(Concentrado!E$2:E573,Concentrado!$A$2:$A573,"="&amp;$A12,Concentrado!$B$2:$B573, "=Chihuahua")</f>
        <v>6.4</v>
      </c>
      <c r="E12" s="10">
        <f>SUMIFS(Concentrado!F$2:F573,Concentrado!$A$2:$A573,"="&amp;$A12,Concentrado!$B$2:$B573, "=Chihuahua")</f>
        <v>3.2215186044094604</v>
      </c>
      <c r="F12" s="10">
        <f>SUMIFS(Concentrado!G$2:G573,Concentrado!$A$2:$A573,"="&amp;$A12,Concentrado!$B$2:$B573, "=Chihuahua")</f>
        <v>3.2473069921277422</v>
      </c>
    </row>
    <row r="13" spans="1:6" x14ac:dyDescent="0.25">
      <c r="A13" s="5">
        <v>2014</v>
      </c>
      <c r="B13" s="8">
        <f>SUMIFS(Concentrado!C$2:C574,Concentrado!$A$2:$A574,"="&amp;$A13,Concentrado!$B$2:$B574, "=Chihuahua")</f>
        <v>510950.82500000001</v>
      </c>
      <c r="C13" s="8">
        <f>SUMIFS(Concentrado!D$2:D574,Concentrado!$A$2:$A574,"="&amp;$A13,Concentrado!$B$2:$B574, "=Chihuahua")</f>
        <v>15791.64746</v>
      </c>
      <c r="D13" s="10">
        <f>SUMIFS(Concentrado!E$2:E574,Concentrado!$A$2:$A574,"="&amp;$A13,Concentrado!$B$2:$B574, "=Chihuahua")</f>
        <v>6.5</v>
      </c>
      <c r="E13" s="10">
        <f>SUMIFS(Concentrado!F$2:F574,Concentrado!$A$2:$A574,"="&amp;$A13,Concentrado!$B$2:$B574, "=Chihuahua")</f>
        <v>2.9983345975823634</v>
      </c>
      <c r="F13" s="10">
        <f>SUMIFS(Concentrado!G$2:G574,Concentrado!$A$2:$A574,"="&amp;$A13,Concentrado!$B$2:$B574, "=Chihuahua")</f>
        <v>3.090639389808207</v>
      </c>
    </row>
    <row r="14" spans="1:6" x14ac:dyDescent="0.25">
      <c r="A14" s="5">
        <v>2015</v>
      </c>
      <c r="B14" s="8">
        <f>SUMIFS(Concentrado!C$2:C575,Concentrado!$A$2:$A575,"="&amp;$A14,Concentrado!$B$2:$B575, "=Chihuahua")</f>
        <v>587826.59900000005</v>
      </c>
      <c r="C14" s="8">
        <f>SUMIFS(Concentrado!D$2:D575,Concentrado!$A$2:$A575,"="&amp;$A14,Concentrado!$B$2:$B575, "=Chihuahua")</f>
        <v>17378.937890000001</v>
      </c>
      <c r="D14" s="10">
        <f>SUMIFS(Concentrado!E$2:E575,Concentrado!$A$2:$A575,"="&amp;$A14,Concentrado!$B$2:$B575, "=Chihuahua")</f>
        <v>6.5</v>
      </c>
      <c r="E14" s="10">
        <f>SUMIFS(Concentrado!F$2:F575,Concentrado!$A$2:$A575,"="&amp;$A14,Concentrado!$B$2:$B575, "=Chihuahua")</f>
        <v>3.0797974575319831</v>
      </c>
      <c r="F14" s="10">
        <f>SUMIFS(Concentrado!G$2:G575,Concentrado!$A$2:$A575,"="&amp;$A14,Concentrado!$B$2:$B575, "=Chihuahua")</f>
        <v>2.9564735450156108</v>
      </c>
    </row>
    <row r="15" spans="1:6" x14ac:dyDescent="0.25">
      <c r="A15" s="5">
        <v>2016</v>
      </c>
      <c r="B15" s="8">
        <f>SUMIFS(Concentrado!C$2:C576,Concentrado!$A$2:$A576,"="&amp;$A15,Concentrado!$B$2:$B576, "=Chihuahua")</f>
        <v>656275.66</v>
      </c>
      <c r="C15" s="8">
        <f>SUMIFS(Concentrado!D$2:D576,Concentrado!$A$2:$A576,"="&amp;$A15,Concentrado!$B$2:$B576, "=Chihuahua")</f>
        <v>16742.142799999998</v>
      </c>
      <c r="D15" s="10">
        <f>SUMIFS(Concentrado!E$2:E576,Concentrado!$A$2:$A576,"="&amp;$A15,Concentrado!$B$2:$B576, "=Chihuahua")</f>
        <v>6.5</v>
      </c>
      <c r="E15" s="10">
        <f>SUMIFS(Concentrado!F$2:F576,Concentrado!$A$2:$A576,"="&amp;$A15,Concentrado!$B$2:$B576, "=Chihuahua")</f>
        <v>2.9449005221803635</v>
      </c>
      <c r="F15" s="10">
        <f>SUMIFS(Concentrado!G$2:G576,Concentrado!$A$2:$A576,"="&amp;$A15,Concentrado!$B$2:$B576, "=Chihuahua")</f>
        <v>2.5510839149512261</v>
      </c>
    </row>
    <row r="16" spans="1:6" x14ac:dyDescent="0.25">
      <c r="A16" s="5">
        <v>2017</v>
      </c>
      <c r="B16" s="8">
        <f>SUMIFS(Concentrado!C$2:C577,Concentrado!$A$2:$A577,"="&amp;$A16,Concentrado!$B$2:$B577, "=Chihuahua")</f>
        <v>718074.96</v>
      </c>
      <c r="C16" s="8">
        <f>SUMIFS(Concentrado!D$2:D577,Concentrado!$A$2:$A577,"="&amp;$A16,Concentrado!$B$2:$B577, "=Chihuahua")</f>
        <v>17821.466850000001</v>
      </c>
      <c r="D16" s="10">
        <f>SUMIFS(Concentrado!E$2:E577,Concentrado!$A$2:$A577,"="&amp;$A16,Concentrado!$B$2:$B577, "=Chihuahua")</f>
        <v>6.5</v>
      </c>
      <c r="E16" s="10">
        <f>SUMIFS(Concentrado!F$2:F577,Concentrado!$A$2:$A577,"="&amp;$A16,Concentrado!$B$2:$B577, "=Chihuahua")</f>
        <v>2.8</v>
      </c>
      <c r="F16" s="10">
        <f>SUMIFS(Concentrado!G$2:G577,Concentrado!$A$2:$A577,"="&amp;$A16,Concentrado!$B$2:$B577, "=Chihuahua")</f>
        <v>2.4818393402828027</v>
      </c>
    </row>
    <row r="17" spans="1:6" x14ac:dyDescent="0.25">
      <c r="A17" s="5">
        <v>2018</v>
      </c>
      <c r="B17" s="8">
        <f>SUMIFS(Concentrado!C$2:C578,Concentrado!$A$2:$A578,"="&amp;$A17,Concentrado!$B$2:$B578, "=Chihuahua")</f>
        <v>762432.27599999995</v>
      </c>
      <c r="C17" s="8">
        <f>SUMIFS(Concentrado!D$2:D578,Concentrado!$A$2:$A578,"="&amp;$A17,Concentrado!$B$2:$B578, "=Chihuahua")</f>
        <v>21279.300730000003</v>
      </c>
      <c r="D17" s="10">
        <f>SUMIFS(Concentrado!E$2:E578,Concentrado!$A$2:$A578,"="&amp;$A17,Concentrado!$B$2:$B578, "=Chihuahua")</f>
        <v>6.6</v>
      </c>
      <c r="E17" s="10">
        <f>SUMIFS(Concentrado!F$2:F578,Concentrado!$A$2:$A578,"="&amp;$A17,Concentrado!$B$2:$B578, "=Chihuahua")</f>
        <v>2.8</v>
      </c>
      <c r="F17" s="10">
        <f>SUMIFS(Concentrado!G$2:G578,Concentrado!$A$2:$A578,"="&amp;$A17,Concentrado!$B$2:$B578, "=Chihuahua")</f>
        <v>2.7909758544901901</v>
      </c>
    </row>
    <row r="18" spans="1:6" x14ac:dyDescent="0.25">
      <c r="A18" s="5">
        <v>2019</v>
      </c>
      <c r="B18" s="8">
        <f>SUMIFS(Concentrado!C$2:C579,Concentrado!$A$2:$A579,"="&amp;$A18,Concentrado!$B$2:$B579, "=Chihuahua")</f>
        <v>796924.61399999994</v>
      </c>
      <c r="C18" s="8">
        <f>SUMIFS(Concentrado!D$2:D579,Concentrado!$A$2:$A579,"="&amp;$A18,Concentrado!$B$2:$B579, "=Chihuahua")</f>
        <v>20570.931700000001</v>
      </c>
      <c r="D18" s="10">
        <f>SUMIFS(Concentrado!E$2:E579,Concentrado!$A$2:$A579,"="&amp;$A18,Concentrado!$B$2:$B579, "=Chihuahua")</f>
        <v>6.6</v>
      </c>
      <c r="E18" s="10">
        <f>SUMIFS(Concentrado!F$2:F579,Concentrado!$A$2:$A579,"="&amp;$A18,Concentrado!$B$2:$B579, "=Chihuahua")</f>
        <v>2.8</v>
      </c>
      <c r="F18" s="10">
        <f>SUMIFS(Concentrado!G$2:G579,Concentrado!$A$2:$A579,"="&amp;$A18,Concentrado!$B$2:$B579, "=Chihuahua")</f>
        <v>2.5812895396401951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17" sqref="A17:F18"/>
    </sheetView>
  </sheetViews>
  <sheetFormatPr baseColWidth="10" defaultRowHeight="15" x14ac:dyDescent="0.25"/>
  <cols>
    <col min="1" max="1" width="12.140625" customWidth="1"/>
    <col min="2" max="2" width="14.85546875" customWidth="1"/>
    <col min="3" max="3" width="13.42578125" customWidth="1"/>
    <col min="5" max="6" width="13.7109375" customWidth="1"/>
  </cols>
  <sheetData>
    <row r="1" spans="1:6" s="3" customFormat="1" ht="57" x14ac:dyDescent="0.2">
      <c r="A1" s="1" t="s">
        <v>0</v>
      </c>
      <c r="B1" s="1" t="s">
        <v>35</v>
      </c>
      <c r="C1" s="1" t="s">
        <v>36</v>
      </c>
      <c r="D1" s="17" t="s">
        <v>38</v>
      </c>
      <c r="E1" s="17" t="s">
        <v>37</v>
      </c>
      <c r="F1" s="17" t="s">
        <v>45</v>
      </c>
    </row>
    <row r="2" spans="1:6" x14ac:dyDescent="0.25">
      <c r="A2" s="5">
        <v>2003</v>
      </c>
      <c r="B2" s="8">
        <f>SUMIFS(Concentrado!C$2:C563,Concentrado!$A$2:$A563,"="&amp;$A2,Concentrado!$B$2:$B563, "=CDMX")</f>
        <v>1379467.784</v>
      </c>
      <c r="C2" s="8">
        <f>SUMIFS(Concentrado!D$2:D563,Concentrado!$A$2:$A563,"="&amp;$A2,Concentrado!$B$2:$B563, "=CDMX")</f>
        <v>45256.676310000003</v>
      </c>
      <c r="D2" s="10">
        <f>SUMIFS(Concentrado!E$2:E563,Concentrado!$A$2:$A563,"="&amp;$A2,Concentrado!$B$2:$B563, "=CDMX")</f>
        <v>5.6</v>
      </c>
      <c r="E2" s="10">
        <f>SUMIFS(Concentrado!F$2:F563,Concentrado!$A$2:$A563,"="&amp;$A2,Concentrado!$B$2:$B563, "=CDMX")</f>
        <v>2.488469098916569</v>
      </c>
      <c r="F2" s="10">
        <f>SUMIFS(Concentrado!G$2:G563,Concentrado!$A$2:$A563,"="&amp;$A2,Concentrado!$B$2:$B563, "=CDMX")</f>
        <v>3.280734558278021</v>
      </c>
    </row>
    <row r="3" spans="1:6" x14ac:dyDescent="0.25">
      <c r="A3" s="5">
        <v>2004</v>
      </c>
      <c r="B3" s="8">
        <f>SUMIFS(Concentrado!C$2:C564,Concentrado!$A$2:$A564,"="&amp;$A3,Concentrado!$B$2:$B564, "=CDMX")</f>
        <v>1519472.541</v>
      </c>
      <c r="C3" s="8">
        <f>SUMIFS(Concentrado!D$2:D564,Concentrado!$A$2:$A564,"="&amp;$A3,Concentrado!$B$2:$B564, "=CDMX")</f>
        <v>52410.572740000003</v>
      </c>
      <c r="D3" s="10">
        <f>SUMIFS(Concentrado!E$2:E564,Concentrado!$A$2:$A564,"="&amp;$A3,Concentrado!$B$2:$B564, "=CDMX")</f>
        <v>5.6</v>
      </c>
      <c r="E3" s="10">
        <f>SUMIFS(Concentrado!F$2:F564,Concentrado!$A$2:$A564,"="&amp;$A3,Concentrado!$B$2:$B564, "=CDMX")</f>
        <v>2.6483893996136545</v>
      </c>
      <c r="F3" s="10">
        <f>SUMIFS(Concentrado!G$2:G564,Concentrado!$A$2:$A564,"="&amp;$A3,Concentrado!$B$2:$B564, "=CDMX")</f>
        <v>3.4492609327120451</v>
      </c>
    </row>
    <row r="4" spans="1:6" x14ac:dyDescent="0.25">
      <c r="A4" s="5">
        <v>2005</v>
      </c>
      <c r="B4" s="8">
        <f>SUMIFS(Concentrado!C$2:C565,Concentrado!$A$2:$A565,"="&amp;$A4,Concentrado!$B$2:$B565, "=CDMX")</f>
        <v>1647432.7990000001</v>
      </c>
      <c r="C4" s="8">
        <f>SUMIFS(Concentrado!D$2:D565,Concentrado!$A$2:$A565,"="&amp;$A4,Concentrado!$B$2:$B565, "=CDMX")</f>
        <v>52999.283220000005</v>
      </c>
      <c r="D4" s="10">
        <f>SUMIFS(Concentrado!E$2:E565,Concentrado!$A$2:$A565,"="&amp;$A4,Concentrado!$B$2:$B565, "=CDMX")</f>
        <v>5.7</v>
      </c>
      <c r="E4" s="10">
        <f>SUMIFS(Concentrado!F$2:F565,Concentrado!$A$2:$A565,"="&amp;$A4,Concentrado!$B$2:$B565, "=CDMX")</f>
        <v>2.5859095834639341</v>
      </c>
      <c r="F4" s="10">
        <f>SUMIFS(Concentrado!G$2:G565,Concentrado!$A$2:$A565,"="&amp;$A4,Concentrado!$B$2:$B565, "=CDMX")</f>
        <v>3.2170831643130353</v>
      </c>
    </row>
    <row r="5" spans="1:6" x14ac:dyDescent="0.25">
      <c r="A5" s="5">
        <v>2006</v>
      </c>
      <c r="B5" s="8">
        <f>SUMIFS(Concentrado!C$2:C566,Concentrado!$A$2:$A566,"="&amp;$A5,Concentrado!$B$2:$B566, "=CDMX")</f>
        <v>1804728.0490000001</v>
      </c>
      <c r="C5" s="8">
        <f>SUMIFS(Concentrado!D$2:D566,Concentrado!$A$2:$A566,"="&amp;$A5,Concentrado!$B$2:$B566, "=CDMX")</f>
        <v>55285.404569999999</v>
      </c>
      <c r="D5" s="10">
        <f>SUMIFS(Concentrado!E$2:E566,Concentrado!$A$2:$A566,"="&amp;$A5,Concentrado!$B$2:$B566, "=CDMX")</f>
        <v>5.7</v>
      </c>
      <c r="E5" s="10">
        <f>SUMIFS(Concentrado!F$2:F566,Concentrado!$A$2:$A566,"="&amp;$A5,Concentrado!$B$2:$B566, "=CDMX")</f>
        <v>2.5384775855367572</v>
      </c>
      <c r="F5" s="10">
        <f>SUMIFS(Concentrado!G$2:G566,Concentrado!$A$2:$A566,"="&amp;$A5,Concentrado!$B$2:$B566, "=CDMX")</f>
        <v>3.0633648432867018</v>
      </c>
    </row>
    <row r="6" spans="1:6" x14ac:dyDescent="0.25">
      <c r="A6" s="5">
        <v>2007</v>
      </c>
      <c r="B6" s="8">
        <f>SUMIFS(Concentrado!C$2:C567,Concentrado!$A$2:$A567,"="&amp;$A6,Concentrado!$B$2:$B567, "=CDMX")</f>
        <v>1925779.648</v>
      </c>
      <c r="C6" s="8">
        <f>SUMIFS(Concentrado!D$2:D567,Concentrado!$A$2:$A567,"="&amp;$A6,Concentrado!$B$2:$B567, "=CDMX")</f>
        <v>65662.295379999996</v>
      </c>
      <c r="D6" s="10">
        <f>SUMIFS(Concentrado!E$2:E567,Concentrado!$A$2:$A567,"="&amp;$A6,Concentrado!$B$2:$B567, "=CDMX")</f>
        <v>5.7</v>
      </c>
      <c r="E6" s="10">
        <f>SUMIFS(Concentrado!F$2:F567,Concentrado!$A$2:$A567,"="&amp;$A6,Concentrado!$B$2:$B567, "=CDMX")</f>
        <v>2.6221647726524417</v>
      </c>
      <c r="F6" s="10">
        <f>SUMIFS(Concentrado!G$2:G567,Concentrado!$A$2:$A567,"="&amp;$A6,Concentrado!$B$2:$B567, "=CDMX")</f>
        <v>3.4096473834996095</v>
      </c>
    </row>
    <row r="7" spans="1:6" x14ac:dyDescent="0.25">
      <c r="A7" s="5">
        <v>2008</v>
      </c>
      <c r="B7" s="8">
        <f>SUMIFS(Concentrado!C$2:C568,Concentrado!$A$2:$A568,"="&amp;$A7,Concentrado!$B$2:$B568, "=CDMX")</f>
        <v>2052359.4029999999</v>
      </c>
      <c r="C7" s="8">
        <f>SUMIFS(Concentrado!D$2:D568,Concentrado!$A$2:$A568,"="&amp;$A7,Concentrado!$B$2:$B568, "=CDMX")</f>
        <v>65823.770879999996</v>
      </c>
      <c r="D7" s="10">
        <f>SUMIFS(Concentrado!E$2:E568,Concentrado!$A$2:$A568,"="&amp;$A7,Concentrado!$B$2:$B568, "=CDMX")</f>
        <v>5.9</v>
      </c>
      <c r="E7" s="10">
        <f>SUMIFS(Concentrado!F$2:F568,Concentrado!$A$2:$A568,"="&amp;$A7,Concentrado!$B$2:$B568, "=CDMX")</f>
        <v>2.744375766130335</v>
      </c>
      <c r="F7" s="10">
        <f>SUMIFS(Concentrado!G$2:G568,Concentrado!$A$2:$A568,"="&amp;$A7,Concentrado!$B$2:$B568, "=CDMX")</f>
        <v>3.2072243674174841</v>
      </c>
    </row>
    <row r="8" spans="1:6" x14ac:dyDescent="0.25">
      <c r="A8" s="5">
        <v>2009</v>
      </c>
      <c r="B8" s="8">
        <f>SUMIFS(Concentrado!C$2:C569,Concentrado!$A$2:$A569,"="&amp;$A8,Concentrado!$B$2:$B569, "=CDMX")</f>
        <v>2084223.8529999999</v>
      </c>
      <c r="C8" s="8">
        <f>SUMIFS(Concentrado!D$2:D569,Concentrado!$A$2:$A569,"="&amp;$A8,Concentrado!$B$2:$B569, "=CDMX")</f>
        <v>75815.598790000004</v>
      </c>
      <c r="D8" s="10">
        <f>SUMIFS(Concentrado!E$2:E569,Concentrado!$A$2:$A569,"="&amp;$A8,Concentrado!$B$2:$B569, "=CDMX")</f>
        <v>6.5</v>
      </c>
      <c r="E8" s="10">
        <f>SUMIFS(Concentrado!F$2:F569,Concentrado!$A$2:$A569,"="&amp;$A8,Concentrado!$B$2:$B569, "=CDMX")</f>
        <v>3.0818163350054357</v>
      </c>
      <c r="F8" s="10">
        <f>SUMIFS(Concentrado!G$2:G569,Concentrado!$A$2:$A569,"="&amp;$A8,Concentrado!$B$2:$B569, "=CDMX")</f>
        <v>3.6375938544639621</v>
      </c>
    </row>
    <row r="9" spans="1:6" x14ac:dyDescent="0.25">
      <c r="A9" s="5">
        <v>2010</v>
      </c>
      <c r="B9" s="8">
        <f>SUMIFS(Concentrado!C$2:C570,Concentrado!$A$2:$A570,"="&amp;$A9,Concentrado!$B$2:$B570, "=CDMX")</f>
        <v>2229200.7560000001</v>
      </c>
      <c r="C9" s="8">
        <f>SUMIFS(Concentrado!D$2:D570,Concentrado!$A$2:$A570,"="&amp;$A9,Concentrado!$B$2:$B570, "=CDMX")</f>
        <v>83931.60192999999</v>
      </c>
      <c r="D9" s="10">
        <f>SUMIFS(Concentrado!E$2:E570,Concentrado!$A$2:$A570,"="&amp;$A9,Concentrado!$B$2:$B570, "=CDMX")</f>
        <v>6.4</v>
      </c>
      <c r="E9" s="10">
        <f>SUMIFS(Concentrado!F$2:F570,Concentrado!$A$2:$A570,"="&amp;$A9,Concentrado!$B$2:$B570, "=CDMX")</f>
        <v>3.0874178926609304</v>
      </c>
      <c r="F9" s="10">
        <f>SUMIFS(Concentrado!G$2:G570,Concentrado!$A$2:$A570,"="&amp;$A9,Concentrado!$B$2:$B570, "=CDMX")</f>
        <v>3.765098396996954</v>
      </c>
    </row>
    <row r="10" spans="1:6" x14ac:dyDescent="0.25">
      <c r="A10" s="5">
        <v>2011</v>
      </c>
      <c r="B10" s="8">
        <f>SUMIFS(Concentrado!C$2:C571,Concentrado!$A$2:$A571,"="&amp;$A10,Concentrado!$B$2:$B571, "=CDMX")</f>
        <v>2397052.3990000002</v>
      </c>
      <c r="C10" s="8">
        <f>SUMIFS(Concentrado!D$2:D571,Concentrado!$A$2:$A571,"="&amp;$A10,Concentrado!$B$2:$B571, "=CDMX")</f>
        <v>84781.415979999991</v>
      </c>
      <c r="D10" s="10">
        <f>SUMIFS(Concentrado!E$2:E571,Concentrado!$A$2:$A571,"="&amp;$A10,Concentrado!$B$2:$B571, "=CDMX")</f>
        <v>6.3</v>
      </c>
      <c r="E10" s="10">
        <f>SUMIFS(Concentrado!F$2:F571,Concentrado!$A$2:$A571,"="&amp;$A10,Concentrado!$B$2:$B571, "=CDMX")</f>
        <v>3.0428875930620269</v>
      </c>
      <c r="F10" s="10">
        <f>SUMIFS(Concentrado!G$2:G571,Concentrado!$A$2:$A571,"="&amp;$A10,Concentrado!$B$2:$B571, "=CDMX")</f>
        <v>3.5369029068938587</v>
      </c>
    </row>
    <row r="11" spans="1:6" x14ac:dyDescent="0.25">
      <c r="A11" s="5">
        <v>2012</v>
      </c>
      <c r="B11" s="8">
        <f>SUMIFS(Concentrado!C$2:C572,Concentrado!$A$2:$A572,"="&amp;$A11,Concentrado!$B$2:$B572, "=CDMX")</f>
        <v>2563863.36</v>
      </c>
      <c r="C11" s="8">
        <f>SUMIFS(Concentrado!D$2:D572,Concentrado!$A$2:$A572,"="&amp;$A11,Concentrado!$B$2:$B572, "=CDMX")</f>
        <v>101362.95432999999</v>
      </c>
      <c r="D11" s="10">
        <f>SUMIFS(Concentrado!E$2:E572,Concentrado!$A$2:$A572,"="&amp;$A11,Concentrado!$B$2:$B572, "=CDMX")</f>
        <v>6.4</v>
      </c>
      <c r="E11" s="10">
        <f>SUMIFS(Concentrado!F$2:F572,Concentrado!$A$2:$A572,"="&amp;$A11,Concentrado!$B$2:$B572, "=CDMX")</f>
        <v>3.1217773666234105</v>
      </c>
      <c r="F11" s="10">
        <f>SUMIFS(Concentrado!G$2:G572,Concentrado!$A$2:$A572,"="&amp;$A11,Concentrado!$B$2:$B572, "=CDMX")</f>
        <v>3.9535240415464261</v>
      </c>
    </row>
    <row r="12" spans="1:6" x14ac:dyDescent="0.25">
      <c r="A12" s="5">
        <v>2013</v>
      </c>
      <c r="B12" s="8">
        <f>SUMIFS(Concentrado!C$2:C573,Concentrado!$A$2:$A573,"="&amp;$A12,Concentrado!$B$2:$B573, "=CDMX")</f>
        <v>2673066.3309999998</v>
      </c>
      <c r="C12" s="8">
        <f>SUMIFS(Concentrado!D$2:D573,Concentrado!$A$2:$A573,"="&amp;$A12,Concentrado!$B$2:$B573, "=CDMX")</f>
        <v>99900.394100000005</v>
      </c>
      <c r="D12" s="10">
        <f>SUMIFS(Concentrado!E$2:E573,Concentrado!$A$2:$A573,"="&amp;$A12,Concentrado!$B$2:$B573, "=CDMX")</f>
        <v>6.4</v>
      </c>
      <c r="E12" s="10">
        <f>SUMIFS(Concentrado!F$2:F573,Concentrado!$A$2:$A573,"="&amp;$A12,Concentrado!$B$2:$B573, "=CDMX")</f>
        <v>3.2215186044094604</v>
      </c>
      <c r="F12" s="10">
        <f>SUMIFS(Concentrado!G$2:G573,Concentrado!$A$2:$A573,"="&amp;$A12,Concentrado!$B$2:$B573, "=CDMX")</f>
        <v>3.7372957394075237</v>
      </c>
    </row>
    <row r="13" spans="1:6" x14ac:dyDescent="0.25">
      <c r="A13" s="5">
        <v>2014</v>
      </c>
      <c r="B13" s="8">
        <f>SUMIFS(Concentrado!C$2:C574,Concentrado!$A$2:$A574,"="&amp;$A13,Concentrado!$B$2:$B574, "=CDMX")</f>
        <v>2798138.054</v>
      </c>
      <c r="C13" s="8">
        <f>SUMIFS(Concentrado!D$2:D574,Concentrado!$A$2:$A574,"="&amp;$A13,Concentrado!$B$2:$B574, "=CDMX")</f>
        <v>84374.071029999992</v>
      </c>
      <c r="D13" s="10">
        <f>SUMIFS(Concentrado!E$2:E574,Concentrado!$A$2:$A574,"="&amp;$A13,Concentrado!$B$2:$B574, "=CDMX")</f>
        <v>6.5</v>
      </c>
      <c r="E13" s="10">
        <f>SUMIFS(Concentrado!F$2:F574,Concentrado!$A$2:$A574,"="&amp;$A13,Concentrado!$B$2:$B574, "=CDMX")</f>
        <v>2.9983345975823634</v>
      </c>
      <c r="F13" s="10">
        <f>SUMIFS(Concentrado!G$2:G574,Concentrado!$A$2:$A574,"="&amp;$A13,Concentrado!$B$2:$B574, "=CDMX")</f>
        <v>3.0153648391073986</v>
      </c>
    </row>
    <row r="14" spans="1:6" x14ac:dyDescent="0.25">
      <c r="A14" s="5">
        <v>2015</v>
      </c>
      <c r="B14" s="8">
        <f>SUMIFS(Concentrado!C$2:C575,Concentrado!$A$2:$A575,"="&amp;$A14,Concentrado!$B$2:$B575, "=CDMX")</f>
        <v>2968856.8629999999</v>
      </c>
      <c r="C14" s="8">
        <f>SUMIFS(Concentrado!D$2:D575,Concentrado!$A$2:$A575,"="&amp;$A14,Concentrado!$B$2:$B575, "=CDMX")</f>
        <v>94094.343159999989</v>
      </c>
      <c r="D14" s="10">
        <f>SUMIFS(Concentrado!E$2:E575,Concentrado!$A$2:$A575,"="&amp;$A14,Concentrado!$B$2:$B575, "=CDMX")</f>
        <v>6.5</v>
      </c>
      <c r="E14" s="10">
        <f>SUMIFS(Concentrado!F$2:F575,Concentrado!$A$2:$A575,"="&amp;$A14,Concentrado!$B$2:$B575, "=CDMX")</f>
        <v>3.0797974575319831</v>
      </c>
      <c r="F14" s="10">
        <f>SUMIFS(Concentrado!G$2:G575,Concentrado!$A$2:$A575,"="&amp;$A14,Concentrado!$B$2:$B575, "=CDMX")</f>
        <v>3.1693795794829462</v>
      </c>
    </row>
    <row r="15" spans="1:6" x14ac:dyDescent="0.25">
      <c r="A15" s="5">
        <v>2016</v>
      </c>
      <c r="B15" s="8">
        <f>SUMIFS(Concentrado!C$2:C576,Concentrado!$A$2:$A576,"="&amp;$A15,Concentrado!$B$2:$B576, "=CDMX")</f>
        <v>3163657.8530000001</v>
      </c>
      <c r="C15" s="8">
        <f>SUMIFS(Concentrado!D$2:D576,Concentrado!$A$2:$A576,"="&amp;$A15,Concentrado!$B$2:$B576, "=CDMX")</f>
        <v>95983.875220000002</v>
      </c>
      <c r="D15" s="10">
        <f>SUMIFS(Concentrado!E$2:E576,Concentrado!$A$2:$A576,"="&amp;$A15,Concentrado!$B$2:$B576, "=CDMX")</f>
        <v>6.5</v>
      </c>
      <c r="E15" s="10">
        <f>SUMIFS(Concentrado!F$2:F576,Concentrado!$A$2:$A576,"="&amp;$A15,Concentrado!$B$2:$B576, "=CDMX")</f>
        <v>2.9449005221803635</v>
      </c>
      <c r="F15" s="10">
        <f>SUMIFS(Concentrado!G$2:G576,Concentrado!$A$2:$A576,"="&amp;$A15,Concentrado!$B$2:$B576, "=CDMX")</f>
        <v>3.0339524588280438</v>
      </c>
    </row>
    <row r="16" spans="1:6" x14ac:dyDescent="0.25">
      <c r="A16" s="5">
        <v>2017</v>
      </c>
      <c r="B16" s="8">
        <f>SUMIFS(Concentrado!C$2:C577,Concentrado!$A$2:$A577,"="&amp;$A16,Concentrado!$B$2:$B577, "=CDMX")</f>
        <v>3389843.3489999999</v>
      </c>
      <c r="C16" s="8">
        <f>SUMIFS(Concentrado!D$2:D577,Concentrado!$A$2:$A577,"="&amp;$A16,Concentrado!$B$2:$B577, "=CDMX")</f>
        <v>99138.474890000012</v>
      </c>
      <c r="D16" s="10">
        <f>SUMIFS(Concentrado!E$2:E577,Concentrado!$A$2:$A577,"="&amp;$A16,Concentrado!$B$2:$B577, "=CDMX")</f>
        <v>6.5</v>
      </c>
      <c r="E16" s="10">
        <f>SUMIFS(Concentrado!F$2:F577,Concentrado!$A$2:$A577,"="&amp;$A16,Concentrado!$B$2:$B577, "=CDMX")</f>
        <v>2.8</v>
      </c>
      <c r="F16" s="10">
        <f>SUMIFS(Concentrado!G$2:G577,Concentrado!$A$2:$A577,"="&amp;$A16,Concentrado!$B$2:$B577, "=CDMX")</f>
        <v>2.924573931100555</v>
      </c>
    </row>
    <row r="17" spans="1:6" x14ac:dyDescent="0.25">
      <c r="A17" s="5">
        <v>2018</v>
      </c>
      <c r="B17" s="8">
        <f>SUMIFS(Concentrado!C$2:C578,Concentrado!$A$2:$A578,"="&amp;$A17,Concentrado!$B$2:$B578, "=CDMX")</f>
        <v>3608905.764</v>
      </c>
      <c r="C17" s="8">
        <f>SUMIFS(Concentrado!D$2:D578,Concentrado!$A$2:$A578,"="&amp;$A17,Concentrado!$B$2:$B578, "=CDMX")</f>
        <v>104990.35504999998</v>
      </c>
      <c r="D17" s="10">
        <f>SUMIFS(Concentrado!E$2:E578,Concentrado!$A$2:$A578,"="&amp;$A17,Concentrado!$B$2:$B578, "=CDMX")</f>
        <v>6.6</v>
      </c>
      <c r="E17" s="10">
        <f>SUMIFS(Concentrado!F$2:F578,Concentrado!$A$2:$A578,"="&amp;$A17,Concentrado!$B$2:$B578, "=CDMX")</f>
        <v>2.8</v>
      </c>
      <c r="F17" s="10">
        <f>SUMIFS(Concentrado!G$2:G578,Concentrado!$A$2:$A578,"="&amp;$A17,Concentrado!$B$2:$B578, "=CDMX")</f>
        <v>2.9092018998476679</v>
      </c>
    </row>
    <row r="18" spans="1:6" x14ac:dyDescent="0.25">
      <c r="A18" s="5">
        <v>2019</v>
      </c>
      <c r="B18" s="8">
        <f>SUMIFS(Concentrado!C$2:C579,Concentrado!$A$2:$A579,"="&amp;$A18,Concentrado!$B$2:$B579, "=CDMX")</f>
        <v>3698403.946</v>
      </c>
      <c r="C18" s="8">
        <f>SUMIFS(Concentrado!D$2:D579,Concentrado!$A$2:$A579,"="&amp;$A18,Concentrado!$B$2:$B579, "=CDMX")</f>
        <v>107976.69938000001</v>
      </c>
      <c r="D18" s="10">
        <f>SUMIFS(Concentrado!E$2:E579,Concentrado!$A$2:$A579,"="&amp;$A18,Concentrado!$B$2:$B579, "=CDMX")</f>
        <v>6.6</v>
      </c>
      <c r="E18" s="10">
        <f>SUMIFS(Concentrado!F$2:F579,Concentrado!$A$2:$A579,"="&amp;$A18,Concentrado!$B$2:$B579, "=CDMX")</f>
        <v>2.8</v>
      </c>
      <c r="F18" s="10">
        <f>SUMIFS(Concentrado!G$2:G579,Concentrado!$A$2:$A579,"="&amp;$A18,Concentrado!$B$2:$B579, "=CDMX")</f>
        <v>2.9195485662614531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  <vt:lpstr>Fuente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2021-02-19T20:19:37Z</dcterms:modified>
</cp:coreProperties>
</file>