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ctavio.garcia\eclipse-workspace\DGIS\WebContent\tablero\gasto\indicadores_gastoPublicoSalud\"/>
    </mc:Choice>
  </mc:AlternateContent>
  <bookViews>
    <workbookView xWindow="0" yWindow="0" windowWidth="28800" windowHeight="12000" tabRatio="1000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  <sheet name="Fuente" sheetId="35" r:id="rId35"/>
  </sheets>
  <definedNames>
    <definedName name="_xlnm._FilterDatabase" localSheetId="0" hidden="1">Concentrado!$A$1:$D$1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C18" i="3"/>
  <c r="B18" i="4"/>
  <c r="C18" i="4"/>
  <c r="B18" i="5"/>
  <c r="C18" i="5"/>
  <c r="B18" i="6"/>
  <c r="C18" i="6"/>
  <c r="B18" i="7"/>
  <c r="C18" i="7"/>
  <c r="B18" i="8"/>
  <c r="C18" i="8"/>
  <c r="B18" i="9"/>
  <c r="C18" i="9"/>
  <c r="B18" i="10"/>
  <c r="C18" i="10"/>
  <c r="B18" i="11"/>
  <c r="C18" i="11"/>
  <c r="B18" i="12"/>
  <c r="C18" i="12"/>
  <c r="B18" i="13"/>
  <c r="C18" i="13"/>
  <c r="B18" i="14"/>
  <c r="C18" i="14"/>
  <c r="B18" i="15"/>
  <c r="C18" i="15"/>
  <c r="B18" i="16"/>
  <c r="C18" i="16"/>
  <c r="B18" i="17"/>
  <c r="C18" i="17"/>
  <c r="B18" i="18"/>
  <c r="C18" i="18"/>
  <c r="B18" i="19"/>
  <c r="C18" i="19"/>
  <c r="B18" i="20"/>
  <c r="C18" i="20"/>
  <c r="B18" i="21"/>
  <c r="C18" i="21"/>
  <c r="B18" i="22"/>
  <c r="C18" i="22"/>
  <c r="B18" i="23"/>
  <c r="C18" i="23"/>
  <c r="B18" i="24"/>
  <c r="C18" i="24"/>
  <c r="B18" i="25"/>
  <c r="C18" i="25"/>
  <c r="B18" i="26"/>
  <c r="C18" i="26"/>
  <c r="B18" i="27"/>
  <c r="C18" i="27"/>
  <c r="B18" i="28"/>
  <c r="C18" i="28"/>
  <c r="B18" i="29"/>
  <c r="C18" i="29"/>
  <c r="B18" i="30"/>
  <c r="C18" i="30"/>
  <c r="B18" i="31"/>
  <c r="C18" i="31"/>
  <c r="B18" i="32"/>
  <c r="C18" i="32"/>
  <c r="B18" i="33"/>
  <c r="C18" i="33"/>
  <c r="B18" i="34"/>
  <c r="C18" i="34"/>
  <c r="B18" i="2"/>
  <c r="C18" i="2"/>
  <c r="B17" i="3" l="1"/>
  <c r="C17" i="3"/>
  <c r="B17" i="4"/>
  <c r="C17" i="4"/>
  <c r="B17" i="5"/>
  <c r="C17" i="5"/>
  <c r="B17" i="6"/>
  <c r="C17" i="6"/>
  <c r="B17" i="7"/>
  <c r="C17" i="7"/>
  <c r="B17" i="8"/>
  <c r="C17" i="8"/>
  <c r="B17" i="9"/>
  <c r="C17" i="9"/>
  <c r="B17" i="10"/>
  <c r="C17" i="10"/>
  <c r="B17" i="11"/>
  <c r="C17" i="11"/>
  <c r="B17" i="12"/>
  <c r="C17" i="12"/>
  <c r="B17" i="13"/>
  <c r="C17" i="13"/>
  <c r="B17" i="14"/>
  <c r="C17" i="14"/>
  <c r="B17" i="15"/>
  <c r="C17" i="15"/>
  <c r="B17" i="16"/>
  <c r="C17" i="16"/>
  <c r="B17" i="17"/>
  <c r="C17" i="17"/>
  <c r="B17" i="18"/>
  <c r="C17" i="18"/>
  <c r="B17" i="19"/>
  <c r="C17" i="19"/>
  <c r="B17" i="20"/>
  <c r="C17" i="20"/>
  <c r="B17" i="21"/>
  <c r="C17" i="21"/>
  <c r="B17" i="22"/>
  <c r="C17" i="22"/>
  <c r="B17" i="23"/>
  <c r="C17" i="23"/>
  <c r="B17" i="24"/>
  <c r="C17" i="24"/>
  <c r="B17" i="25"/>
  <c r="C17" i="25"/>
  <c r="B17" i="26"/>
  <c r="C17" i="26"/>
  <c r="B17" i="27"/>
  <c r="C17" i="27"/>
  <c r="B17" i="28"/>
  <c r="C17" i="28"/>
  <c r="B17" i="29"/>
  <c r="C17" i="29"/>
  <c r="B17" i="30"/>
  <c r="C17" i="30"/>
  <c r="B17" i="31"/>
  <c r="C17" i="31"/>
  <c r="B17" i="32"/>
  <c r="C17" i="32"/>
  <c r="B17" i="33"/>
  <c r="C17" i="33"/>
  <c r="B17" i="34"/>
  <c r="C17" i="34"/>
  <c r="B17" i="2"/>
  <c r="C17" i="2"/>
  <c r="B3" i="3" l="1"/>
  <c r="C3" i="3"/>
  <c r="B4" i="3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3" i="4"/>
  <c r="C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3" i="5"/>
  <c r="C3" i="5"/>
  <c r="B4" i="5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3" i="6"/>
  <c r="C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3" i="7"/>
  <c r="C3" i="7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3" i="8"/>
  <c r="C3" i="8"/>
  <c r="B4" i="8"/>
  <c r="C4" i="8"/>
  <c r="B5" i="8"/>
  <c r="C5" i="8"/>
  <c r="B6" i="8"/>
  <c r="C6" i="8"/>
  <c r="B7" i="8"/>
  <c r="C7" i="8"/>
  <c r="B8" i="8"/>
  <c r="C8" i="8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3" i="9"/>
  <c r="C3" i="9"/>
  <c r="B4" i="9"/>
  <c r="C4" i="9"/>
  <c r="B5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3" i="10"/>
  <c r="C3" i="10"/>
  <c r="B4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3" i="11"/>
  <c r="C3" i="11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3" i="12"/>
  <c r="C3" i="12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3" i="14"/>
  <c r="C3" i="14"/>
  <c r="B4" i="14"/>
  <c r="C4" i="14"/>
  <c r="B5" i="14"/>
  <c r="C5" i="14"/>
  <c r="B6" i="14"/>
  <c r="C6" i="14"/>
  <c r="B7" i="14"/>
  <c r="C7" i="14"/>
  <c r="B8" i="14"/>
  <c r="C8" i="14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3" i="15"/>
  <c r="C3" i="15"/>
  <c r="B4" i="15"/>
  <c r="C4" i="15"/>
  <c r="B5" i="15"/>
  <c r="C5" i="15"/>
  <c r="B6" i="15"/>
  <c r="C6" i="15"/>
  <c r="B7" i="15"/>
  <c r="C7" i="15"/>
  <c r="B8" i="15"/>
  <c r="C8" i="15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3" i="16"/>
  <c r="C3" i="16"/>
  <c r="B4" i="16"/>
  <c r="C4" i="16"/>
  <c r="B5" i="16"/>
  <c r="C5" i="16"/>
  <c r="B6" i="16"/>
  <c r="C6" i="16"/>
  <c r="B7" i="16"/>
  <c r="C7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3" i="17"/>
  <c r="C3" i="17"/>
  <c r="B4" i="17"/>
  <c r="C4" i="17"/>
  <c r="B5" i="17"/>
  <c r="C5" i="17"/>
  <c r="B6" i="17"/>
  <c r="C6" i="17"/>
  <c r="B7" i="17"/>
  <c r="C7" i="17"/>
  <c r="B8" i="17"/>
  <c r="C8" i="17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3" i="18"/>
  <c r="C3" i="18"/>
  <c r="B4" i="18"/>
  <c r="C4" i="18"/>
  <c r="B5" i="18"/>
  <c r="C5" i="18"/>
  <c r="B6" i="18"/>
  <c r="C6" i="18"/>
  <c r="B7" i="18"/>
  <c r="C7" i="18"/>
  <c r="B8" i="18"/>
  <c r="C8" i="18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3" i="19"/>
  <c r="C3" i="19"/>
  <c r="B4" i="19"/>
  <c r="C4" i="19"/>
  <c r="B5" i="19"/>
  <c r="C5" i="19"/>
  <c r="B6" i="19"/>
  <c r="C6" i="19"/>
  <c r="B7" i="19"/>
  <c r="C7" i="19"/>
  <c r="B8" i="19"/>
  <c r="C8" i="19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3" i="20"/>
  <c r="C3" i="20"/>
  <c r="B4" i="20"/>
  <c r="C4" i="20"/>
  <c r="B5" i="20"/>
  <c r="C5" i="20"/>
  <c r="B6" i="20"/>
  <c r="C6" i="20"/>
  <c r="B7" i="20"/>
  <c r="C7" i="20"/>
  <c r="B8" i="20"/>
  <c r="C8" i="20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3" i="21"/>
  <c r="C3" i="21"/>
  <c r="B4" i="21"/>
  <c r="C4" i="21"/>
  <c r="B5" i="21"/>
  <c r="C5" i="21"/>
  <c r="B6" i="21"/>
  <c r="C6" i="21"/>
  <c r="B7" i="21"/>
  <c r="C7" i="21"/>
  <c r="B8" i="21"/>
  <c r="C8" i="21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3" i="22"/>
  <c r="C3" i="22"/>
  <c r="B4" i="22"/>
  <c r="C4" i="22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3" i="23"/>
  <c r="C3" i="23"/>
  <c r="B4" i="23"/>
  <c r="C4" i="23"/>
  <c r="B5" i="23"/>
  <c r="C5" i="23"/>
  <c r="B6" i="23"/>
  <c r="C6" i="23"/>
  <c r="B7" i="23"/>
  <c r="C7" i="23"/>
  <c r="B8" i="23"/>
  <c r="C8" i="23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3" i="24"/>
  <c r="C3" i="24"/>
  <c r="B4" i="24"/>
  <c r="C4" i="24"/>
  <c r="B5" i="24"/>
  <c r="C5" i="24"/>
  <c r="B6" i="24"/>
  <c r="C6" i="24"/>
  <c r="B7" i="24"/>
  <c r="C7" i="24"/>
  <c r="B8" i="24"/>
  <c r="C8" i="24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3" i="25"/>
  <c r="C3" i="25"/>
  <c r="B4" i="25"/>
  <c r="C4" i="25"/>
  <c r="B5" i="25"/>
  <c r="C5" i="25"/>
  <c r="B6" i="25"/>
  <c r="C6" i="25"/>
  <c r="B7" i="25"/>
  <c r="C7" i="25"/>
  <c r="B8" i="25"/>
  <c r="C8" i="25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3" i="26"/>
  <c r="C3" i="26"/>
  <c r="B4" i="26"/>
  <c r="C4" i="26"/>
  <c r="B5" i="26"/>
  <c r="C5" i="26"/>
  <c r="B6" i="26"/>
  <c r="C6" i="26"/>
  <c r="B7" i="26"/>
  <c r="C7" i="26"/>
  <c r="B8" i="26"/>
  <c r="C8" i="26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3" i="27"/>
  <c r="C3" i="27"/>
  <c r="B4" i="27"/>
  <c r="C4" i="27"/>
  <c r="B5" i="27"/>
  <c r="C5" i="27"/>
  <c r="B6" i="27"/>
  <c r="C6" i="27"/>
  <c r="B7" i="27"/>
  <c r="C7" i="27"/>
  <c r="B8" i="27"/>
  <c r="C8" i="27"/>
  <c r="B9" i="27"/>
  <c r="C9" i="27"/>
  <c r="B10" i="27"/>
  <c r="C10" i="27"/>
  <c r="B11" i="27"/>
  <c r="C11" i="27"/>
  <c r="B12" i="27"/>
  <c r="C12" i="27"/>
  <c r="B13" i="27"/>
  <c r="C13" i="27"/>
  <c r="B14" i="27"/>
  <c r="C14" i="27"/>
  <c r="B15" i="27"/>
  <c r="C15" i="27"/>
  <c r="B16" i="27"/>
  <c r="C16" i="27"/>
  <c r="B3" i="28"/>
  <c r="C3" i="28"/>
  <c r="B4" i="28"/>
  <c r="C4" i="28"/>
  <c r="B5" i="28"/>
  <c r="C5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3" i="29"/>
  <c r="C3" i="29"/>
  <c r="B4" i="29"/>
  <c r="C4" i="29"/>
  <c r="B5" i="29"/>
  <c r="C5" i="29"/>
  <c r="B6" i="29"/>
  <c r="C6" i="29"/>
  <c r="B7" i="29"/>
  <c r="C7" i="29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3" i="30"/>
  <c r="C3" i="30"/>
  <c r="B4" i="30"/>
  <c r="C4" i="30"/>
  <c r="B5" i="30"/>
  <c r="C5" i="30"/>
  <c r="B6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3" i="31"/>
  <c r="C3" i="31"/>
  <c r="B4" i="31"/>
  <c r="C4" i="31"/>
  <c r="B5" i="31"/>
  <c r="C5" i="31"/>
  <c r="B6" i="31"/>
  <c r="C6" i="31"/>
  <c r="B7" i="31"/>
  <c r="C7" i="31"/>
  <c r="B8" i="31"/>
  <c r="C8" i="31"/>
  <c r="B9" i="31"/>
  <c r="C9" i="31"/>
  <c r="B10" i="31"/>
  <c r="C10" i="31"/>
  <c r="B11" i="31"/>
  <c r="C11" i="31"/>
  <c r="B12" i="31"/>
  <c r="C12" i="31"/>
  <c r="B13" i="31"/>
  <c r="C13" i="31"/>
  <c r="B14" i="31"/>
  <c r="C14" i="31"/>
  <c r="B15" i="31"/>
  <c r="C15" i="31"/>
  <c r="B16" i="31"/>
  <c r="C16" i="31"/>
  <c r="B3" i="32"/>
  <c r="C3" i="32"/>
  <c r="B4" i="32"/>
  <c r="C4" i="32"/>
  <c r="B5" i="32"/>
  <c r="C5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3" i="33"/>
  <c r="C3" i="33"/>
  <c r="B4" i="33"/>
  <c r="C4" i="33"/>
  <c r="B5" i="33"/>
  <c r="C5" i="33"/>
  <c r="B6" i="33"/>
  <c r="C6" i="33"/>
  <c r="B7" i="33"/>
  <c r="C7" i="33"/>
  <c r="B8" i="33"/>
  <c r="C8" i="33"/>
  <c r="B9" i="33"/>
  <c r="C9" i="33"/>
  <c r="B10" i="33"/>
  <c r="C10" i="33"/>
  <c r="B11" i="33"/>
  <c r="C11" i="33"/>
  <c r="B12" i="33"/>
  <c r="C12" i="33"/>
  <c r="B13" i="33"/>
  <c r="C13" i="33"/>
  <c r="B14" i="33"/>
  <c r="C14" i="33"/>
  <c r="B15" i="33"/>
  <c r="C15" i="33"/>
  <c r="B16" i="33"/>
  <c r="C16" i="33"/>
  <c r="B3" i="34"/>
  <c r="C3" i="34"/>
  <c r="B4" i="34"/>
  <c r="C4" i="34"/>
  <c r="B5" i="34"/>
  <c r="C5" i="34"/>
  <c r="B6" i="34"/>
  <c r="C6" i="34"/>
  <c r="B7" i="34"/>
  <c r="C7" i="34"/>
  <c r="B8" i="34"/>
  <c r="C8" i="34"/>
  <c r="B9" i="34"/>
  <c r="C9" i="34"/>
  <c r="B10" i="34"/>
  <c r="C10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C2" i="3"/>
  <c r="C2" i="4"/>
  <c r="C2" i="5"/>
  <c r="C2" i="6"/>
  <c r="C2" i="7"/>
  <c r="C2" i="8"/>
  <c r="C2" i="9"/>
  <c r="C2" i="10"/>
  <c r="C2" i="11"/>
  <c r="C2" i="12"/>
  <c r="C2" i="13"/>
  <c r="C2" i="14"/>
  <c r="C2" i="15"/>
  <c r="C2" i="16"/>
  <c r="C2" i="17"/>
  <c r="C2" i="18"/>
  <c r="C2" i="19"/>
  <c r="C2" i="20"/>
  <c r="C2" i="21"/>
  <c r="C2" i="22"/>
  <c r="C2" i="23"/>
  <c r="C2" i="24"/>
  <c r="C2" i="25"/>
  <c r="C2" i="26"/>
  <c r="C2" i="27"/>
  <c r="C2" i="28"/>
  <c r="C2" i="29"/>
  <c r="C2" i="30"/>
  <c r="C2" i="31"/>
  <c r="C2" i="32"/>
  <c r="C2" i="33"/>
  <c r="C2" i="34"/>
  <c r="C2" i="2"/>
  <c r="B2" i="34" l="1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<sst xmlns="http://schemas.openxmlformats.org/spreadsheetml/2006/main" count="665" uniqueCount="38">
  <si>
    <t>Año</t>
  </si>
  <si>
    <t>Nacional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</si>
  <si>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</si>
  <si>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</si>
  <si>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</si>
  <si>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</si>
  <si>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</si>
  <si>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</si>
  <si>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</si>
  <si>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</si>
  <si>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</si>
  <si>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</si>
  <si>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</si>
  <si>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</si>
  <si>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</si>
  <si>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</si>
  <si>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</si>
  <si>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</si>
  <si>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</si>
  <si>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</si>
  <si>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</si>
  <si>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</si>
  <si>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</si>
  <si>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</si>
  <si>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</si>
  <si>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</si>
  <si>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</si>
  <si>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</si>
  <si>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</si>
  <si>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CDMX</t>
  </si>
  <si>
    <t>Coahuila</t>
  </si>
  <si>
    <t>Michoacán</t>
  </si>
  <si>
    <t>Querétaro</t>
  </si>
  <si>
    <t>Veracruz</t>
  </si>
  <si>
    <t>Entidad Federativa</t>
  </si>
  <si>
    <t>Precios Corrientes</t>
  </si>
  <si>
    <t>Precios Constantes (2013=100)</t>
  </si>
  <si>
    <t xml:space="preserve"> 1. Secretaría de Salud. Dirección General de Información en Salud. Sistema de Cuentas en Salud a Nivel Federal y Estatal (SICUENTAS), México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</si>
</sst>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3" fillId="0" borderId="0" xfId="0" applyFont="1" applyFill="1" applyAlignment="1">
      <alignment horizontal="center"/>
    </xf>
    <xf numFmtId="3" fontId="4" fillId="0" borderId="1" xfId="1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2"/>
  <sheetViews>
    <sheetView tabSelected="1" zoomScaleNormal="100" workbookViewId="0">
      <pane ySplit="1" topLeftCell="A504" activePane="bottomLeft" state="frozen"/>
      <selection pane="bottomLeft" activeCell="H510" sqref="H510"/>
    </sheetView>
  </sheetViews>
  <sheetFormatPr baseColWidth="10" defaultRowHeight="14.25" x14ac:dyDescent="0.2"/>
  <cols>
    <col min="1" max="1" width="11.42578125" style="2" customWidth="1"/>
    <col min="2" max="2" width="17.140625" style="2" bestFit="1" customWidth="1"/>
    <col min="3" max="4" width="13.42578125" style="12" customWidth="1"/>
    <col min="5" max="16384" width="11.42578125" style="3"/>
  </cols>
  <sheetData>
    <row r="1" spans="1:4" ht="42.75" x14ac:dyDescent="0.2">
      <c r="A1" s="1" t="s">
        <v>0</v>
      </c>
      <c r="B1" s="1" t="s">
        <v>34</v>
      </c>
      <c r="C1" s="1" t="s">
        <v>35</v>
      </c>
      <c r="D1" s="1" t="s">
        <v>36</v>
      </c>
    </row>
    <row r="2" spans="1:4" x14ac:dyDescent="0.2">
      <c r="A2" s="8">
        <v>2003</v>
      </c>
      <c r="B2" s="9" t="s">
        <v>1</v>
      </c>
      <c r="C2" s="6">
        <v>195812.89418999996</v>
      </c>
      <c r="D2" s="6">
        <v>295899.11437559384</v>
      </c>
    </row>
    <row r="3" spans="1:4" x14ac:dyDescent="0.2">
      <c r="A3" s="10">
        <v>2003</v>
      </c>
      <c r="B3" s="11" t="s">
        <v>2</v>
      </c>
      <c r="C3" s="13">
        <v>2213.8592099999996</v>
      </c>
      <c r="D3" s="13">
        <v>3345.4333142924665</v>
      </c>
    </row>
    <row r="4" spans="1:4" x14ac:dyDescent="0.2">
      <c r="A4" s="10">
        <v>2003</v>
      </c>
      <c r="B4" s="11" t="s">
        <v>3</v>
      </c>
      <c r="C4" s="13">
        <v>4931.6533199999994</v>
      </c>
      <c r="D4" s="13">
        <v>7452.3787405925632</v>
      </c>
    </row>
    <row r="5" spans="1:4" x14ac:dyDescent="0.2">
      <c r="A5" s="10">
        <v>2003</v>
      </c>
      <c r="B5" s="11" t="s">
        <v>4</v>
      </c>
      <c r="C5" s="13">
        <v>1552.1860700000002</v>
      </c>
      <c r="D5" s="13">
        <v>2345.5579131243398</v>
      </c>
    </row>
    <row r="6" spans="1:4" x14ac:dyDescent="0.2">
      <c r="A6" s="10">
        <v>2003</v>
      </c>
      <c r="B6" s="11" t="s">
        <v>5</v>
      </c>
      <c r="C6" s="13">
        <v>1778.6355000000001</v>
      </c>
      <c r="D6" s="13">
        <v>2687.7528746208031</v>
      </c>
    </row>
    <row r="7" spans="1:4" x14ac:dyDescent="0.2">
      <c r="A7" s="10">
        <v>2003</v>
      </c>
      <c r="B7" s="11" t="s">
        <v>30</v>
      </c>
      <c r="C7" s="13">
        <v>5363.5396199999996</v>
      </c>
      <c r="D7" s="13">
        <v>8105.0159134896203</v>
      </c>
    </row>
    <row r="8" spans="1:4" x14ac:dyDescent="0.2">
      <c r="A8" s="10">
        <v>2003</v>
      </c>
      <c r="B8" s="11" t="s">
        <v>6</v>
      </c>
      <c r="C8" s="13">
        <v>1452.61204</v>
      </c>
      <c r="D8" s="13">
        <v>2195.0884181828083</v>
      </c>
    </row>
    <row r="9" spans="1:4" x14ac:dyDescent="0.2">
      <c r="A9" s="10">
        <v>2003</v>
      </c>
      <c r="B9" s="11" t="s">
        <v>7</v>
      </c>
      <c r="C9" s="13">
        <v>4190.6136000000006</v>
      </c>
      <c r="D9" s="13">
        <v>6332.5699671602379</v>
      </c>
    </row>
    <row r="10" spans="1:4" x14ac:dyDescent="0.2">
      <c r="A10" s="10">
        <v>2003</v>
      </c>
      <c r="B10" s="11" t="s">
        <v>8</v>
      </c>
      <c r="C10" s="13">
        <v>6125.0677999999998</v>
      </c>
      <c r="D10" s="13">
        <v>9255.7854527795698</v>
      </c>
    </row>
    <row r="11" spans="1:4" x14ac:dyDescent="0.2">
      <c r="A11" s="10">
        <v>2003</v>
      </c>
      <c r="B11" s="11" t="s">
        <v>29</v>
      </c>
      <c r="C11" s="13">
        <v>45256.676310000003</v>
      </c>
      <c r="D11" s="13">
        <v>68388.808076745176</v>
      </c>
    </row>
    <row r="12" spans="1:4" x14ac:dyDescent="0.2">
      <c r="A12" s="10">
        <v>2003</v>
      </c>
      <c r="B12" s="11" t="s">
        <v>9</v>
      </c>
      <c r="C12" s="13">
        <v>2824.5178100000003</v>
      </c>
      <c r="D12" s="13">
        <v>4268.2190157821287</v>
      </c>
    </row>
    <row r="13" spans="1:4" x14ac:dyDescent="0.2">
      <c r="A13" s="10">
        <v>2003</v>
      </c>
      <c r="B13" s="11" t="s">
        <v>10</v>
      </c>
      <c r="C13" s="13">
        <v>6255.9991499999996</v>
      </c>
      <c r="D13" s="13">
        <v>9453.6399948375019</v>
      </c>
    </row>
    <row r="14" spans="1:4" x14ac:dyDescent="0.2">
      <c r="A14" s="10">
        <v>2003</v>
      </c>
      <c r="B14" s="11" t="s">
        <v>11</v>
      </c>
      <c r="C14" s="13">
        <v>4232.0795500000004</v>
      </c>
      <c r="D14" s="13">
        <v>6395.2304877173619</v>
      </c>
    </row>
    <row r="15" spans="1:4" x14ac:dyDescent="0.2">
      <c r="A15" s="10">
        <v>2003</v>
      </c>
      <c r="B15" s="11" t="s">
        <v>12</v>
      </c>
      <c r="C15" s="13">
        <v>3174.12381</v>
      </c>
      <c r="D15" s="13">
        <v>4796.519801122734</v>
      </c>
    </row>
    <row r="16" spans="1:4" x14ac:dyDescent="0.2">
      <c r="A16" s="10">
        <v>2003</v>
      </c>
      <c r="B16" s="11" t="s">
        <v>13</v>
      </c>
      <c r="C16" s="13">
        <v>12406.630850000001</v>
      </c>
      <c r="D16" s="13">
        <v>18748.055872856825</v>
      </c>
    </row>
    <row r="17" spans="1:4" x14ac:dyDescent="0.2">
      <c r="A17" s="10">
        <v>2003</v>
      </c>
      <c r="B17" s="11" t="s">
        <v>14</v>
      </c>
      <c r="C17" s="13">
        <v>15371.75273</v>
      </c>
      <c r="D17" s="13">
        <v>23228.746186623215</v>
      </c>
    </row>
    <row r="18" spans="1:4" x14ac:dyDescent="0.2">
      <c r="A18" s="10">
        <v>2003</v>
      </c>
      <c r="B18" s="11" t="s">
        <v>31</v>
      </c>
      <c r="C18" s="13">
        <v>4490.6243700000005</v>
      </c>
      <c r="D18" s="13">
        <v>6785.9258174649794</v>
      </c>
    </row>
    <row r="19" spans="1:4" x14ac:dyDescent="0.2">
      <c r="A19" s="10">
        <v>2003</v>
      </c>
      <c r="B19" s="11" t="s">
        <v>15</v>
      </c>
      <c r="C19" s="13">
        <v>2719.7874599999996</v>
      </c>
      <c r="D19" s="13">
        <v>4109.9576411089347</v>
      </c>
    </row>
    <row r="20" spans="1:4" x14ac:dyDescent="0.2">
      <c r="A20" s="10">
        <v>2003</v>
      </c>
      <c r="B20" s="11" t="s">
        <v>16</v>
      </c>
      <c r="C20" s="13">
        <v>1761.2597099999998</v>
      </c>
      <c r="D20" s="13">
        <v>2661.4957637505272</v>
      </c>
    </row>
    <row r="21" spans="1:4" x14ac:dyDescent="0.2">
      <c r="A21" s="10">
        <v>2003</v>
      </c>
      <c r="B21" s="11" t="s">
        <v>17</v>
      </c>
      <c r="C21" s="13">
        <v>9211.3611600000004</v>
      </c>
      <c r="D21" s="13">
        <v>13919.581857530908</v>
      </c>
    </row>
    <row r="22" spans="1:4" x14ac:dyDescent="0.2">
      <c r="A22" s="10">
        <v>2003</v>
      </c>
      <c r="B22" s="11" t="s">
        <v>18</v>
      </c>
      <c r="C22" s="13">
        <v>3838.9863700000001</v>
      </c>
      <c r="D22" s="13">
        <v>5801.2148366529182</v>
      </c>
    </row>
    <row r="23" spans="1:4" x14ac:dyDescent="0.2">
      <c r="A23" s="10">
        <v>2003</v>
      </c>
      <c r="B23" s="11" t="s">
        <v>19</v>
      </c>
      <c r="C23" s="13">
        <v>6318.7798500000008</v>
      </c>
      <c r="D23" s="13">
        <v>9548.5099144448122</v>
      </c>
    </row>
    <row r="24" spans="1:4" x14ac:dyDescent="0.2">
      <c r="A24" s="10">
        <v>2003</v>
      </c>
      <c r="B24" s="11" t="s">
        <v>32</v>
      </c>
      <c r="C24" s="13">
        <v>2483.8784500000002</v>
      </c>
      <c r="D24" s="13">
        <v>3753.468006343157</v>
      </c>
    </row>
    <row r="25" spans="1:4" x14ac:dyDescent="0.2">
      <c r="A25" s="10">
        <v>2003</v>
      </c>
      <c r="B25" s="11" t="s">
        <v>20</v>
      </c>
      <c r="C25" s="13">
        <v>1992.1153300000001</v>
      </c>
      <c r="D25" s="13">
        <v>3010.3490595929684</v>
      </c>
    </row>
    <row r="26" spans="1:4" x14ac:dyDescent="0.2">
      <c r="A26" s="10">
        <v>2003</v>
      </c>
      <c r="B26" s="11" t="s">
        <v>21</v>
      </c>
      <c r="C26" s="13">
        <v>3273.7045200000002</v>
      </c>
      <c r="D26" s="13">
        <v>4946.9993904254779</v>
      </c>
    </row>
    <row r="27" spans="1:4" x14ac:dyDescent="0.2">
      <c r="A27" s="10">
        <v>2003</v>
      </c>
      <c r="B27" s="11" t="s">
        <v>22</v>
      </c>
      <c r="C27" s="13">
        <v>4984.2424499999997</v>
      </c>
      <c r="D27" s="13">
        <v>7531.8478534778669</v>
      </c>
    </row>
    <row r="28" spans="1:4" x14ac:dyDescent="0.2">
      <c r="A28" s="10">
        <v>2003</v>
      </c>
      <c r="B28" s="11" t="s">
        <v>23</v>
      </c>
      <c r="C28" s="13">
        <v>5217.3524100000004</v>
      </c>
      <c r="D28" s="13">
        <v>7884.1077544484378</v>
      </c>
    </row>
    <row r="29" spans="1:4" x14ac:dyDescent="0.2">
      <c r="A29" s="10">
        <v>2003</v>
      </c>
      <c r="B29" s="11" t="s">
        <v>24</v>
      </c>
      <c r="C29" s="13">
        <v>4671.5755499999996</v>
      </c>
      <c r="D29" s="13">
        <v>7059.3669211711767</v>
      </c>
    </row>
    <row r="30" spans="1:4" x14ac:dyDescent="0.2">
      <c r="A30" s="10">
        <v>2003</v>
      </c>
      <c r="B30" s="11" t="s">
        <v>25</v>
      </c>
      <c r="C30" s="13">
        <v>6335.4679899999992</v>
      </c>
      <c r="D30" s="13">
        <v>9573.7278954516405</v>
      </c>
    </row>
    <row r="31" spans="1:4" x14ac:dyDescent="0.2">
      <c r="A31" s="10">
        <v>2003</v>
      </c>
      <c r="B31" s="11" t="s">
        <v>26</v>
      </c>
      <c r="C31" s="13">
        <v>1456.3627700000002</v>
      </c>
      <c r="D31" s="13">
        <v>2200.7562660017838</v>
      </c>
    </row>
    <row r="32" spans="1:4" x14ac:dyDescent="0.2">
      <c r="A32" s="10">
        <v>2003</v>
      </c>
      <c r="B32" s="11" t="s">
        <v>33</v>
      </c>
      <c r="C32" s="13">
        <v>11387.06969</v>
      </c>
      <c r="D32" s="13">
        <v>17207.36446158019</v>
      </c>
    </row>
    <row r="33" spans="1:4" x14ac:dyDescent="0.2">
      <c r="A33" s="10">
        <v>2003</v>
      </c>
      <c r="B33" s="11" t="s">
        <v>27</v>
      </c>
      <c r="C33" s="13">
        <v>3690.7795900000001</v>
      </c>
      <c r="D33" s="13">
        <v>5577.2548409240053</v>
      </c>
    </row>
    <row r="34" spans="1:4" x14ac:dyDescent="0.2">
      <c r="A34" s="10">
        <v>2003</v>
      </c>
      <c r="B34" s="11" t="s">
        <v>28</v>
      </c>
      <c r="C34" s="13">
        <v>1997.8741100000002</v>
      </c>
      <c r="D34" s="13">
        <v>3019.0513358599774</v>
      </c>
    </row>
    <row r="35" spans="1:4" x14ac:dyDescent="0.2">
      <c r="A35" s="8">
        <v>2004</v>
      </c>
      <c r="B35" s="9" t="s">
        <v>1</v>
      </c>
      <c r="C35" s="6">
        <v>233809.54729999998</v>
      </c>
      <c r="D35" s="6">
        <v>335884.65602154197</v>
      </c>
    </row>
    <row r="36" spans="1:4" x14ac:dyDescent="0.2">
      <c r="A36" s="10">
        <v>2004</v>
      </c>
      <c r="B36" s="11" t="s">
        <v>2</v>
      </c>
      <c r="C36" s="13">
        <v>2602.5389799999998</v>
      </c>
      <c r="D36" s="13">
        <v>3738.7391583215935</v>
      </c>
    </row>
    <row r="37" spans="1:4" x14ac:dyDescent="0.2">
      <c r="A37" s="10">
        <v>2004</v>
      </c>
      <c r="B37" s="11" t="s">
        <v>3</v>
      </c>
      <c r="C37" s="13">
        <v>6063.0398599999999</v>
      </c>
      <c r="D37" s="13">
        <v>8710.0038528708883</v>
      </c>
    </row>
    <row r="38" spans="1:4" x14ac:dyDescent="0.2">
      <c r="A38" s="10">
        <v>2004</v>
      </c>
      <c r="B38" s="11" t="s">
        <v>4</v>
      </c>
      <c r="C38" s="13">
        <v>1808.28946</v>
      </c>
      <c r="D38" s="13">
        <v>2597.7411541717652</v>
      </c>
    </row>
    <row r="39" spans="1:4" x14ac:dyDescent="0.2">
      <c r="A39" s="10">
        <v>2004</v>
      </c>
      <c r="B39" s="11" t="s">
        <v>5</v>
      </c>
      <c r="C39" s="13">
        <v>2181.07393</v>
      </c>
      <c r="D39" s="13">
        <v>3133.2735347869298</v>
      </c>
    </row>
    <row r="40" spans="1:4" x14ac:dyDescent="0.2">
      <c r="A40" s="10">
        <v>2004</v>
      </c>
      <c r="B40" s="11" t="s">
        <v>30</v>
      </c>
      <c r="C40" s="13">
        <v>6479.4018000000005</v>
      </c>
      <c r="D40" s="13">
        <v>9308.138482582659</v>
      </c>
    </row>
    <row r="41" spans="1:4" x14ac:dyDescent="0.2">
      <c r="A41" s="10">
        <v>2004</v>
      </c>
      <c r="B41" s="11" t="s">
        <v>6</v>
      </c>
      <c r="C41" s="13">
        <v>1698.27979</v>
      </c>
      <c r="D41" s="13">
        <v>2439.7041510053282</v>
      </c>
    </row>
    <row r="42" spans="1:4" x14ac:dyDescent="0.2">
      <c r="A42" s="10">
        <v>2004</v>
      </c>
      <c r="B42" s="11" t="s">
        <v>7</v>
      </c>
      <c r="C42" s="13">
        <v>5774.3067499999997</v>
      </c>
      <c r="D42" s="13">
        <v>8295.2174489181707</v>
      </c>
    </row>
    <row r="43" spans="1:4" x14ac:dyDescent="0.2">
      <c r="A43" s="10">
        <v>2004</v>
      </c>
      <c r="B43" s="11" t="s">
        <v>8</v>
      </c>
      <c r="C43" s="13">
        <v>7222.8628399999998</v>
      </c>
      <c r="D43" s="13">
        <v>10376.175090024555</v>
      </c>
    </row>
    <row r="44" spans="1:4" x14ac:dyDescent="0.2">
      <c r="A44" s="10">
        <v>2004</v>
      </c>
      <c r="B44" s="11" t="s">
        <v>29</v>
      </c>
      <c r="C44" s="13">
        <v>52410.572740000003</v>
      </c>
      <c r="D44" s="13">
        <v>75291.652543509757</v>
      </c>
    </row>
    <row r="45" spans="1:4" x14ac:dyDescent="0.2">
      <c r="A45" s="10">
        <v>2004</v>
      </c>
      <c r="B45" s="11" t="s">
        <v>9</v>
      </c>
      <c r="C45" s="13">
        <v>3406.0610799999995</v>
      </c>
      <c r="D45" s="13">
        <v>4893.0579074097623</v>
      </c>
    </row>
    <row r="46" spans="1:4" x14ac:dyDescent="0.2">
      <c r="A46" s="10">
        <v>2004</v>
      </c>
      <c r="B46" s="11" t="s">
        <v>10</v>
      </c>
      <c r="C46" s="13">
        <v>7825.6234800000002</v>
      </c>
      <c r="D46" s="13">
        <v>11242.085197493143</v>
      </c>
    </row>
    <row r="47" spans="1:4" x14ac:dyDescent="0.2">
      <c r="A47" s="10">
        <v>2004</v>
      </c>
      <c r="B47" s="11" t="s">
        <v>11</v>
      </c>
      <c r="C47" s="13">
        <v>4734.43505</v>
      </c>
      <c r="D47" s="13">
        <v>6801.3650707991519</v>
      </c>
    </row>
    <row r="48" spans="1:4" x14ac:dyDescent="0.2">
      <c r="A48" s="10">
        <v>2004</v>
      </c>
      <c r="B48" s="11" t="s">
        <v>12</v>
      </c>
      <c r="C48" s="13">
        <v>3948.3184599999995</v>
      </c>
      <c r="D48" s="13">
        <v>5672.0506203238538</v>
      </c>
    </row>
    <row r="49" spans="1:4" x14ac:dyDescent="0.2">
      <c r="A49" s="10">
        <v>2004</v>
      </c>
      <c r="B49" s="11" t="s">
        <v>13</v>
      </c>
      <c r="C49" s="13">
        <v>14442.081479999999</v>
      </c>
      <c r="D49" s="13">
        <v>20747.115018022545</v>
      </c>
    </row>
    <row r="50" spans="1:4" x14ac:dyDescent="0.2">
      <c r="A50" s="10">
        <v>2004</v>
      </c>
      <c r="B50" s="11" t="s">
        <v>14</v>
      </c>
      <c r="C50" s="13">
        <v>18139.328679999999</v>
      </c>
      <c r="D50" s="13">
        <v>26058.483259137174</v>
      </c>
    </row>
    <row r="51" spans="1:4" x14ac:dyDescent="0.2">
      <c r="A51" s="10">
        <v>2004</v>
      </c>
      <c r="B51" s="11" t="s">
        <v>31</v>
      </c>
      <c r="C51" s="13">
        <v>5397.0231899999999</v>
      </c>
      <c r="D51" s="13">
        <v>7753.2217937510859</v>
      </c>
    </row>
    <row r="52" spans="1:4" x14ac:dyDescent="0.2">
      <c r="A52" s="10">
        <v>2004</v>
      </c>
      <c r="B52" s="11" t="s">
        <v>15</v>
      </c>
      <c r="C52" s="13">
        <v>3308.2012</v>
      </c>
      <c r="D52" s="13">
        <v>4752.4749735147043</v>
      </c>
    </row>
    <row r="53" spans="1:4" x14ac:dyDescent="0.2">
      <c r="A53" s="10">
        <v>2004</v>
      </c>
      <c r="B53" s="11" t="s">
        <v>16</v>
      </c>
      <c r="C53" s="13">
        <v>2141.89815</v>
      </c>
      <c r="D53" s="13">
        <v>3076.9946379598814</v>
      </c>
    </row>
    <row r="54" spans="1:4" x14ac:dyDescent="0.2">
      <c r="A54" s="10">
        <v>2004</v>
      </c>
      <c r="B54" s="11" t="s">
        <v>17</v>
      </c>
      <c r="C54" s="13">
        <v>10577.288920000003</v>
      </c>
      <c r="D54" s="13">
        <v>15195.05551232325</v>
      </c>
    </row>
    <row r="55" spans="1:4" x14ac:dyDescent="0.2">
      <c r="A55" s="10">
        <v>2004</v>
      </c>
      <c r="B55" s="11" t="s">
        <v>18</v>
      </c>
      <c r="C55" s="13">
        <v>5141.2420000000002</v>
      </c>
      <c r="D55" s="13">
        <v>7385.7732527824146</v>
      </c>
    </row>
    <row r="56" spans="1:4" x14ac:dyDescent="0.2">
      <c r="A56" s="10">
        <v>2004</v>
      </c>
      <c r="B56" s="11" t="s">
        <v>19</v>
      </c>
      <c r="C56" s="13">
        <v>7987.8690799999995</v>
      </c>
      <c r="D56" s="13">
        <v>11475.162966028767</v>
      </c>
    </row>
    <row r="57" spans="1:4" x14ac:dyDescent="0.2">
      <c r="A57" s="10">
        <v>2004</v>
      </c>
      <c r="B57" s="11" t="s">
        <v>32</v>
      </c>
      <c r="C57" s="13">
        <v>2875.1783599999999</v>
      </c>
      <c r="D57" s="13">
        <v>4130.4057323632705</v>
      </c>
    </row>
    <row r="58" spans="1:4" x14ac:dyDescent="0.2">
      <c r="A58" s="10">
        <v>2004</v>
      </c>
      <c r="B58" s="11" t="s">
        <v>20</v>
      </c>
      <c r="C58" s="13">
        <v>2255.0747200000001</v>
      </c>
      <c r="D58" s="13">
        <v>3239.5811265063567</v>
      </c>
    </row>
    <row r="59" spans="1:4" x14ac:dyDescent="0.2">
      <c r="A59" s="10">
        <v>2004</v>
      </c>
      <c r="B59" s="11" t="s">
        <v>21</v>
      </c>
      <c r="C59" s="13">
        <v>4368.1939599999996</v>
      </c>
      <c r="D59" s="13">
        <v>6275.2327380686793</v>
      </c>
    </row>
    <row r="60" spans="1:4" x14ac:dyDescent="0.2">
      <c r="A60" s="10">
        <v>2004</v>
      </c>
      <c r="B60" s="11" t="s">
        <v>22</v>
      </c>
      <c r="C60" s="13">
        <v>6203.4607099999994</v>
      </c>
      <c r="D60" s="13">
        <v>8911.7287586549319</v>
      </c>
    </row>
    <row r="61" spans="1:4" x14ac:dyDescent="0.2">
      <c r="A61" s="10">
        <v>2004</v>
      </c>
      <c r="B61" s="11" t="s">
        <v>23</v>
      </c>
      <c r="C61" s="13">
        <v>6011.50378</v>
      </c>
      <c r="D61" s="13">
        <v>8635.968473634266</v>
      </c>
    </row>
    <row r="62" spans="1:4" x14ac:dyDescent="0.2">
      <c r="A62" s="10">
        <v>2004</v>
      </c>
      <c r="B62" s="11" t="s">
        <v>24</v>
      </c>
      <c r="C62" s="13">
        <v>6420.0325200000007</v>
      </c>
      <c r="D62" s="13">
        <v>9222.8501339188642</v>
      </c>
    </row>
    <row r="63" spans="1:4" x14ac:dyDescent="0.2">
      <c r="A63" s="10">
        <v>2004</v>
      </c>
      <c r="B63" s="11" t="s">
        <v>25</v>
      </c>
      <c r="C63" s="13">
        <v>7577.1899799999992</v>
      </c>
      <c r="D63" s="13">
        <v>10885.1921550347</v>
      </c>
    </row>
    <row r="64" spans="1:4" x14ac:dyDescent="0.2">
      <c r="A64" s="10">
        <v>2004</v>
      </c>
      <c r="B64" s="11" t="s">
        <v>26</v>
      </c>
      <c r="C64" s="13">
        <v>1685.4459400000001</v>
      </c>
      <c r="D64" s="13">
        <v>2421.2673791007533</v>
      </c>
    </row>
    <row r="65" spans="1:4" x14ac:dyDescent="0.2">
      <c r="A65" s="10">
        <v>2004</v>
      </c>
      <c r="B65" s="11" t="s">
        <v>33</v>
      </c>
      <c r="C65" s="13">
        <v>13221.394950000002</v>
      </c>
      <c r="D65" s="13">
        <v>18993.50880316128</v>
      </c>
    </row>
    <row r="66" spans="1:4" x14ac:dyDescent="0.2">
      <c r="A66" s="10">
        <v>2004</v>
      </c>
      <c r="B66" s="11" t="s">
        <v>27</v>
      </c>
      <c r="C66" s="13">
        <v>4556.8566300000002</v>
      </c>
      <c r="D66" s="13">
        <v>6546.2605756776693</v>
      </c>
    </row>
    <row r="67" spans="1:4" x14ac:dyDescent="0.2">
      <c r="A67" s="10">
        <v>2004</v>
      </c>
      <c r="B67" s="11" t="s">
        <v>28</v>
      </c>
      <c r="C67" s="13">
        <v>2584.1347500000002</v>
      </c>
      <c r="D67" s="13">
        <v>3712.3001247822167</v>
      </c>
    </row>
    <row r="68" spans="1:4" x14ac:dyDescent="0.2">
      <c r="A68" s="8">
        <v>2005</v>
      </c>
      <c r="B68" s="9" t="s">
        <v>1</v>
      </c>
      <c r="C68" s="6">
        <v>247281.43967000005</v>
      </c>
      <c r="D68" s="6">
        <v>343789.821775319</v>
      </c>
    </row>
    <row r="69" spans="1:4" x14ac:dyDescent="0.2">
      <c r="A69" s="10">
        <v>2005</v>
      </c>
      <c r="B69" s="11" t="s">
        <v>2</v>
      </c>
      <c r="C69" s="13">
        <v>2695.5945199999996</v>
      </c>
      <c r="D69" s="13">
        <v>3747.6244106554955</v>
      </c>
    </row>
    <row r="70" spans="1:4" x14ac:dyDescent="0.2">
      <c r="A70" s="10">
        <v>2005</v>
      </c>
      <c r="B70" s="11" t="s">
        <v>3</v>
      </c>
      <c r="C70" s="13">
        <v>6022.7350499999993</v>
      </c>
      <c r="D70" s="13">
        <v>8373.2730293169043</v>
      </c>
    </row>
    <row r="71" spans="1:4" x14ac:dyDescent="0.2">
      <c r="A71" s="10">
        <v>2005</v>
      </c>
      <c r="B71" s="11" t="s">
        <v>4</v>
      </c>
      <c r="C71" s="13">
        <v>1893.6640899999998</v>
      </c>
      <c r="D71" s="13">
        <v>2632.7185771492536</v>
      </c>
    </row>
    <row r="72" spans="1:4" x14ac:dyDescent="0.2">
      <c r="A72" s="10">
        <v>2005</v>
      </c>
      <c r="B72" s="11" t="s">
        <v>5</v>
      </c>
      <c r="C72" s="13">
        <v>2582.62336</v>
      </c>
      <c r="D72" s="13">
        <v>3590.56314874283</v>
      </c>
    </row>
    <row r="73" spans="1:4" x14ac:dyDescent="0.2">
      <c r="A73" s="10">
        <v>2005</v>
      </c>
      <c r="B73" s="11" t="s">
        <v>30</v>
      </c>
      <c r="C73" s="13">
        <v>6802.4135000000006</v>
      </c>
      <c r="D73" s="13">
        <v>9457.2424356955926</v>
      </c>
    </row>
    <row r="74" spans="1:4" x14ac:dyDescent="0.2">
      <c r="A74" s="10">
        <v>2005</v>
      </c>
      <c r="B74" s="11" t="s">
        <v>6</v>
      </c>
      <c r="C74" s="13">
        <v>1710.6672100000001</v>
      </c>
      <c r="D74" s="13">
        <v>2378.3021322895152</v>
      </c>
    </row>
    <row r="75" spans="1:4" x14ac:dyDescent="0.2">
      <c r="A75" s="10">
        <v>2005</v>
      </c>
      <c r="B75" s="11" t="s">
        <v>7</v>
      </c>
      <c r="C75" s="13">
        <v>6277.5575399999998</v>
      </c>
      <c r="D75" s="13">
        <v>8727.5470036934421</v>
      </c>
    </row>
    <row r="76" spans="1:4" x14ac:dyDescent="0.2">
      <c r="A76" s="10">
        <v>2005</v>
      </c>
      <c r="B76" s="11" t="s">
        <v>8</v>
      </c>
      <c r="C76" s="13">
        <v>7430.1963899999992</v>
      </c>
      <c r="D76" s="13">
        <v>10330.034862635179</v>
      </c>
    </row>
    <row r="77" spans="1:4" x14ac:dyDescent="0.2">
      <c r="A77" s="10">
        <v>2005</v>
      </c>
      <c r="B77" s="11" t="s">
        <v>29</v>
      </c>
      <c r="C77" s="13">
        <v>52999.283220000005</v>
      </c>
      <c r="D77" s="13">
        <v>73683.710984290112</v>
      </c>
    </row>
    <row r="78" spans="1:4" x14ac:dyDescent="0.2">
      <c r="A78" s="10">
        <v>2005</v>
      </c>
      <c r="B78" s="11" t="s">
        <v>9</v>
      </c>
      <c r="C78" s="13">
        <v>3643.7240499999998</v>
      </c>
      <c r="D78" s="13">
        <v>5065.7875634323909</v>
      </c>
    </row>
    <row r="79" spans="1:4" x14ac:dyDescent="0.2">
      <c r="A79" s="10">
        <v>2005</v>
      </c>
      <c r="B79" s="11" t="s">
        <v>10</v>
      </c>
      <c r="C79" s="13">
        <v>8989.3190700000014</v>
      </c>
      <c r="D79" s="13">
        <v>12497.648044596472</v>
      </c>
    </row>
    <row r="80" spans="1:4" x14ac:dyDescent="0.2">
      <c r="A80" s="10">
        <v>2005</v>
      </c>
      <c r="B80" s="11" t="s">
        <v>11</v>
      </c>
      <c r="C80" s="13">
        <v>5248.5067499999996</v>
      </c>
      <c r="D80" s="13">
        <v>7296.8808438556034</v>
      </c>
    </row>
    <row r="81" spans="1:4" x14ac:dyDescent="0.2">
      <c r="A81" s="10">
        <v>2005</v>
      </c>
      <c r="B81" s="11" t="s">
        <v>12</v>
      </c>
      <c r="C81" s="13">
        <v>4261.3107399999999</v>
      </c>
      <c r="D81" s="13">
        <v>5924.4044429250562</v>
      </c>
    </row>
    <row r="82" spans="1:4" x14ac:dyDescent="0.2">
      <c r="A82" s="10">
        <v>2005</v>
      </c>
      <c r="B82" s="11" t="s">
        <v>13</v>
      </c>
      <c r="C82" s="13">
        <v>14817.062980000001</v>
      </c>
      <c r="D82" s="13">
        <v>20599.829279244812</v>
      </c>
    </row>
    <row r="83" spans="1:4" x14ac:dyDescent="0.2">
      <c r="A83" s="10">
        <v>2005</v>
      </c>
      <c r="B83" s="11" t="s">
        <v>14</v>
      </c>
      <c r="C83" s="13">
        <v>19630.42366</v>
      </c>
      <c r="D83" s="13">
        <v>27291.736332705263</v>
      </c>
    </row>
    <row r="84" spans="1:4" x14ac:dyDescent="0.2">
      <c r="A84" s="10">
        <v>2005</v>
      </c>
      <c r="B84" s="11" t="s">
        <v>31</v>
      </c>
      <c r="C84" s="13">
        <v>5808.0902599999999</v>
      </c>
      <c r="D84" s="13">
        <v>8074.8572072577244</v>
      </c>
    </row>
    <row r="85" spans="1:4" x14ac:dyDescent="0.2">
      <c r="A85" s="10">
        <v>2005</v>
      </c>
      <c r="B85" s="11" t="s">
        <v>15</v>
      </c>
      <c r="C85" s="13">
        <v>3563.8584099999998</v>
      </c>
      <c r="D85" s="13">
        <v>4954.7521611061447</v>
      </c>
    </row>
    <row r="86" spans="1:4" x14ac:dyDescent="0.2">
      <c r="A86" s="10">
        <v>2005</v>
      </c>
      <c r="B86" s="11" t="s">
        <v>16</v>
      </c>
      <c r="C86" s="13">
        <v>2313.2092400000001</v>
      </c>
      <c r="D86" s="13">
        <v>3216.0027594869307</v>
      </c>
    </row>
    <row r="87" spans="1:4" x14ac:dyDescent="0.2">
      <c r="A87" s="10">
        <v>2005</v>
      </c>
      <c r="B87" s="11" t="s">
        <v>17</v>
      </c>
      <c r="C87" s="13">
        <v>11142.649939999999</v>
      </c>
      <c r="D87" s="13">
        <v>15491.375503513413</v>
      </c>
    </row>
    <row r="88" spans="1:4" x14ac:dyDescent="0.2">
      <c r="A88" s="10">
        <v>2005</v>
      </c>
      <c r="B88" s="11" t="s">
        <v>18</v>
      </c>
      <c r="C88" s="13">
        <v>5920.9003000000002</v>
      </c>
      <c r="D88" s="13">
        <v>8231.6944676595685</v>
      </c>
    </row>
    <row r="89" spans="1:4" x14ac:dyDescent="0.2">
      <c r="A89" s="10">
        <v>2005</v>
      </c>
      <c r="B89" s="11" t="s">
        <v>19</v>
      </c>
      <c r="C89" s="13">
        <v>8322.227640000001</v>
      </c>
      <c r="D89" s="13">
        <v>11570.205838931548</v>
      </c>
    </row>
    <row r="90" spans="1:4" x14ac:dyDescent="0.2">
      <c r="A90" s="10">
        <v>2005</v>
      </c>
      <c r="B90" s="11" t="s">
        <v>32</v>
      </c>
      <c r="C90" s="13">
        <v>2943.4819299999999</v>
      </c>
      <c r="D90" s="13">
        <v>4092.2566993463656</v>
      </c>
    </row>
    <row r="91" spans="1:4" x14ac:dyDescent="0.2">
      <c r="A91" s="10">
        <v>2005</v>
      </c>
      <c r="B91" s="11" t="s">
        <v>20</v>
      </c>
      <c r="C91" s="13">
        <v>2387.81927</v>
      </c>
      <c r="D91" s="13">
        <v>3319.7314054806679</v>
      </c>
    </row>
    <row r="92" spans="1:4" x14ac:dyDescent="0.2">
      <c r="A92" s="10">
        <v>2005</v>
      </c>
      <c r="B92" s="11" t="s">
        <v>21</v>
      </c>
      <c r="C92" s="13">
        <v>4497.5516900000002</v>
      </c>
      <c r="D92" s="13">
        <v>6252.8449203216514</v>
      </c>
    </row>
    <row r="93" spans="1:4" x14ac:dyDescent="0.2">
      <c r="A93" s="10">
        <v>2005</v>
      </c>
      <c r="B93" s="11" t="s">
        <v>22</v>
      </c>
      <c r="C93" s="13">
        <v>5990.1067800000001</v>
      </c>
      <c r="D93" s="13">
        <v>8327.9106796674259</v>
      </c>
    </row>
    <row r="94" spans="1:4" x14ac:dyDescent="0.2">
      <c r="A94" s="10">
        <v>2005</v>
      </c>
      <c r="B94" s="11" t="s">
        <v>23</v>
      </c>
      <c r="C94" s="13">
        <v>6257.3692100000007</v>
      </c>
      <c r="D94" s="13">
        <v>8699.4796227290517</v>
      </c>
    </row>
    <row r="95" spans="1:4" x14ac:dyDescent="0.2">
      <c r="A95" s="10">
        <v>2005</v>
      </c>
      <c r="B95" s="11" t="s">
        <v>24</v>
      </c>
      <c r="C95" s="13">
        <v>8952.1070299999992</v>
      </c>
      <c r="D95" s="13">
        <v>12445.912982650176</v>
      </c>
    </row>
    <row r="96" spans="1:4" x14ac:dyDescent="0.2">
      <c r="A96" s="10">
        <v>2005</v>
      </c>
      <c r="B96" s="11" t="s">
        <v>25</v>
      </c>
      <c r="C96" s="13">
        <v>7550.0261599999994</v>
      </c>
      <c r="D96" s="13">
        <v>10496.631495713078</v>
      </c>
    </row>
    <row r="97" spans="1:4" x14ac:dyDescent="0.2">
      <c r="A97" s="10">
        <v>2005</v>
      </c>
      <c r="B97" s="11" t="s">
        <v>26</v>
      </c>
      <c r="C97" s="13">
        <v>1846.9493600000001</v>
      </c>
      <c r="D97" s="13">
        <v>2567.7721391051596</v>
      </c>
    </row>
    <row r="98" spans="1:4" x14ac:dyDescent="0.2">
      <c r="A98" s="10">
        <v>2005</v>
      </c>
      <c r="B98" s="11" t="s">
        <v>33</v>
      </c>
      <c r="C98" s="13">
        <v>13615.16408</v>
      </c>
      <c r="D98" s="13">
        <v>18928.856281132328</v>
      </c>
    </row>
    <row r="99" spans="1:4" x14ac:dyDescent="0.2">
      <c r="A99" s="10">
        <v>2005</v>
      </c>
      <c r="B99" s="11" t="s">
        <v>27</v>
      </c>
      <c r="C99" s="13">
        <v>4962.0685000000003</v>
      </c>
      <c r="D99" s="13">
        <v>6898.6521897012544</v>
      </c>
    </row>
    <row r="100" spans="1:4" x14ac:dyDescent="0.2">
      <c r="A100" s="10">
        <v>2005</v>
      </c>
      <c r="B100" s="11" t="s">
        <v>28</v>
      </c>
      <c r="C100" s="13">
        <v>2721.6638400000002</v>
      </c>
      <c r="D100" s="13">
        <v>3783.8679996954343</v>
      </c>
    </row>
    <row r="101" spans="1:4" x14ac:dyDescent="0.2">
      <c r="A101" s="8">
        <v>2006</v>
      </c>
      <c r="B101" s="9" t="s">
        <v>1</v>
      </c>
      <c r="C101" s="6">
        <v>269864.01705000002</v>
      </c>
      <c r="D101" s="6">
        <v>360582.28832474147</v>
      </c>
    </row>
    <row r="102" spans="1:4" x14ac:dyDescent="0.2">
      <c r="A102" s="10">
        <v>2006</v>
      </c>
      <c r="B102" s="11" t="s">
        <v>2</v>
      </c>
      <c r="C102" s="13">
        <v>2919.7903099999999</v>
      </c>
      <c r="D102" s="13">
        <v>3901.3154955487839</v>
      </c>
    </row>
    <row r="103" spans="1:4" x14ac:dyDescent="0.2">
      <c r="A103" s="10">
        <v>2006</v>
      </c>
      <c r="B103" s="11" t="s">
        <v>3</v>
      </c>
      <c r="C103" s="13">
        <v>6807.5455099999999</v>
      </c>
      <c r="D103" s="13">
        <v>9095.9897681202146</v>
      </c>
    </row>
    <row r="104" spans="1:4" x14ac:dyDescent="0.2">
      <c r="A104" s="10">
        <v>2006</v>
      </c>
      <c r="B104" s="11" t="s">
        <v>4</v>
      </c>
      <c r="C104" s="13">
        <v>2229.0088900000001</v>
      </c>
      <c r="D104" s="13">
        <v>2978.3189883498844</v>
      </c>
    </row>
    <row r="105" spans="1:4" x14ac:dyDescent="0.2">
      <c r="A105" s="10">
        <v>2006</v>
      </c>
      <c r="B105" s="11" t="s">
        <v>5</v>
      </c>
      <c r="C105" s="13">
        <v>3044.1401900000001</v>
      </c>
      <c r="D105" s="13">
        <v>4067.4671921456647</v>
      </c>
    </row>
    <row r="106" spans="1:4" x14ac:dyDescent="0.2">
      <c r="A106" s="10">
        <v>2006</v>
      </c>
      <c r="B106" s="11" t="s">
        <v>30</v>
      </c>
      <c r="C106" s="13">
        <v>6782.8912500000006</v>
      </c>
      <c r="D106" s="13">
        <v>9063.0476605175336</v>
      </c>
    </row>
    <row r="107" spans="1:4" x14ac:dyDescent="0.2">
      <c r="A107" s="10">
        <v>2006</v>
      </c>
      <c r="B107" s="11" t="s">
        <v>6</v>
      </c>
      <c r="C107" s="13">
        <v>2266.8792100000001</v>
      </c>
      <c r="D107" s="13">
        <v>3028.9199050429024</v>
      </c>
    </row>
    <row r="108" spans="1:4" x14ac:dyDescent="0.2">
      <c r="A108" s="10">
        <v>2006</v>
      </c>
      <c r="B108" s="11" t="s">
        <v>7</v>
      </c>
      <c r="C108" s="13">
        <v>6590.4827399999995</v>
      </c>
      <c r="D108" s="13">
        <v>8805.9585473139014</v>
      </c>
    </row>
    <row r="109" spans="1:4" x14ac:dyDescent="0.2">
      <c r="A109" s="10">
        <v>2006</v>
      </c>
      <c r="B109" s="11" t="s">
        <v>8</v>
      </c>
      <c r="C109" s="13">
        <v>8719.6434300000001</v>
      </c>
      <c r="D109" s="13">
        <v>11650.864074933912</v>
      </c>
    </row>
    <row r="110" spans="1:4" x14ac:dyDescent="0.2">
      <c r="A110" s="10">
        <v>2006</v>
      </c>
      <c r="B110" s="11" t="s">
        <v>29</v>
      </c>
      <c r="C110" s="13">
        <v>55285.404569999999</v>
      </c>
      <c r="D110" s="13">
        <v>73870.306640830153</v>
      </c>
    </row>
    <row r="111" spans="1:4" x14ac:dyDescent="0.2">
      <c r="A111" s="10">
        <v>2006</v>
      </c>
      <c r="B111" s="11" t="s">
        <v>9</v>
      </c>
      <c r="C111" s="13">
        <v>5565.2815600000004</v>
      </c>
      <c r="D111" s="13">
        <v>7436.1227629116665</v>
      </c>
    </row>
    <row r="112" spans="1:4" x14ac:dyDescent="0.2">
      <c r="A112" s="10">
        <v>2006</v>
      </c>
      <c r="B112" s="11" t="s">
        <v>10</v>
      </c>
      <c r="C112" s="13">
        <v>9377.0226299999995</v>
      </c>
      <c r="D112" s="13">
        <v>12529.229774904832</v>
      </c>
    </row>
    <row r="113" spans="1:4" x14ac:dyDescent="0.2">
      <c r="A113" s="10">
        <v>2006</v>
      </c>
      <c r="B113" s="11" t="s">
        <v>11</v>
      </c>
      <c r="C113" s="13">
        <v>5757.6294600000001</v>
      </c>
      <c r="D113" s="13">
        <v>7693.1308912817703</v>
      </c>
    </row>
    <row r="114" spans="1:4" x14ac:dyDescent="0.2">
      <c r="A114" s="10">
        <v>2006</v>
      </c>
      <c r="B114" s="11" t="s">
        <v>12</v>
      </c>
      <c r="C114" s="13">
        <v>4836.1050299999997</v>
      </c>
      <c r="D114" s="13">
        <v>6461.8241340901004</v>
      </c>
    </row>
    <row r="115" spans="1:4" x14ac:dyDescent="0.2">
      <c r="A115" s="10">
        <v>2006</v>
      </c>
      <c r="B115" s="11" t="s">
        <v>13</v>
      </c>
      <c r="C115" s="13">
        <v>16609.44155</v>
      </c>
      <c r="D115" s="13">
        <v>22192.919631761779</v>
      </c>
    </row>
    <row r="116" spans="1:4" x14ac:dyDescent="0.2">
      <c r="A116" s="10">
        <v>2006</v>
      </c>
      <c r="B116" s="11" t="s">
        <v>14</v>
      </c>
      <c r="C116" s="13">
        <v>21131.016950000001</v>
      </c>
      <c r="D116" s="13">
        <v>28234.480942482136</v>
      </c>
    </row>
    <row r="117" spans="1:4" x14ac:dyDescent="0.2">
      <c r="A117" s="10">
        <v>2006</v>
      </c>
      <c r="B117" s="11" t="s">
        <v>31</v>
      </c>
      <c r="C117" s="13">
        <v>6373.0455400000001</v>
      </c>
      <c r="D117" s="13">
        <v>8515.4270270319739</v>
      </c>
    </row>
    <row r="118" spans="1:4" x14ac:dyDescent="0.2">
      <c r="A118" s="10">
        <v>2006</v>
      </c>
      <c r="B118" s="11" t="s">
        <v>15</v>
      </c>
      <c r="C118" s="13">
        <v>3802.7250700000004</v>
      </c>
      <c r="D118" s="13">
        <v>5081.0601672634621</v>
      </c>
    </row>
    <row r="119" spans="1:4" x14ac:dyDescent="0.2">
      <c r="A119" s="10">
        <v>2006</v>
      </c>
      <c r="B119" s="11" t="s">
        <v>16</v>
      </c>
      <c r="C119" s="13">
        <v>2579.4382299999997</v>
      </c>
      <c r="D119" s="13">
        <v>3446.5496724351851</v>
      </c>
    </row>
    <row r="120" spans="1:4" x14ac:dyDescent="0.2">
      <c r="A120" s="10">
        <v>2006</v>
      </c>
      <c r="B120" s="11" t="s">
        <v>17</v>
      </c>
      <c r="C120" s="13">
        <v>11997.755949999999</v>
      </c>
      <c r="D120" s="13">
        <v>16030.956414656919</v>
      </c>
    </row>
    <row r="121" spans="1:4" x14ac:dyDescent="0.2">
      <c r="A121" s="10">
        <v>2006</v>
      </c>
      <c r="B121" s="11" t="s">
        <v>18</v>
      </c>
      <c r="C121" s="13">
        <v>6535.2709300000006</v>
      </c>
      <c r="D121" s="13">
        <v>8732.1865750073375</v>
      </c>
    </row>
    <row r="122" spans="1:4" x14ac:dyDescent="0.2">
      <c r="A122" s="10">
        <v>2006</v>
      </c>
      <c r="B122" s="11" t="s">
        <v>19</v>
      </c>
      <c r="C122" s="13">
        <v>8955.7842899999996</v>
      </c>
      <c r="D122" s="13">
        <v>11966.386731850398</v>
      </c>
    </row>
    <row r="123" spans="1:4" x14ac:dyDescent="0.2">
      <c r="A123" s="10">
        <v>2006</v>
      </c>
      <c r="B123" s="11" t="s">
        <v>32</v>
      </c>
      <c r="C123" s="13">
        <v>3205.5334199999998</v>
      </c>
      <c r="D123" s="13">
        <v>4283.114838800012</v>
      </c>
    </row>
    <row r="124" spans="1:4" x14ac:dyDescent="0.2">
      <c r="A124" s="10">
        <v>2006</v>
      </c>
      <c r="B124" s="11" t="s">
        <v>20</v>
      </c>
      <c r="C124" s="13">
        <v>3082.0231699999999</v>
      </c>
      <c r="D124" s="13">
        <v>4118.0850246610289</v>
      </c>
    </row>
    <row r="125" spans="1:4" x14ac:dyDescent="0.2">
      <c r="A125" s="10">
        <v>2006</v>
      </c>
      <c r="B125" s="11" t="s">
        <v>21</v>
      </c>
      <c r="C125" s="13">
        <v>4962.5567499999997</v>
      </c>
      <c r="D125" s="13">
        <v>6630.7842313221499</v>
      </c>
    </row>
    <row r="126" spans="1:4" x14ac:dyDescent="0.2">
      <c r="A126" s="10">
        <v>2006</v>
      </c>
      <c r="B126" s="11" t="s">
        <v>22</v>
      </c>
      <c r="C126" s="13">
        <v>6298.2770300000002</v>
      </c>
      <c r="D126" s="13">
        <v>8415.5241176884283</v>
      </c>
    </row>
    <row r="127" spans="1:4" x14ac:dyDescent="0.2">
      <c r="A127" s="10">
        <v>2006</v>
      </c>
      <c r="B127" s="11" t="s">
        <v>23</v>
      </c>
      <c r="C127" s="13">
        <v>7924.5810899999997</v>
      </c>
      <c r="D127" s="13">
        <v>10588.531270983591</v>
      </c>
    </row>
    <row r="128" spans="1:4" x14ac:dyDescent="0.2">
      <c r="A128" s="10">
        <v>2006</v>
      </c>
      <c r="B128" s="11" t="s">
        <v>24</v>
      </c>
      <c r="C128" s="13">
        <v>9288.6149499999992</v>
      </c>
      <c r="D128" s="13">
        <v>12411.102712585236</v>
      </c>
    </row>
    <row r="129" spans="1:4" x14ac:dyDescent="0.2">
      <c r="A129" s="10">
        <v>2006</v>
      </c>
      <c r="B129" s="11" t="s">
        <v>25</v>
      </c>
      <c r="C129" s="13">
        <v>8073.8197199999995</v>
      </c>
      <c r="D129" s="13">
        <v>10787.938392022179</v>
      </c>
    </row>
    <row r="130" spans="1:4" x14ac:dyDescent="0.2">
      <c r="A130" s="10">
        <v>2006</v>
      </c>
      <c r="B130" s="11" t="s">
        <v>26</v>
      </c>
      <c r="C130" s="13">
        <v>2910.3851300000001</v>
      </c>
      <c r="D130" s="13">
        <v>3888.7486429406508</v>
      </c>
    </row>
    <row r="131" spans="1:4" x14ac:dyDescent="0.2">
      <c r="A131" s="10">
        <v>2006</v>
      </c>
      <c r="B131" s="11" t="s">
        <v>33</v>
      </c>
      <c r="C131" s="13">
        <v>14401.977510000001</v>
      </c>
      <c r="D131" s="13">
        <v>19243.38807272365</v>
      </c>
    </row>
    <row r="132" spans="1:4" x14ac:dyDescent="0.2">
      <c r="A132" s="10">
        <v>2006</v>
      </c>
      <c r="B132" s="11" t="s">
        <v>27</v>
      </c>
      <c r="C132" s="13">
        <v>4918.5208299999995</v>
      </c>
      <c r="D132" s="13">
        <v>6571.9450686369546</v>
      </c>
    </row>
    <row r="133" spans="1:4" x14ac:dyDescent="0.2">
      <c r="A133" s="10">
        <v>2006</v>
      </c>
      <c r="B133" s="11" t="s">
        <v>28</v>
      </c>
      <c r="C133" s="13">
        <v>2644.0873900000001</v>
      </c>
      <c r="D133" s="13">
        <v>3532.9314817104591</v>
      </c>
    </row>
    <row r="134" spans="1:4" x14ac:dyDescent="0.2">
      <c r="A134" s="8">
        <v>2007</v>
      </c>
      <c r="B134" s="9" t="s">
        <v>1</v>
      </c>
      <c r="C134" s="6">
        <v>301655.81548000005</v>
      </c>
      <c r="D134" s="6">
        <v>388455.3874261406</v>
      </c>
    </row>
    <row r="135" spans="1:4" x14ac:dyDescent="0.2">
      <c r="A135" s="10">
        <v>2007</v>
      </c>
      <c r="B135" s="11" t="s">
        <v>2</v>
      </c>
      <c r="C135" s="13">
        <v>3197.9288900000001</v>
      </c>
      <c r="D135" s="13">
        <v>4118.1129027779671</v>
      </c>
    </row>
    <row r="136" spans="1:4" x14ac:dyDescent="0.2">
      <c r="A136" s="10">
        <v>2007</v>
      </c>
      <c r="B136" s="11" t="s">
        <v>3</v>
      </c>
      <c r="C136" s="13">
        <v>8128.0911699999997</v>
      </c>
      <c r="D136" s="13">
        <v>10466.898506343166</v>
      </c>
    </row>
    <row r="137" spans="1:4" x14ac:dyDescent="0.2">
      <c r="A137" s="10">
        <v>2007</v>
      </c>
      <c r="B137" s="11" t="s">
        <v>4</v>
      </c>
      <c r="C137" s="13">
        <v>2329.6764599999997</v>
      </c>
      <c r="D137" s="13">
        <v>3000.026273011998</v>
      </c>
    </row>
    <row r="138" spans="1:4" x14ac:dyDescent="0.2">
      <c r="A138" s="10">
        <v>2007</v>
      </c>
      <c r="B138" s="11" t="s">
        <v>5</v>
      </c>
      <c r="C138" s="13">
        <v>3366.11078</v>
      </c>
      <c r="D138" s="13">
        <v>4334.688078476318</v>
      </c>
    </row>
    <row r="139" spans="1:4" x14ac:dyDescent="0.2">
      <c r="A139" s="10">
        <v>2007</v>
      </c>
      <c r="B139" s="11" t="s">
        <v>30</v>
      </c>
      <c r="C139" s="13">
        <v>7121.8371799999995</v>
      </c>
      <c r="D139" s="13">
        <v>9171.101231848168</v>
      </c>
    </row>
    <row r="140" spans="1:4" x14ac:dyDescent="0.2">
      <c r="A140" s="10">
        <v>2007</v>
      </c>
      <c r="B140" s="11" t="s">
        <v>6</v>
      </c>
      <c r="C140" s="13">
        <v>1997.7836600000001</v>
      </c>
      <c r="D140" s="13">
        <v>2572.6333981131738</v>
      </c>
    </row>
    <row r="141" spans="1:4" x14ac:dyDescent="0.2">
      <c r="A141" s="10">
        <v>2007</v>
      </c>
      <c r="B141" s="11" t="s">
        <v>7</v>
      </c>
      <c r="C141" s="13">
        <v>8153.0542000000005</v>
      </c>
      <c r="D141" s="13">
        <v>10499.04449190804</v>
      </c>
    </row>
    <row r="142" spans="1:4" x14ac:dyDescent="0.2">
      <c r="A142" s="10">
        <v>2007</v>
      </c>
      <c r="B142" s="11" t="s">
        <v>8</v>
      </c>
      <c r="C142" s="13">
        <v>10014.075229999999</v>
      </c>
      <c r="D142" s="13">
        <v>12895.562669641547</v>
      </c>
    </row>
    <row r="143" spans="1:4" x14ac:dyDescent="0.2">
      <c r="A143" s="10">
        <v>2007</v>
      </c>
      <c r="B143" s="11" t="s">
        <v>29</v>
      </c>
      <c r="C143" s="13">
        <v>65662.295379999996</v>
      </c>
      <c r="D143" s="13">
        <v>84556.209700584077</v>
      </c>
    </row>
    <row r="144" spans="1:4" x14ac:dyDescent="0.2">
      <c r="A144" s="10">
        <v>2007</v>
      </c>
      <c r="B144" s="11" t="s">
        <v>9</v>
      </c>
      <c r="C144" s="13">
        <v>4206.0652</v>
      </c>
      <c r="D144" s="13">
        <v>5416.3341230659416</v>
      </c>
    </row>
    <row r="145" spans="1:4" x14ac:dyDescent="0.2">
      <c r="A145" s="10">
        <v>2007</v>
      </c>
      <c r="B145" s="11" t="s">
        <v>10</v>
      </c>
      <c r="C145" s="13">
        <v>11503.96349</v>
      </c>
      <c r="D145" s="13">
        <v>14814.15694682806</v>
      </c>
    </row>
    <row r="146" spans="1:4" x14ac:dyDescent="0.2">
      <c r="A146" s="10">
        <v>2007</v>
      </c>
      <c r="B146" s="11" t="s">
        <v>11</v>
      </c>
      <c r="C146" s="13">
        <v>6404.6386400000001</v>
      </c>
      <c r="D146" s="13">
        <v>8247.5333030354941</v>
      </c>
    </row>
    <row r="147" spans="1:4" x14ac:dyDescent="0.2">
      <c r="A147" s="10">
        <v>2007</v>
      </c>
      <c r="B147" s="11" t="s">
        <v>12</v>
      </c>
      <c r="C147" s="13">
        <v>5177.3257599999997</v>
      </c>
      <c r="D147" s="13">
        <v>6667.0688272060797</v>
      </c>
    </row>
    <row r="148" spans="1:4" x14ac:dyDescent="0.2">
      <c r="A148" s="10">
        <v>2007</v>
      </c>
      <c r="B148" s="11" t="s">
        <v>13</v>
      </c>
      <c r="C148" s="13">
        <v>17538.932530000002</v>
      </c>
      <c r="D148" s="13">
        <v>22585.650537321741</v>
      </c>
    </row>
    <row r="149" spans="1:4" x14ac:dyDescent="0.2">
      <c r="A149" s="10">
        <v>2007</v>
      </c>
      <c r="B149" s="11" t="s">
        <v>14</v>
      </c>
      <c r="C149" s="13">
        <v>25577.451370000002</v>
      </c>
      <c r="D149" s="13">
        <v>32937.202836606222</v>
      </c>
    </row>
    <row r="150" spans="1:4" x14ac:dyDescent="0.2">
      <c r="A150" s="10">
        <v>2007</v>
      </c>
      <c r="B150" s="11" t="s">
        <v>31</v>
      </c>
      <c r="C150" s="13">
        <v>7140.6715299999996</v>
      </c>
      <c r="D150" s="13">
        <v>9195.3550481206239</v>
      </c>
    </row>
    <row r="151" spans="1:4" x14ac:dyDescent="0.2">
      <c r="A151" s="10">
        <v>2007</v>
      </c>
      <c r="B151" s="11" t="s">
        <v>15</v>
      </c>
      <c r="C151" s="13">
        <v>4240.6877400000003</v>
      </c>
      <c r="D151" s="13">
        <v>5460.9190821457996</v>
      </c>
    </row>
    <row r="152" spans="1:4" x14ac:dyDescent="0.2">
      <c r="A152" s="10">
        <v>2007</v>
      </c>
      <c r="B152" s="11" t="s">
        <v>16</v>
      </c>
      <c r="C152" s="13">
        <v>2871.2216799999997</v>
      </c>
      <c r="D152" s="13">
        <v>3697.3977389296574</v>
      </c>
    </row>
    <row r="153" spans="1:4" x14ac:dyDescent="0.2">
      <c r="A153" s="10">
        <v>2007</v>
      </c>
      <c r="B153" s="11" t="s">
        <v>17</v>
      </c>
      <c r="C153" s="13">
        <v>12408.510269999999</v>
      </c>
      <c r="D153" s="13">
        <v>15978.981398532569</v>
      </c>
    </row>
    <row r="154" spans="1:4" x14ac:dyDescent="0.2">
      <c r="A154" s="10">
        <v>2007</v>
      </c>
      <c r="B154" s="11" t="s">
        <v>18</v>
      </c>
      <c r="C154" s="13">
        <v>7126.966190000001</v>
      </c>
      <c r="D154" s="13">
        <v>9177.7060823579886</v>
      </c>
    </row>
    <row r="155" spans="1:4" x14ac:dyDescent="0.2">
      <c r="A155" s="10">
        <v>2007</v>
      </c>
      <c r="B155" s="11" t="s">
        <v>19</v>
      </c>
      <c r="C155" s="13">
        <v>10010.858110000001</v>
      </c>
      <c r="D155" s="13">
        <v>12891.419843507043</v>
      </c>
    </row>
    <row r="156" spans="1:4" x14ac:dyDescent="0.2">
      <c r="A156" s="10">
        <v>2007</v>
      </c>
      <c r="B156" s="11" t="s">
        <v>32</v>
      </c>
      <c r="C156" s="13">
        <v>3483.8741099999997</v>
      </c>
      <c r="D156" s="13">
        <v>4486.3370692539393</v>
      </c>
    </row>
    <row r="157" spans="1:4" x14ac:dyDescent="0.2">
      <c r="A157" s="10">
        <v>2007</v>
      </c>
      <c r="B157" s="11" t="s">
        <v>20</v>
      </c>
      <c r="C157" s="13">
        <v>2996.0114000000003</v>
      </c>
      <c r="D157" s="13">
        <v>3858.0949194307696</v>
      </c>
    </row>
    <row r="158" spans="1:4" x14ac:dyDescent="0.2">
      <c r="A158" s="10">
        <v>2007</v>
      </c>
      <c r="B158" s="11" t="s">
        <v>21</v>
      </c>
      <c r="C158" s="13">
        <v>5519.6740600000003</v>
      </c>
      <c r="D158" s="13">
        <v>7107.9257067579274</v>
      </c>
    </row>
    <row r="159" spans="1:4" x14ac:dyDescent="0.2">
      <c r="A159" s="10">
        <v>2007</v>
      </c>
      <c r="B159" s="11" t="s">
        <v>22</v>
      </c>
      <c r="C159" s="13">
        <v>7060.7062499999993</v>
      </c>
      <c r="D159" s="13">
        <v>9092.3802595404268</v>
      </c>
    </row>
    <row r="160" spans="1:4" x14ac:dyDescent="0.2">
      <c r="A160" s="10">
        <v>2007</v>
      </c>
      <c r="B160" s="11" t="s">
        <v>23</v>
      </c>
      <c r="C160" s="13">
        <v>7242.8673300000009</v>
      </c>
      <c r="D160" s="13">
        <v>9326.9570496240794</v>
      </c>
    </row>
    <row r="161" spans="1:4" x14ac:dyDescent="0.2">
      <c r="A161" s="10">
        <v>2007</v>
      </c>
      <c r="B161" s="11" t="s">
        <v>24</v>
      </c>
      <c r="C161" s="13">
        <v>8425.1230400000004</v>
      </c>
      <c r="D161" s="13">
        <v>10849.399436932423</v>
      </c>
    </row>
    <row r="162" spans="1:4" x14ac:dyDescent="0.2">
      <c r="A162" s="10">
        <v>2007</v>
      </c>
      <c r="B162" s="11" t="s">
        <v>25</v>
      </c>
      <c r="C162" s="13">
        <v>9125.9406299999991</v>
      </c>
      <c r="D162" s="13">
        <v>11751.872899959537</v>
      </c>
    </row>
    <row r="163" spans="1:4" x14ac:dyDescent="0.2">
      <c r="A163" s="10">
        <v>2007</v>
      </c>
      <c r="B163" s="11" t="s">
        <v>26</v>
      </c>
      <c r="C163" s="13">
        <v>2310.8959600000003</v>
      </c>
      <c r="D163" s="13">
        <v>2975.8418017398371</v>
      </c>
    </row>
    <row r="164" spans="1:4" x14ac:dyDescent="0.2">
      <c r="A164" s="10">
        <v>2007</v>
      </c>
      <c r="B164" s="11" t="s">
        <v>33</v>
      </c>
      <c r="C164" s="13">
        <v>17283.063389999999</v>
      </c>
      <c r="D164" s="13">
        <v>22256.156654530394</v>
      </c>
    </row>
    <row r="165" spans="1:4" x14ac:dyDescent="0.2">
      <c r="A165" s="10">
        <v>2007</v>
      </c>
      <c r="B165" s="11" t="s">
        <v>27</v>
      </c>
      <c r="C165" s="13">
        <v>5405.2860800000008</v>
      </c>
      <c r="D165" s="13">
        <v>6960.6233018064822</v>
      </c>
    </row>
    <row r="166" spans="1:4" x14ac:dyDescent="0.2">
      <c r="A166" s="10">
        <v>2007</v>
      </c>
      <c r="B166" s="11" t="s">
        <v>28</v>
      </c>
      <c r="C166" s="13">
        <v>3133.9973</v>
      </c>
      <c r="D166" s="13">
        <v>4035.7853980928608</v>
      </c>
    </row>
    <row r="167" spans="1:4" x14ac:dyDescent="0.2">
      <c r="A167" s="8">
        <v>2008</v>
      </c>
      <c r="B167" s="9" t="s">
        <v>1</v>
      </c>
      <c r="C167" s="6">
        <v>339035.93595000007</v>
      </c>
      <c r="D167" s="6">
        <v>409829.53486188705</v>
      </c>
    </row>
    <row r="168" spans="1:4" x14ac:dyDescent="0.2">
      <c r="A168" s="10">
        <v>2008</v>
      </c>
      <c r="B168" s="11" t="s">
        <v>2</v>
      </c>
      <c r="C168" s="13">
        <v>3557.6633999999995</v>
      </c>
      <c r="D168" s="13">
        <v>4300.5339016103171</v>
      </c>
    </row>
    <row r="169" spans="1:4" x14ac:dyDescent="0.2">
      <c r="A169" s="10">
        <v>2008</v>
      </c>
      <c r="B169" s="11" t="s">
        <v>3</v>
      </c>
      <c r="C169" s="13">
        <v>10638.79243</v>
      </c>
      <c r="D169" s="13">
        <v>12860.263148394031</v>
      </c>
    </row>
    <row r="170" spans="1:4" x14ac:dyDescent="0.2">
      <c r="A170" s="10">
        <v>2008</v>
      </c>
      <c r="B170" s="11" t="s">
        <v>4</v>
      </c>
      <c r="C170" s="13">
        <v>2694.9637499999999</v>
      </c>
      <c r="D170" s="13">
        <v>3257.6951969334345</v>
      </c>
    </row>
    <row r="171" spans="1:4" x14ac:dyDescent="0.2">
      <c r="A171" s="10">
        <v>2008</v>
      </c>
      <c r="B171" s="11" t="s">
        <v>5</v>
      </c>
      <c r="C171" s="13">
        <v>4076.4636700000001</v>
      </c>
      <c r="D171" s="13">
        <v>4927.6640987221599</v>
      </c>
    </row>
    <row r="172" spans="1:4" x14ac:dyDescent="0.2">
      <c r="A172" s="10">
        <v>2008</v>
      </c>
      <c r="B172" s="11" t="s">
        <v>30</v>
      </c>
      <c r="C172" s="13">
        <v>7828.3552399999999</v>
      </c>
      <c r="D172" s="13">
        <v>9462.9826710050129</v>
      </c>
    </row>
    <row r="173" spans="1:4" x14ac:dyDescent="0.2">
      <c r="A173" s="10">
        <v>2008</v>
      </c>
      <c r="B173" s="11" t="s">
        <v>6</v>
      </c>
      <c r="C173" s="13">
        <v>2261.1729999999998</v>
      </c>
      <c r="D173" s="13">
        <v>2733.3252336086393</v>
      </c>
    </row>
    <row r="174" spans="1:4" x14ac:dyDescent="0.2">
      <c r="A174" s="10">
        <v>2008</v>
      </c>
      <c r="B174" s="11" t="s">
        <v>7</v>
      </c>
      <c r="C174" s="13">
        <v>9495.444300000001</v>
      </c>
      <c r="D174" s="13">
        <v>11478.174164256927</v>
      </c>
    </row>
    <row r="175" spans="1:4" x14ac:dyDescent="0.2">
      <c r="A175" s="10">
        <v>2008</v>
      </c>
      <c r="B175" s="11" t="s">
        <v>8</v>
      </c>
      <c r="C175" s="13">
        <v>10699.078750000001</v>
      </c>
      <c r="D175" s="13">
        <v>12933.1377668763</v>
      </c>
    </row>
    <row r="176" spans="1:4" x14ac:dyDescent="0.2">
      <c r="A176" s="10">
        <v>2008</v>
      </c>
      <c r="B176" s="11" t="s">
        <v>29</v>
      </c>
      <c r="C176" s="13">
        <v>65823.770879999996</v>
      </c>
      <c r="D176" s="13">
        <v>79568.336397780076</v>
      </c>
    </row>
    <row r="177" spans="1:4" x14ac:dyDescent="0.2">
      <c r="A177" s="10">
        <v>2008</v>
      </c>
      <c r="B177" s="11" t="s">
        <v>9</v>
      </c>
      <c r="C177" s="13">
        <v>4742.6821999999993</v>
      </c>
      <c r="D177" s="13">
        <v>5732.9947475255258</v>
      </c>
    </row>
    <row r="178" spans="1:4" x14ac:dyDescent="0.2">
      <c r="A178" s="10">
        <v>2008</v>
      </c>
      <c r="B178" s="11" t="s">
        <v>10</v>
      </c>
      <c r="C178" s="13">
        <v>13012.027180000001</v>
      </c>
      <c r="D178" s="13">
        <v>15729.04958244923</v>
      </c>
    </row>
    <row r="179" spans="1:4" x14ac:dyDescent="0.2">
      <c r="A179" s="10">
        <v>2008</v>
      </c>
      <c r="B179" s="11" t="s">
        <v>11</v>
      </c>
      <c r="C179" s="13">
        <v>8043.52538</v>
      </c>
      <c r="D179" s="13">
        <v>9723.0821738652994</v>
      </c>
    </row>
    <row r="180" spans="1:4" x14ac:dyDescent="0.2">
      <c r="A180" s="10">
        <v>2008</v>
      </c>
      <c r="B180" s="11" t="s">
        <v>12</v>
      </c>
      <c r="C180" s="13">
        <v>5958.0596800000003</v>
      </c>
      <c r="D180" s="13">
        <v>7202.1534250984851</v>
      </c>
    </row>
    <row r="181" spans="1:4" x14ac:dyDescent="0.2">
      <c r="A181" s="10">
        <v>2008</v>
      </c>
      <c r="B181" s="11" t="s">
        <v>13</v>
      </c>
      <c r="C181" s="13">
        <v>19565.867180000001</v>
      </c>
      <c r="D181" s="13">
        <v>23651.387346536121</v>
      </c>
    </row>
    <row r="182" spans="1:4" x14ac:dyDescent="0.2">
      <c r="A182" s="10">
        <v>2008</v>
      </c>
      <c r="B182" s="11" t="s">
        <v>14</v>
      </c>
      <c r="C182" s="13">
        <v>30397.256980000002</v>
      </c>
      <c r="D182" s="13">
        <v>36744.463840635086</v>
      </c>
    </row>
    <row r="183" spans="1:4" x14ac:dyDescent="0.2">
      <c r="A183" s="10">
        <v>2008</v>
      </c>
      <c r="B183" s="11" t="s">
        <v>31</v>
      </c>
      <c r="C183" s="13">
        <v>8801.4508300000016</v>
      </c>
      <c r="D183" s="13">
        <v>10639.268930773855</v>
      </c>
    </row>
    <row r="184" spans="1:4" x14ac:dyDescent="0.2">
      <c r="A184" s="10">
        <v>2008</v>
      </c>
      <c r="B184" s="11" t="s">
        <v>15</v>
      </c>
      <c r="C184" s="13">
        <v>4791.1828000000005</v>
      </c>
      <c r="D184" s="13">
        <v>5791.6226870176224</v>
      </c>
    </row>
    <row r="185" spans="1:4" x14ac:dyDescent="0.2">
      <c r="A185" s="10">
        <v>2008</v>
      </c>
      <c r="B185" s="11" t="s">
        <v>16</v>
      </c>
      <c r="C185" s="13">
        <v>3202.8270400000001</v>
      </c>
      <c r="D185" s="13">
        <v>3871.6046792156408</v>
      </c>
    </row>
    <row r="186" spans="1:4" x14ac:dyDescent="0.2">
      <c r="A186" s="10">
        <v>2008</v>
      </c>
      <c r="B186" s="11" t="s">
        <v>17</v>
      </c>
      <c r="C186" s="13">
        <v>13343.9522</v>
      </c>
      <c r="D186" s="13">
        <v>16130.283381381045</v>
      </c>
    </row>
    <row r="187" spans="1:4" x14ac:dyDescent="0.2">
      <c r="A187" s="10">
        <v>2008</v>
      </c>
      <c r="B187" s="11" t="s">
        <v>18</v>
      </c>
      <c r="C187" s="13">
        <v>10068.652479999999</v>
      </c>
      <c r="D187" s="13">
        <v>12171.073107639357</v>
      </c>
    </row>
    <row r="188" spans="1:4" x14ac:dyDescent="0.2">
      <c r="A188" s="10">
        <v>2008</v>
      </c>
      <c r="B188" s="11" t="s">
        <v>19</v>
      </c>
      <c r="C188" s="13">
        <v>12422.598170000001</v>
      </c>
      <c r="D188" s="13">
        <v>15016.542761231234</v>
      </c>
    </row>
    <row r="189" spans="1:4" x14ac:dyDescent="0.2">
      <c r="A189" s="10">
        <v>2008</v>
      </c>
      <c r="B189" s="11" t="s">
        <v>32</v>
      </c>
      <c r="C189" s="13">
        <v>4108.7077799999997</v>
      </c>
      <c r="D189" s="13">
        <v>4966.6410542661415</v>
      </c>
    </row>
    <row r="190" spans="1:4" x14ac:dyDescent="0.2">
      <c r="A190" s="10">
        <v>2008</v>
      </c>
      <c r="B190" s="11" t="s">
        <v>20</v>
      </c>
      <c r="C190" s="13">
        <v>3427.6230799999998</v>
      </c>
      <c r="D190" s="13">
        <v>4143.3400522044822</v>
      </c>
    </row>
    <row r="191" spans="1:4" x14ac:dyDescent="0.2">
      <c r="A191" s="10">
        <v>2008</v>
      </c>
      <c r="B191" s="11" t="s">
        <v>21</v>
      </c>
      <c r="C191" s="13">
        <v>6037.7052999999996</v>
      </c>
      <c r="D191" s="13">
        <v>7298.4297307559491</v>
      </c>
    </row>
    <row r="192" spans="1:4" x14ac:dyDescent="0.2">
      <c r="A192" s="10">
        <v>2008</v>
      </c>
      <c r="B192" s="11" t="s">
        <v>22</v>
      </c>
      <c r="C192" s="13">
        <v>7990.5621899999987</v>
      </c>
      <c r="D192" s="13">
        <v>9659.059817469124</v>
      </c>
    </row>
    <row r="193" spans="1:4" x14ac:dyDescent="0.2">
      <c r="A193" s="10">
        <v>2008</v>
      </c>
      <c r="B193" s="11" t="s">
        <v>23</v>
      </c>
      <c r="C193" s="13">
        <v>7955.1593899999998</v>
      </c>
      <c r="D193" s="13">
        <v>9616.2646104768246</v>
      </c>
    </row>
    <row r="194" spans="1:4" x14ac:dyDescent="0.2">
      <c r="A194" s="10">
        <v>2008</v>
      </c>
      <c r="B194" s="11" t="s">
        <v>24</v>
      </c>
      <c r="C194" s="13">
        <v>8864.9229799999994</v>
      </c>
      <c r="D194" s="13">
        <v>10715.994607768223</v>
      </c>
    </row>
    <row r="195" spans="1:4" x14ac:dyDescent="0.2">
      <c r="A195" s="10">
        <v>2008</v>
      </c>
      <c r="B195" s="11" t="s">
        <v>25</v>
      </c>
      <c r="C195" s="13">
        <v>9771.8780000000006</v>
      </c>
      <c r="D195" s="13">
        <v>11812.329581657454</v>
      </c>
    </row>
    <row r="196" spans="1:4" x14ac:dyDescent="0.2">
      <c r="A196" s="10">
        <v>2008</v>
      </c>
      <c r="B196" s="11" t="s">
        <v>26</v>
      </c>
      <c r="C196" s="13">
        <v>2891.1675999999998</v>
      </c>
      <c r="D196" s="13">
        <v>3494.8680864629682</v>
      </c>
    </row>
    <row r="197" spans="1:4" x14ac:dyDescent="0.2">
      <c r="A197" s="10">
        <v>2008</v>
      </c>
      <c r="B197" s="11" t="s">
        <v>33</v>
      </c>
      <c r="C197" s="13">
        <v>20757.874749999999</v>
      </c>
      <c r="D197" s="13">
        <v>25092.296277313868</v>
      </c>
    </row>
    <row r="198" spans="1:4" x14ac:dyDescent="0.2">
      <c r="A198" s="10">
        <v>2008</v>
      </c>
      <c r="B198" s="11" t="s">
        <v>27</v>
      </c>
      <c r="C198" s="13">
        <v>6349.3150000000005</v>
      </c>
      <c r="D198" s="13">
        <v>7675.1061973718251</v>
      </c>
    </row>
    <row r="199" spans="1:4" x14ac:dyDescent="0.2">
      <c r="A199" s="10">
        <v>2008</v>
      </c>
      <c r="B199" s="11" t="s">
        <v>28</v>
      </c>
      <c r="C199" s="13">
        <v>3836.6236399999998</v>
      </c>
      <c r="D199" s="13">
        <v>4637.7434221403801</v>
      </c>
    </row>
    <row r="200" spans="1:4" x14ac:dyDescent="0.2">
      <c r="A200" s="8">
        <v>2009</v>
      </c>
      <c r="B200" s="9" t="s">
        <v>1</v>
      </c>
      <c r="C200" s="6">
        <v>374834.01201000001</v>
      </c>
      <c r="D200" s="6">
        <v>437484.36316627485</v>
      </c>
    </row>
    <row r="201" spans="1:4" x14ac:dyDescent="0.2">
      <c r="A201" s="10">
        <v>2009</v>
      </c>
      <c r="B201" s="11" t="s">
        <v>2</v>
      </c>
      <c r="C201" s="13">
        <v>4289.0558999999994</v>
      </c>
      <c r="D201" s="13">
        <v>5005.9355044493514</v>
      </c>
    </row>
    <row r="202" spans="1:4" x14ac:dyDescent="0.2">
      <c r="A202" s="10">
        <v>2009</v>
      </c>
      <c r="B202" s="11" t="s">
        <v>3</v>
      </c>
      <c r="C202" s="13">
        <v>10501.632740000001</v>
      </c>
      <c r="D202" s="13">
        <v>12256.892289012538</v>
      </c>
    </row>
    <row r="203" spans="1:4" x14ac:dyDescent="0.2">
      <c r="A203" s="10">
        <v>2009</v>
      </c>
      <c r="B203" s="11" t="s">
        <v>4</v>
      </c>
      <c r="C203" s="13">
        <v>3137.91435</v>
      </c>
      <c r="D203" s="13">
        <v>3662.3903303722645</v>
      </c>
    </row>
    <row r="204" spans="1:4" x14ac:dyDescent="0.2">
      <c r="A204" s="10">
        <v>2009</v>
      </c>
      <c r="B204" s="11" t="s">
        <v>5</v>
      </c>
      <c r="C204" s="13">
        <v>4118.79925</v>
      </c>
      <c r="D204" s="13">
        <v>4807.2218879857364</v>
      </c>
    </row>
    <row r="205" spans="1:4" x14ac:dyDescent="0.2">
      <c r="A205" s="10">
        <v>2009</v>
      </c>
      <c r="B205" s="11" t="s">
        <v>30</v>
      </c>
      <c r="C205" s="13">
        <v>8669.5818299999992</v>
      </c>
      <c r="D205" s="13">
        <v>10118.629484760499</v>
      </c>
    </row>
    <row r="206" spans="1:4" x14ac:dyDescent="0.2">
      <c r="A206" s="10">
        <v>2009</v>
      </c>
      <c r="B206" s="11" t="s">
        <v>6</v>
      </c>
      <c r="C206" s="13">
        <v>2636.3753500000003</v>
      </c>
      <c r="D206" s="13">
        <v>3077.0233066022961</v>
      </c>
    </row>
    <row r="207" spans="1:4" x14ac:dyDescent="0.2">
      <c r="A207" s="10">
        <v>2009</v>
      </c>
      <c r="B207" s="11" t="s">
        <v>7</v>
      </c>
      <c r="C207" s="13">
        <v>10530.395829999999</v>
      </c>
      <c r="D207" s="13">
        <v>12290.462887485892</v>
      </c>
    </row>
    <row r="208" spans="1:4" x14ac:dyDescent="0.2">
      <c r="A208" s="10">
        <v>2009</v>
      </c>
      <c r="B208" s="11" t="s">
        <v>8</v>
      </c>
      <c r="C208" s="13">
        <v>11745.60698</v>
      </c>
      <c r="D208" s="13">
        <v>13708.786356104645</v>
      </c>
    </row>
    <row r="209" spans="1:4" x14ac:dyDescent="0.2">
      <c r="A209" s="10">
        <v>2009</v>
      </c>
      <c r="B209" s="11" t="s">
        <v>29</v>
      </c>
      <c r="C209" s="13">
        <v>75815.598790000004</v>
      </c>
      <c r="D209" s="13">
        <v>88487.538195514848</v>
      </c>
    </row>
    <row r="210" spans="1:4" x14ac:dyDescent="0.2">
      <c r="A210" s="10">
        <v>2009</v>
      </c>
      <c r="B210" s="11" t="s">
        <v>9</v>
      </c>
      <c r="C210" s="13">
        <v>5214.2681700000003</v>
      </c>
      <c r="D210" s="13">
        <v>6085.7892204023619</v>
      </c>
    </row>
    <row r="211" spans="1:4" x14ac:dyDescent="0.2">
      <c r="A211" s="10">
        <v>2009</v>
      </c>
      <c r="B211" s="11" t="s">
        <v>10</v>
      </c>
      <c r="C211" s="13">
        <v>14084.50944</v>
      </c>
      <c r="D211" s="13">
        <v>16438.616682157968</v>
      </c>
    </row>
    <row r="212" spans="1:4" x14ac:dyDescent="0.2">
      <c r="A212" s="10">
        <v>2009</v>
      </c>
      <c r="B212" s="11" t="s">
        <v>11</v>
      </c>
      <c r="C212" s="13">
        <v>8116.5123700000004</v>
      </c>
      <c r="D212" s="13">
        <v>9473.1191181922713</v>
      </c>
    </row>
    <row r="213" spans="1:4" x14ac:dyDescent="0.2">
      <c r="A213" s="10">
        <v>2009</v>
      </c>
      <c r="B213" s="11" t="s">
        <v>12</v>
      </c>
      <c r="C213" s="13">
        <v>6475.1973699999999</v>
      </c>
      <c r="D213" s="13">
        <v>7557.4721263950105</v>
      </c>
    </row>
    <row r="214" spans="1:4" x14ac:dyDescent="0.2">
      <c r="A214" s="10">
        <v>2009</v>
      </c>
      <c r="B214" s="11" t="s">
        <v>13</v>
      </c>
      <c r="C214" s="13">
        <v>21835.904750000002</v>
      </c>
      <c r="D214" s="13">
        <v>25485.592495961468</v>
      </c>
    </row>
    <row r="215" spans="1:4" x14ac:dyDescent="0.2">
      <c r="A215" s="10">
        <v>2009</v>
      </c>
      <c r="B215" s="11" t="s">
        <v>14</v>
      </c>
      <c r="C215" s="13">
        <v>36576.95405</v>
      </c>
      <c r="D215" s="13">
        <v>42690.484151420715</v>
      </c>
    </row>
    <row r="216" spans="1:4" x14ac:dyDescent="0.2">
      <c r="A216" s="10">
        <v>2009</v>
      </c>
      <c r="B216" s="11" t="s">
        <v>31</v>
      </c>
      <c r="C216" s="13">
        <v>10289.02377</v>
      </c>
      <c r="D216" s="13">
        <v>12008.747518624394</v>
      </c>
    </row>
    <row r="217" spans="1:4" x14ac:dyDescent="0.2">
      <c r="A217" s="10">
        <v>2009</v>
      </c>
      <c r="B217" s="11" t="s">
        <v>15</v>
      </c>
      <c r="C217" s="13">
        <v>5332.0752599999996</v>
      </c>
      <c r="D217" s="13">
        <v>6223.2867742362614</v>
      </c>
    </row>
    <row r="218" spans="1:4" x14ac:dyDescent="0.2">
      <c r="A218" s="10">
        <v>2009</v>
      </c>
      <c r="B218" s="11" t="s">
        <v>16</v>
      </c>
      <c r="C218" s="13">
        <v>3501.71677</v>
      </c>
      <c r="D218" s="13">
        <v>4086.9992637467617</v>
      </c>
    </row>
    <row r="219" spans="1:4" x14ac:dyDescent="0.2">
      <c r="A219" s="10">
        <v>2009</v>
      </c>
      <c r="B219" s="11" t="s">
        <v>17</v>
      </c>
      <c r="C219" s="13">
        <v>14317.29495</v>
      </c>
      <c r="D219" s="13">
        <v>16710.310331436438</v>
      </c>
    </row>
    <row r="220" spans="1:4" x14ac:dyDescent="0.2">
      <c r="A220" s="10">
        <v>2009</v>
      </c>
      <c r="B220" s="11" t="s">
        <v>18</v>
      </c>
      <c r="C220" s="13">
        <v>9401.2641299999996</v>
      </c>
      <c r="D220" s="13">
        <v>10972.606324639682</v>
      </c>
    </row>
    <row r="221" spans="1:4" x14ac:dyDescent="0.2">
      <c r="A221" s="10">
        <v>2009</v>
      </c>
      <c r="B221" s="11" t="s">
        <v>19</v>
      </c>
      <c r="C221" s="13">
        <v>12266.941910000001</v>
      </c>
      <c r="D221" s="13">
        <v>14317.258033005994</v>
      </c>
    </row>
    <row r="222" spans="1:4" x14ac:dyDescent="0.2">
      <c r="A222" s="10">
        <v>2009</v>
      </c>
      <c r="B222" s="11" t="s">
        <v>32</v>
      </c>
      <c r="C222" s="13">
        <v>4778.8699400000005</v>
      </c>
      <c r="D222" s="13">
        <v>5577.6178398121938</v>
      </c>
    </row>
    <row r="223" spans="1:4" x14ac:dyDescent="0.2">
      <c r="A223" s="10">
        <v>2009</v>
      </c>
      <c r="B223" s="11" t="s">
        <v>20</v>
      </c>
      <c r="C223" s="13">
        <v>4062.7447000000002</v>
      </c>
      <c r="D223" s="13">
        <v>4741.7982916108485</v>
      </c>
    </row>
    <row r="224" spans="1:4" x14ac:dyDescent="0.2">
      <c r="A224" s="10">
        <v>2009</v>
      </c>
      <c r="B224" s="11" t="s">
        <v>21</v>
      </c>
      <c r="C224" s="13">
        <v>6423.0797500000008</v>
      </c>
      <c r="D224" s="13">
        <v>7496.6434847432674</v>
      </c>
    </row>
    <row r="225" spans="1:4" x14ac:dyDescent="0.2">
      <c r="A225" s="10">
        <v>2009</v>
      </c>
      <c r="B225" s="11" t="s">
        <v>22</v>
      </c>
      <c r="C225" s="13">
        <v>8907.9307899999985</v>
      </c>
      <c r="D225" s="13">
        <v>10396.816467894148</v>
      </c>
    </row>
    <row r="226" spans="1:4" x14ac:dyDescent="0.2">
      <c r="A226" s="10">
        <v>2009</v>
      </c>
      <c r="B226" s="11" t="s">
        <v>23</v>
      </c>
      <c r="C226" s="13">
        <v>8681.636559999999</v>
      </c>
      <c r="D226" s="13">
        <v>10132.699061448355</v>
      </c>
    </row>
    <row r="227" spans="1:4" x14ac:dyDescent="0.2">
      <c r="A227" s="10">
        <v>2009</v>
      </c>
      <c r="B227" s="11" t="s">
        <v>24</v>
      </c>
      <c r="C227" s="13">
        <v>8920.9114300000001</v>
      </c>
      <c r="D227" s="13">
        <v>10411.966712647658</v>
      </c>
    </row>
    <row r="228" spans="1:4" x14ac:dyDescent="0.2">
      <c r="A228" s="10">
        <v>2009</v>
      </c>
      <c r="B228" s="11" t="s">
        <v>25</v>
      </c>
      <c r="C228" s="13">
        <v>10791.123309999999</v>
      </c>
      <c r="D228" s="13">
        <v>12594.768771938832</v>
      </c>
    </row>
    <row r="229" spans="1:4" x14ac:dyDescent="0.2">
      <c r="A229" s="10">
        <v>2009</v>
      </c>
      <c r="B229" s="11" t="s">
        <v>26</v>
      </c>
      <c r="C229" s="13">
        <v>3227.7676799999999</v>
      </c>
      <c r="D229" s="13">
        <v>3767.261888432397</v>
      </c>
    </row>
    <row r="230" spans="1:4" x14ac:dyDescent="0.2">
      <c r="A230" s="10">
        <v>2009</v>
      </c>
      <c r="B230" s="11" t="s">
        <v>33</v>
      </c>
      <c r="C230" s="13">
        <v>22204.413529999998</v>
      </c>
      <c r="D230" s="13">
        <v>25915.69441780942</v>
      </c>
    </row>
    <row r="231" spans="1:4" x14ac:dyDescent="0.2">
      <c r="A231" s="10">
        <v>2009</v>
      </c>
      <c r="B231" s="11" t="s">
        <v>27</v>
      </c>
      <c r="C231" s="13">
        <v>6938.3768499999987</v>
      </c>
      <c r="D231" s="13">
        <v>8098.0681591639895</v>
      </c>
    </row>
    <row r="232" spans="1:4" x14ac:dyDescent="0.2">
      <c r="A232" s="10">
        <v>2009</v>
      </c>
      <c r="B232" s="11" t="s">
        <v>28</v>
      </c>
      <c r="C232" s="13">
        <v>4104.7981199999995</v>
      </c>
      <c r="D232" s="13">
        <v>4790.8805869153975</v>
      </c>
    </row>
    <row r="233" spans="1:4" x14ac:dyDescent="0.2">
      <c r="A233" s="8">
        <v>2010</v>
      </c>
      <c r="B233" s="9" t="s">
        <v>1</v>
      </c>
      <c r="C233" s="6">
        <v>412675.92040000006</v>
      </c>
      <c r="D233" s="6">
        <v>461351.75108426309</v>
      </c>
    </row>
    <row r="234" spans="1:4" x14ac:dyDescent="0.2">
      <c r="A234" s="10">
        <v>2010</v>
      </c>
      <c r="B234" s="11" t="s">
        <v>2</v>
      </c>
      <c r="C234" s="13">
        <v>4338.1502799999998</v>
      </c>
      <c r="D234" s="13">
        <v>4849.8425258366151</v>
      </c>
    </row>
    <row r="235" spans="1:4" x14ac:dyDescent="0.2">
      <c r="A235" s="10">
        <v>2010</v>
      </c>
      <c r="B235" s="11" t="s">
        <v>3</v>
      </c>
      <c r="C235" s="13">
        <v>11162.59303</v>
      </c>
      <c r="D235" s="13">
        <v>12479.239971258303</v>
      </c>
    </row>
    <row r="236" spans="1:4" x14ac:dyDescent="0.2">
      <c r="A236" s="10">
        <v>2010</v>
      </c>
      <c r="B236" s="11" t="s">
        <v>4</v>
      </c>
      <c r="C236" s="13">
        <v>3269.36643</v>
      </c>
      <c r="D236" s="13">
        <v>3654.9937925978529</v>
      </c>
    </row>
    <row r="237" spans="1:4" x14ac:dyDescent="0.2">
      <c r="A237" s="10">
        <v>2010</v>
      </c>
      <c r="B237" s="11" t="s">
        <v>5</v>
      </c>
      <c r="C237" s="13">
        <v>3953.8788599999998</v>
      </c>
      <c r="D237" s="13">
        <v>4420.2456345598048</v>
      </c>
    </row>
    <row r="238" spans="1:4" x14ac:dyDescent="0.2">
      <c r="A238" s="10">
        <v>2010</v>
      </c>
      <c r="B238" s="11" t="s">
        <v>30</v>
      </c>
      <c r="C238" s="13">
        <v>9564.4220100000002</v>
      </c>
      <c r="D238" s="13">
        <v>10692.561945812933</v>
      </c>
    </row>
    <row r="239" spans="1:4" x14ac:dyDescent="0.2">
      <c r="A239" s="10">
        <v>2010</v>
      </c>
      <c r="B239" s="11" t="s">
        <v>6</v>
      </c>
      <c r="C239" s="13">
        <v>2667.4443000000001</v>
      </c>
      <c r="D239" s="13">
        <v>2982.0739177897917</v>
      </c>
    </row>
    <row r="240" spans="1:4" x14ac:dyDescent="0.2">
      <c r="A240" s="10">
        <v>2010</v>
      </c>
      <c r="B240" s="11" t="s">
        <v>7</v>
      </c>
      <c r="C240" s="13">
        <v>11777.611390000002</v>
      </c>
      <c r="D240" s="13">
        <v>13166.800798795679</v>
      </c>
    </row>
    <row r="241" spans="1:4" x14ac:dyDescent="0.2">
      <c r="A241" s="10">
        <v>2010</v>
      </c>
      <c r="B241" s="11" t="s">
        <v>8</v>
      </c>
      <c r="C241" s="13">
        <v>12692.85205</v>
      </c>
      <c r="D241" s="13">
        <v>14189.995660141691</v>
      </c>
    </row>
    <row r="242" spans="1:4" x14ac:dyDescent="0.2">
      <c r="A242" s="10">
        <v>2010</v>
      </c>
      <c r="B242" s="11" t="s">
        <v>29</v>
      </c>
      <c r="C242" s="13">
        <v>83931.60192999999</v>
      </c>
      <c r="D242" s="13">
        <v>93831.477940802099</v>
      </c>
    </row>
    <row r="243" spans="1:4" x14ac:dyDescent="0.2">
      <c r="A243" s="10">
        <v>2010</v>
      </c>
      <c r="B243" s="11" t="s">
        <v>9</v>
      </c>
      <c r="C243" s="13">
        <v>5788.5680400000001</v>
      </c>
      <c r="D243" s="13">
        <v>6471.3395415362847</v>
      </c>
    </row>
    <row r="244" spans="1:4" x14ac:dyDescent="0.2">
      <c r="A244" s="10">
        <v>2010</v>
      </c>
      <c r="B244" s="11" t="s">
        <v>10</v>
      </c>
      <c r="C244" s="13">
        <v>15062.88147</v>
      </c>
      <c r="D244" s="13">
        <v>16839.574104113872</v>
      </c>
    </row>
    <row r="245" spans="1:4" x14ac:dyDescent="0.2">
      <c r="A245" s="10">
        <v>2010</v>
      </c>
      <c r="B245" s="11" t="s">
        <v>11</v>
      </c>
      <c r="C245" s="13">
        <v>9165.3005599999997</v>
      </c>
      <c r="D245" s="13">
        <v>10246.363438096972</v>
      </c>
    </row>
    <row r="246" spans="1:4" x14ac:dyDescent="0.2">
      <c r="A246" s="10">
        <v>2010</v>
      </c>
      <c r="B246" s="11" t="s">
        <v>12</v>
      </c>
      <c r="C246" s="13">
        <v>7210.3018099999999</v>
      </c>
      <c r="D246" s="13">
        <v>8060.7692415521205</v>
      </c>
    </row>
    <row r="247" spans="1:4" x14ac:dyDescent="0.2">
      <c r="A247" s="10">
        <v>2010</v>
      </c>
      <c r="B247" s="11" t="s">
        <v>13</v>
      </c>
      <c r="C247" s="13">
        <v>22931.140070000001</v>
      </c>
      <c r="D247" s="13">
        <v>25635.907264467111</v>
      </c>
    </row>
    <row r="248" spans="1:4" x14ac:dyDescent="0.2">
      <c r="A248" s="10">
        <v>2010</v>
      </c>
      <c r="B248" s="11" t="s">
        <v>14</v>
      </c>
      <c r="C248" s="13">
        <v>44911.189640000004</v>
      </c>
      <c r="D248" s="13">
        <v>50208.541277639844</v>
      </c>
    </row>
    <row r="249" spans="1:4" x14ac:dyDescent="0.2">
      <c r="A249" s="10">
        <v>2010</v>
      </c>
      <c r="B249" s="11" t="s">
        <v>31</v>
      </c>
      <c r="C249" s="13">
        <v>10090.468489999999</v>
      </c>
      <c r="D249" s="13">
        <v>11280.656507919863</v>
      </c>
    </row>
    <row r="250" spans="1:4" x14ac:dyDescent="0.2">
      <c r="A250" s="10">
        <v>2010</v>
      </c>
      <c r="B250" s="11" t="s">
        <v>15</v>
      </c>
      <c r="C250" s="13">
        <v>5580.7596199999998</v>
      </c>
      <c r="D250" s="13">
        <v>6239.0197629455542</v>
      </c>
    </row>
    <row r="251" spans="1:4" x14ac:dyDescent="0.2">
      <c r="A251" s="10">
        <v>2010</v>
      </c>
      <c r="B251" s="11" t="s">
        <v>16</v>
      </c>
      <c r="C251" s="13">
        <v>3729.2759100000003</v>
      </c>
      <c r="D251" s="13">
        <v>4169.1503824289011</v>
      </c>
    </row>
    <row r="252" spans="1:4" x14ac:dyDescent="0.2">
      <c r="A252" s="10">
        <v>2010</v>
      </c>
      <c r="B252" s="11" t="s">
        <v>17</v>
      </c>
      <c r="C252" s="13">
        <v>16342.939170000001</v>
      </c>
      <c r="D252" s="13">
        <v>18270.616799339408</v>
      </c>
    </row>
    <row r="253" spans="1:4" x14ac:dyDescent="0.2">
      <c r="A253" s="10">
        <v>2010</v>
      </c>
      <c r="B253" s="11" t="s">
        <v>18</v>
      </c>
      <c r="C253" s="13">
        <v>10246.51627</v>
      </c>
      <c r="D253" s="13">
        <v>11455.110390487158</v>
      </c>
    </row>
    <row r="254" spans="1:4" x14ac:dyDescent="0.2">
      <c r="A254" s="10">
        <v>2010</v>
      </c>
      <c r="B254" s="11" t="s">
        <v>19</v>
      </c>
      <c r="C254" s="13">
        <v>13624.40798</v>
      </c>
      <c r="D254" s="13">
        <v>15231.430205491115</v>
      </c>
    </row>
    <row r="255" spans="1:4" x14ac:dyDescent="0.2">
      <c r="A255" s="10">
        <v>2010</v>
      </c>
      <c r="B255" s="11" t="s">
        <v>32</v>
      </c>
      <c r="C255" s="13">
        <v>5223.9745700000003</v>
      </c>
      <c r="D255" s="13">
        <v>5840.1513060250754</v>
      </c>
    </row>
    <row r="256" spans="1:4" x14ac:dyDescent="0.2">
      <c r="A256" s="10">
        <v>2010</v>
      </c>
      <c r="B256" s="11" t="s">
        <v>20</v>
      </c>
      <c r="C256" s="13">
        <v>4946.71612</v>
      </c>
      <c r="D256" s="13">
        <v>5530.1897476030963</v>
      </c>
    </row>
    <row r="257" spans="1:4" x14ac:dyDescent="0.2">
      <c r="A257" s="10">
        <v>2010</v>
      </c>
      <c r="B257" s="11" t="s">
        <v>21</v>
      </c>
      <c r="C257" s="13">
        <v>7256.7468499999995</v>
      </c>
      <c r="D257" s="13">
        <v>8112.6925534633392</v>
      </c>
    </row>
    <row r="258" spans="1:4" x14ac:dyDescent="0.2">
      <c r="A258" s="10">
        <v>2010</v>
      </c>
      <c r="B258" s="11" t="s">
        <v>22</v>
      </c>
      <c r="C258" s="13">
        <v>9370.2326699999994</v>
      </c>
      <c r="D258" s="13">
        <v>10475.467641003337</v>
      </c>
    </row>
    <row r="259" spans="1:4" x14ac:dyDescent="0.2">
      <c r="A259" s="10">
        <v>2010</v>
      </c>
      <c r="B259" s="11" t="s">
        <v>23</v>
      </c>
      <c r="C259" s="13">
        <v>9438.3393699999997</v>
      </c>
      <c r="D259" s="13">
        <v>10551.607642763351</v>
      </c>
    </row>
    <row r="260" spans="1:4" x14ac:dyDescent="0.2">
      <c r="A260" s="10">
        <v>2010</v>
      </c>
      <c r="B260" s="11" t="s">
        <v>24</v>
      </c>
      <c r="C260" s="13">
        <v>9338.9827399999995</v>
      </c>
      <c r="D260" s="13">
        <v>10440.53172830752</v>
      </c>
    </row>
    <row r="261" spans="1:4" x14ac:dyDescent="0.2">
      <c r="A261" s="10">
        <v>2010</v>
      </c>
      <c r="B261" s="11" t="s">
        <v>25</v>
      </c>
      <c r="C261" s="13">
        <v>11855.207609999999</v>
      </c>
      <c r="D261" s="13">
        <v>13253.549625671303</v>
      </c>
    </row>
    <row r="262" spans="1:4" x14ac:dyDescent="0.2">
      <c r="A262" s="10">
        <v>2010</v>
      </c>
      <c r="B262" s="11" t="s">
        <v>26</v>
      </c>
      <c r="C262" s="13">
        <v>3485.8816900000002</v>
      </c>
      <c r="D262" s="13">
        <v>3897.0473978594418</v>
      </c>
    </row>
    <row r="263" spans="1:4" x14ac:dyDescent="0.2">
      <c r="A263" s="10">
        <v>2010</v>
      </c>
      <c r="B263" s="11" t="s">
        <v>33</v>
      </c>
      <c r="C263" s="13">
        <v>23362.574430000001</v>
      </c>
      <c r="D263" s="13">
        <v>26118.230045188091</v>
      </c>
    </row>
    <row r="264" spans="1:4" x14ac:dyDescent="0.2">
      <c r="A264" s="10">
        <v>2010</v>
      </c>
      <c r="B264" s="11" t="s">
        <v>27</v>
      </c>
      <c r="C264" s="13">
        <v>7594.9050299999999</v>
      </c>
      <c r="D264" s="13">
        <v>8490.7370692064669</v>
      </c>
    </row>
    <row r="265" spans="1:4" x14ac:dyDescent="0.2">
      <c r="A265" s="10">
        <v>2010</v>
      </c>
      <c r="B265" s="11" t="s">
        <v>28</v>
      </c>
      <c r="C265" s="13">
        <v>4489.1048099999998</v>
      </c>
      <c r="D265" s="13">
        <v>5018.6024008545173</v>
      </c>
    </row>
    <row r="266" spans="1:4" x14ac:dyDescent="0.2">
      <c r="A266" s="8">
        <v>2011</v>
      </c>
      <c r="B266" s="9" t="s">
        <v>1</v>
      </c>
      <c r="C266" s="6">
        <v>446257.00820999988</v>
      </c>
      <c r="D266" s="6">
        <v>480537.26222419989</v>
      </c>
    </row>
    <row r="267" spans="1:4" x14ac:dyDescent="0.2">
      <c r="A267" s="10">
        <v>2011</v>
      </c>
      <c r="B267" s="11" t="s">
        <v>2</v>
      </c>
      <c r="C267" s="13">
        <v>4972.6735500000004</v>
      </c>
      <c r="D267" s="13">
        <v>5354.6608561656803</v>
      </c>
    </row>
    <row r="268" spans="1:4" x14ac:dyDescent="0.2">
      <c r="A268" s="10">
        <v>2011</v>
      </c>
      <c r="B268" s="11" t="s">
        <v>3</v>
      </c>
      <c r="C268" s="13">
        <v>12711.143050000001</v>
      </c>
      <c r="D268" s="13">
        <v>13687.578611903336</v>
      </c>
    </row>
    <row r="269" spans="1:4" x14ac:dyDescent="0.2">
      <c r="A269" s="10">
        <v>2011</v>
      </c>
      <c r="B269" s="11" t="s">
        <v>4</v>
      </c>
      <c r="C269" s="13">
        <v>3903.6852100000006</v>
      </c>
      <c r="D269" s="13">
        <v>4203.5557288452819</v>
      </c>
    </row>
    <row r="270" spans="1:4" x14ac:dyDescent="0.2">
      <c r="A270" s="10">
        <v>2011</v>
      </c>
      <c r="B270" s="11" t="s">
        <v>5</v>
      </c>
      <c r="C270" s="13">
        <v>4545.5742499999997</v>
      </c>
      <c r="D270" s="13">
        <v>4894.7529453787829</v>
      </c>
    </row>
    <row r="271" spans="1:4" x14ac:dyDescent="0.2">
      <c r="A271" s="10">
        <v>2011</v>
      </c>
      <c r="B271" s="11" t="s">
        <v>30</v>
      </c>
      <c r="C271" s="13">
        <v>10446.57733</v>
      </c>
      <c r="D271" s="13">
        <v>11249.055090266038</v>
      </c>
    </row>
    <row r="272" spans="1:4" x14ac:dyDescent="0.2">
      <c r="A272" s="10">
        <v>2011</v>
      </c>
      <c r="B272" s="11" t="s">
        <v>6</v>
      </c>
      <c r="C272" s="13">
        <v>3095.9373600000004</v>
      </c>
      <c r="D272" s="13">
        <v>3333.758878004955</v>
      </c>
    </row>
    <row r="273" spans="1:4" x14ac:dyDescent="0.2">
      <c r="A273" s="10">
        <v>2011</v>
      </c>
      <c r="B273" s="11" t="s">
        <v>7</v>
      </c>
      <c r="C273" s="13">
        <v>13617.14352</v>
      </c>
      <c r="D273" s="13">
        <v>14663.175582747463</v>
      </c>
    </row>
    <row r="274" spans="1:4" x14ac:dyDescent="0.2">
      <c r="A274" s="10">
        <v>2011</v>
      </c>
      <c r="B274" s="11" t="s">
        <v>8</v>
      </c>
      <c r="C274" s="13">
        <v>13577.94875</v>
      </c>
      <c r="D274" s="13">
        <v>14620.96997673389</v>
      </c>
    </row>
    <row r="275" spans="1:4" x14ac:dyDescent="0.2">
      <c r="A275" s="10">
        <v>2011</v>
      </c>
      <c r="B275" s="11" t="s">
        <v>29</v>
      </c>
      <c r="C275" s="13">
        <v>84781.415979999991</v>
      </c>
      <c r="D275" s="13">
        <v>91294.094597946299</v>
      </c>
    </row>
    <row r="276" spans="1:4" x14ac:dyDescent="0.2">
      <c r="A276" s="10">
        <v>2011</v>
      </c>
      <c r="B276" s="11" t="s">
        <v>9</v>
      </c>
      <c r="C276" s="13">
        <v>6726.4657999999999</v>
      </c>
      <c r="D276" s="13">
        <v>7243.174674033683</v>
      </c>
    </row>
    <row r="277" spans="1:4" x14ac:dyDescent="0.2">
      <c r="A277" s="10">
        <v>2011</v>
      </c>
      <c r="B277" s="11" t="s">
        <v>10</v>
      </c>
      <c r="C277" s="13">
        <v>16798.990160000001</v>
      </c>
      <c r="D277" s="13">
        <v>18089.44305882787</v>
      </c>
    </row>
    <row r="278" spans="1:4" x14ac:dyDescent="0.2">
      <c r="A278" s="10">
        <v>2011</v>
      </c>
      <c r="B278" s="11" t="s">
        <v>11</v>
      </c>
      <c r="C278" s="13">
        <v>10238.397000000001</v>
      </c>
      <c r="D278" s="13">
        <v>11024.882911484132</v>
      </c>
    </row>
    <row r="279" spans="1:4" x14ac:dyDescent="0.2">
      <c r="A279" s="10">
        <v>2011</v>
      </c>
      <c r="B279" s="11" t="s">
        <v>12</v>
      </c>
      <c r="C279" s="13">
        <v>7964.1426000000001</v>
      </c>
      <c r="D279" s="13">
        <v>8575.9264517055544</v>
      </c>
    </row>
    <row r="280" spans="1:4" x14ac:dyDescent="0.2">
      <c r="A280" s="10">
        <v>2011</v>
      </c>
      <c r="B280" s="11" t="s">
        <v>13</v>
      </c>
      <c r="C280" s="13">
        <v>26645.935979999998</v>
      </c>
      <c r="D280" s="13">
        <v>28692.804571497098</v>
      </c>
    </row>
    <row r="281" spans="1:4" x14ac:dyDescent="0.2">
      <c r="A281" s="10">
        <v>2011</v>
      </c>
      <c r="B281" s="11" t="s">
        <v>14</v>
      </c>
      <c r="C281" s="13">
        <v>41849.617320000005</v>
      </c>
      <c r="D281" s="13">
        <v>45064.391510059475</v>
      </c>
    </row>
    <row r="282" spans="1:4" x14ac:dyDescent="0.2">
      <c r="A282" s="10">
        <v>2011</v>
      </c>
      <c r="B282" s="11" t="s">
        <v>31</v>
      </c>
      <c r="C282" s="13">
        <v>11788.510630000001</v>
      </c>
      <c r="D282" s="13">
        <v>12694.072069732796</v>
      </c>
    </row>
    <row r="283" spans="1:4" x14ac:dyDescent="0.2">
      <c r="A283" s="10">
        <v>2011</v>
      </c>
      <c r="B283" s="11" t="s">
        <v>15</v>
      </c>
      <c r="C283" s="13">
        <v>6186.8516799999998</v>
      </c>
      <c r="D283" s="13">
        <v>6662.1088596895479</v>
      </c>
    </row>
    <row r="284" spans="1:4" x14ac:dyDescent="0.2">
      <c r="A284" s="10">
        <v>2011</v>
      </c>
      <c r="B284" s="11" t="s">
        <v>16</v>
      </c>
      <c r="C284" s="13">
        <v>4206.4193300000006</v>
      </c>
      <c r="D284" s="13">
        <v>4529.5450635342168</v>
      </c>
    </row>
    <row r="285" spans="1:4" x14ac:dyDescent="0.2">
      <c r="A285" s="10">
        <v>2011</v>
      </c>
      <c r="B285" s="11" t="s">
        <v>17</v>
      </c>
      <c r="C285" s="13">
        <v>18139.966769999999</v>
      </c>
      <c r="D285" s="13">
        <v>19533.429857961455</v>
      </c>
    </row>
    <row r="286" spans="1:4" x14ac:dyDescent="0.2">
      <c r="A286" s="10">
        <v>2011</v>
      </c>
      <c r="B286" s="11" t="s">
        <v>18</v>
      </c>
      <c r="C286" s="13">
        <v>11507.998970000001</v>
      </c>
      <c r="D286" s="13">
        <v>12392.012264198194</v>
      </c>
    </row>
    <row r="287" spans="1:4" x14ac:dyDescent="0.2">
      <c r="A287" s="10">
        <v>2011</v>
      </c>
      <c r="B287" s="11" t="s">
        <v>19</v>
      </c>
      <c r="C287" s="13">
        <v>15386.02275</v>
      </c>
      <c r="D287" s="13">
        <v>16567.93532153335</v>
      </c>
    </row>
    <row r="288" spans="1:4" x14ac:dyDescent="0.2">
      <c r="A288" s="10">
        <v>2011</v>
      </c>
      <c r="B288" s="11" t="s">
        <v>32</v>
      </c>
      <c r="C288" s="13">
        <v>5552.7228699999996</v>
      </c>
      <c r="D288" s="13">
        <v>5979.2679929944225</v>
      </c>
    </row>
    <row r="289" spans="1:4" x14ac:dyDescent="0.2">
      <c r="A289" s="10">
        <v>2011</v>
      </c>
      <c r="B289" s="11" t="s">
        <v>20</v>
      </c>
      <c r="C289" s="13">
        <v>5442.3610000000008</v>
      </c>
      <c r="D289" s="13">
        <v>5860.4284232216914</v>
      </c>
    </row>
    <row r="290" spans="1:4" x14ac:dyDescent="0.2">
      <c r="A290" s="10">
        <v>2011</v>
      </c>
      <c r="B290" s="11" t="s">
        <v>21</v>
      </c>
      <c r="C290" s="13">
        <v>8408.6579600000005</v>
      </c>
      <c r="D290" s="13">
        <v>9054.5882770241296</v>
      </c>
    </row>
    <row r="291" spans="1:4" x14ac:dyDescent="0.2">
      <c r="A291" s="10">
        <v>2011</v>
      </c>
      <c r="B291" s="11" t="s">
        <v>22</v>
      </c>
      <c r="C291" s="13">
        <v>10556.8274</v>
      </c>
      <c r="D291" s="13">
        <v>11367.774271865748</v>
      </c>
    </row>
    <row r="292" spans="1:4" x14ac:dyDescent="0.2">
      <c r="A292" s="10">
        <v>2011</v>
      </c>
      <c r="B292" s="11" t="s">
        <v>23</v>
      </c>
      <c r="C292" s="13">
        <v>10252.12905</v>
      </c>
      <c r="D292" s="13">
        <v>11039.669820351275</v>
      </c>
    </row>
    <row r="293" spans="1:4" x14ac:dyDescent="0.2">
      <c r="A293" s="10">
        <v>2011</v>
      </c>
      <c r="B293" s="11" t="s">
        <v>24</v>
      </c>
      <c r="C293" s="13">
        <v>10729.502759999999</v>
      </c>
      <c r="D293" s="13">
        <v>11553.714085070722</v>
      </c>
    </row>
    <row r="294" spans="1:4" x14ac:dyDescent="0.2">
      <c r="A294" s="10">
        <v>2011</v>
      </c>
      <c r="B294" s="11" t="s">
        <v>25</v>
      </c>
      <c r="C294" s="13">
        <v>13371.138919999999</v>
      </c>
      <c r="D294" s="13">
        <v>14398.273576047928</v>
      </c>
    </row>
    <row r="295" spans="1:4" x14ac:dyDescent="0.2">
      <c r="A295" s="10">
        <v>2011</v>
      </c>
      <c r="B295" s="11" t="s">
        <v>26</v>
      </c>
      <c r="C295" s="13">
        <v>4162.0902100000003</v>
      </c>
      <c r="D295" s="13">
        <v>4481.8107006677319</v>
      </c>
    </row>
    <row r="296" spans="1:4" x14ac:dyDescent="0.2">
      <c r="A296" s="10">
        <v>2011</v>
      </c>
      <c r="B296" s="11" t="s">
        <v>33</v>
      </c>
      <c r="C296" s="13">
        <v>25855.180649999998</v>
      </c>
      <c r="D296" s="13">
        <v>27841.305559993441</v>
      </c>
    </row>
    <row r="297" spans="1:4" x14ac:dyDescent="0.2">
      <c r="A297" s="10">
        <v>2011</v>
      </c>
      <c r="B297" s="11" t="s">
        <v>27</v>
      </c>
      <c r="C297" s="13">
        <v>8496.8582499999993</v>
      </c>
      <c r="D297" s="13">
        <v>9149.5638742791434</v>
      </c>
    </row>
    <row r="298" spans="1:4" x14ac:dyDescent="0.2">
      <c r="A298" s="10">
        <v>2011</v>
      </c>
      <c r="B298" s="11" t="s">
        <v>28</v>
      </c>
      <c r="C298" s="13">
        <v>5028.0486700000001</v>
      </c>
      <c r="D298" s="13">
        <v>5414.2897428175056</v>
      </c>
    </row>
    <row r="299" spans="1:4" x14ac:dyDescent="0.2">
      <c r="A299" s="8">
        <v>2012</v>
      </c>
      <c r="B299" s="9" t="s">
        <v>1</v>
      </c>
      <c r="C299" s="6">
        <v>493795.08257000009</v>
      </c>
      <c r="D299" s="6">
        <v>513398.74734802911</v>
      </c>
    </row>
    <row r="300" spans="1:4" x14ac:dyDescent="0.2">
      <c r="A300" s="10">
        <v>2012</v>
      </c>
      <c r="B300" s="11" t="s">
        <v>2</v>
      </c>
      <c r="C300" s="13">
        <v>5551.2713700000004</v>
      </c>
      <c r="D300" s="13">
        <v>5771.6568433890006</v>
      </c>
    </row>
    <row r="301" spans="1:4" x14ac:dyDescent="0.2">
      <c r="A301" s="10">
        <v>2012</v>
      </c>
      <c r="B301" s="11" t="s">
        <v>3</v>
      </c>
      <c r="C301" s="13">
        <v>11803.240169999999</v>
      </c>
      <c r="D301" s="13">
        <v>12271.828804749</v>
      </c>
    </row>
    <row r="302" spans="1:4" x14ac:dyDescent="0.2">
      <c r="A302" s="10">
        <v>2012</v>
      </c>
      <c r="B302" s="11" t="s">
        <v>4</v>
      </c>
      <c r="C302" s="13">
        <v>3827.7158099999997</v>
      </c>
      <c r="D302" s="13">
        <v>3979.6761276570001</v>
      </c>
    </row>
    <row r="303" spans="1:4" x14ac:dyDescent="0.2">
      <c r="A303" s="10">
        <v>2012</v>
      </c>
      <c r="B303" s="11" t="s">
        <v>5</v>
      </c>
      <c r="C303" s="13">
        <v>4635.8655799999997</v>
      </c>
      <c r="D303" s="13">
        <v>4819.9094435260004</v>
      </c>
    </row>
    <row r="304" spans="1:4" x14ac:dyDescent="0.2">
      <c r="A304" s="10">
        <v>2012</v>
      </c>
      <c r="B304" s="11" t="s">
        <v>30</v>
      </c>
      <c r="C304" s="13">
        <v>10752.886500000001</v>
      </c>
      <c r="D304" s="13">
        <v>11179.776094050001</v>
      </c>
    </row>
    <row r="305" spans="1:4" x14ac:dyDescent="0.2">
      <c r="A305" s="10">
        <v>2012</v>
      </c>
      <c r="B305" s="11" t="s">
        <v>6</v>
      </c>
      <c r="C305" s="13">
        <v>3299.5203200000001</v>
      </c>
      <c r="D305" s="13">
        <v>3430.5112767040005</v>
      </c>
    </row>
    <row r="306" spans="1:4" x14ac:dyDescent="0.2">
      <c r="A306" s="10">
        <v>2012</v>
      </c>
      <c r="B306" s="11" t="s">
        <v>7</v>
      </c>
      <c r="C306" s="13">
        <v>15696.75236</v>
      </c>
      <c r="D306" s="13">
        <v>16319.913428692002</v>
      </c>
    </row>
    <row r="307" spans="1:4" x14ac:dyDescent="0.2">
      <c r="A307" s="10">
        <v>2012</v>
      </c>
      <c r="B307" s="11" t="s">
        <v>8</v>
      </c>
      <c r="C307" s="13">
        <v>14511.000050000002</v>
      </c>
      <c r="D307" s="13">
        <v>15087.086751985004</v>
      </c>
    </row>
    <row r="308" spans="1:4" x14ac:dyDescent="0.2">
      <c r="A308" s="10">
        <v>2012</v>
      </c>
      <c r="B308" s="11" t="s">
        <v>29</v>
      </c>
      <c r="C308" s="13">
        <v>101362.95432999999</v>
      </c>
      <c r="D308" s="13">
        <v>105387.063616901</v>
      </c>
    </row>
    <row r="309" spans="1:4" x14ac:dyDescent="0.2">
      <c r="A309" s="10">
        <v>2012</v>
      </c>
      <c r="B309" s="11" t="s">
        <v>9</v>
      </c>
      <c r="C309" s="13">
        <v>6733.2988800000003</v>
      </c>
      <c r="D309" s="13">
        <v>7000.6108455360009</v>
      </c>
    </row>
    <row r="310" spans="1:4" x14ac:dyDescent="0.2">
      <c r="A310" s="10">
        <v>2012</v>
      </c>
      <c r="B310" s="11" t="s">
        <v>10</v>
      </c>
      <c r="C310" s="13">
        <v>18140.912840000001</v>
      </c>
      <c r="D310" s="13">
        <v>18861.107079748002</v>
      </c>
    </row>
    <row r="311" spans="1:4" x14ac:dyDescent="0.2">
      <c r="A311" s="10">
        <v>2012</v>
      </c>
      <c r="B311" s="11" t="s">
        <v>11</v>
      </c>
      <c r="C311" s="13">
        <v>10971.741170000001</v>
      </c>
      <c r="D311" s="13">
        <v>11407.319294449002</v>
      </c>
    </row>
    <row r="312" spans="1:4" x14ac:dyDescent="0.2">
      <c r="A312" s="10">
        <v>2012</v>
      </c>
      <c r="B312" s="11" t="s">
        <v>12</v>
      </c>
      <c r="C312" s="13">
        <v>8626.9820700000018</v>
      </c>
      <c r="D312" s="13">
        <v>8969.4732581790031</v>
      </c>
    </row>
    <row r="313" spans="1:4" x14ac:dyDescent="0.2">
      <c r="A313" s="10">
        <v>2012</v>
      </c>
      <c r="B313" s="11" t="s">
        <v>13</v>
      </c>
      <c r="C313" s="13">
        <v>27038.053179999999</v>
      </c>
      <c r="D313" s="13">
        <v>28111.463891246</v>
      </c>
    </row>
    <row r="314" spans="1:4" x14ac:dyDescent="0.2">
      <c r="A314" s="10">
        <v>2012</v>
      </c>
      <c r="B314" s="11" t="s">
        <v>14</v>
      </c>
      <c r="C314" s="13">
        <v>50815.374970000004</v>
      </c>
      <c r="D314" s="13">
        <v>52832.745356309009</v>
      </c>
    </row>
    <row r="315" spans="1:4" x14ac:dyDescent="0.2">
      <c r="A315" s="10">
        <v>2012</v>
      </c>
      <c r="B315" s="11" t="s">
        <v>31</v>
      </c>
      <c r="C315" s="13">
        <v>12328.827229999999</v>
      </c>
      <c r="D315" s="13">
        <v>12818.281671031</v>
      </c>
    </row>
    <row r="316" spans="1:4" x14ac:dyDescent="0.2">
      <c r="A316" s="10">
        <v>2012</v>
      </c>
      <c r="B316" s="11" t="s">
        <v>15</v>
      </c>
      <c r="C316" s="13">
        <v>6796.6616799999993</v>
      </c>
      <c r="D316" s="13">
        <v>7066.4891486959996</v>
      </c>
    </row>
    <row r="317" spans="1:4" x14ac:dyDescent="0.2">
      <c r="A317" s="10">
        <v>2012</v>
      </c>
      <c r="B317" s="11" t="s">
        <v>16</v>
      </c>
      <c r="C317" s="13">
        <v>4563.5054299999993</v>
      </c>
      <c r="D317" s="13">
        <v>4744.6765955709998</v>
      </c>
    </row>
    <row r="318" spans="1:4" x14ac:dyDescent="0.2">
      <c r="A318" s="10">
        <v>2012</v>
      </c>
      <c r="B318" s="11" t="s">
        <v>17</v>
      </c>
      <c r="C318" s="13">
        <v>20191.366419999998</v>
      </c>
      <c r="D318" s="13">
        <v>20992.963666873999</v>
      </c>
    </row>
    <row r="319" spans="1:4" x14ac:dyDescent="0.2">
      <c r="A319" s="10">
        <v>2012</v>
      </c>
      <c r="B319" s="11" t="s">
        <v>18</v>
      </c>
      <c r="C319" s="13">
        <v>12386.165140000001</v>
      </c>
      <c r="D319" s="13">
        <v>12877.895896058002</v>
      </c>
    </row>
    <row r="320" spans="1:4" x14ac:dyDescent="0.2">
      <c r="A320" s="10">
        <v>2012</v>
      </c>
      <c r="B320" s="11" t="s">
        <v>19</v>
      </c>
      <c r="C320" s="13">
        <v>15989.54219</v>
      </c>
      <c r="D320" s="13">
        <v>16624.327014943003</v>
      </c>
    </row>
    <row r="321" spans="1:4" x14ac:dyDescent="0.2">
      <c r="A321" s="10">
        <v>2012</v>
      </c>
      <c r="B321" s="11" t="s">
        <v>32</v>
      </c>
      <c r="C321" s="13">
        <v>6060.93001</v>
      </c>
      <c r="D321" s="13">
        <v>6301.5489313970002</v>
      </c>
    </row>
    <row r="322" spans="1:4" x14ac:dyDescent="0.2">
      <c r="A322" s="10">
        <v>2012</v>
      </c>
      <c r="B322" s="11" t="s">
        <v>20</v>
      </c>
      <c r="C322" s="13">
        <v>5715.0489100000004</v>
      </c>
      <c r="D322" s="13">
        <v>5941.9363517270012</v>
      </c>
    </row>
    <row r="323" spans="1:4" x14ac:dyDescent="0.2">
      <c r="A323" s="10">
        <v>2012</v>
      </c>
      <c r="B323" s="11" t="s">
        <v>21</v>
      </c>
      <c r="C323" s="13">
        <v>8712.8592000000008</v>
      </c>
      <c r="D323" s="13">
        <v>9058.7597102400014</v>
      </c>
    </row>
    <row r="324" spans="1:4" x14ac:dyDescent="0.2">
      <c r="A324" s="10">
        <v>2012</v>
      </c>
      <c r="B324" s="11" t="s">
        <v>22</v>
      </c>
      <c r="C324" s="13">
        <v>10826.707989999999</v>
      </c>
      <c r="D324" s="13">
        <v>11256.528297203</v>
      </c>
    </row>
    <row r="325" spans="1:4" x14ac:dyDescent="0.2">
      <c r="A325" s="10">
        <v>2012</v>
      </c>
      <c r="B325" s="11" t="s">
        <v>23</v>
      </c>
      <c r="C325" s="13">
        <v>14950.886519999998</v>
      </c>
      <c r="D325" s="13">
        <v>15544.436714844</v>
      </c>
    </row>
    <row r="326" spans="1:4" x14ac:dyDescent="0.2">
      <c r="A326" s="10">
        <v>2012</v>
      </c>
      <c r="B326" s="11" t="s">
        <v>24</v>
      </c>
      <c r="C326" s="13">
        <v>10667.89661</v>
      </c>
      <c r="D326" s="13">
        <v>11091.412105417001</v>
      </c>
    </row>
    <row r="327" spans="1:4" x14ac:dyDescent="0.2">
      <c r="A327" s="10">
        <v>2012</v>
      </c>
      <c r="B327" s="11" t="s">
        <v>25</v>
      </c>
      <c r="C327" s="13">
        <v>14485.003199999999</v>
      </c>
      <c r="D327" s="13">
        <v>15060.05782704</v>
      </c>
    </row>
    <row r="328" spans="1:4" x14ac:dyDescent="0.2">
      <c r="A328" s="10">
        <v>2012</v>
      </c>
      <c r="B328" s="11" t="s">
        <v>26</v>
      </c>
      <c r="C328" s="13">
        <v>4400.7322000000004</v>
      </c>
      <c r="D328" s="13">
        <v>4575.4412683400005</v>
      </c>
    </row>
    <row r="329" spans="1:4" x14ac:dyDescent="0.2">
      <c r="A329" s="10">
        <v>2012</v>
      </c>
      <c r="B329" s="11" t="s">
        <v>33</v>
      </c>
      <c r="C329" s="13">
        <v>26234.89473</v>
      </c>
      <c r="D329" s="13">
        <v>27276.420050781002</v>
      </c>
    </row>
    <row r="330" spans="1:4" x14ac:dyDescent="0.2">
      <c r="A330" s="10">
        <v>2012</v>
      </c>
      <c r="B330" s="11" t="s">
        <v>27</v>
      </c>
      <c r="C330" s="13">
        <v>9194.7973999999995</v>
      </c>
      <c r="D330" s="13">
        <v>9559.8308567799995</v>
      </c>
    </row>
    <row r="331" spans="1:4" x14ac:dyDescent="0.2">
      <c r="A331" s="10">
        <v>2012</v>
      </c>
      <c r="B331" s="11" t="s">
        <v>28</v>
      </c>
      <c r="C331" s="13">
        <v>5399.4280600000002</v>
      </c>
      <c r="D331" s="13">
        <v>5613.7853539820007</v>
      </c>
    </row>
    <row r="332" spans="1:4" x14ac:dyDescent="0.2">
      <c r="A332" s="8">
        <v>2013</v>
      </c>
      <c r="B332" s="9" t="s">
        <v>1</v>
      </c>
      <c r="C332" s="6">
        <v>524372.61205</v>
      </c>
      <c r="D332" s="6">
        <v>524372.61205</v>
      </c>
    </row>
    <row r="333" spans="1:4" x14ac:dyDescent="0.2">
      <c r="A333" s="10">
        <v>2013</v>
      </c>
      <c r="B333" s="11" t="s">
        <v>2</v>
      </c>
      <c r="C333" s="13">
        <v>6031.2496499999997</v>
      </c>
      <c r="D333" s="13">
        <v>6031.2496499999997</v>
      </c>
    </row>
    <row r="334" spans="1:4" x14ac:dyDescent="0.2">
      <c r="A334" s="10">
        <v>2013</v>
      </c>
      <c r="B334" s="11" t="s">
        <v>3</v>
      </c>
      <c r="C334" s="13">
        <v>17678.61937</v>
      </c>
      <c r="D334" s="13">
        <v>17678.61937</v>
      </c>
    </row>
    <row r="335" spans="1:4" x14ac:dyDescent="0.2">
      <c r="A335" s="10">
        <v>2013</v>
      </c>
      <c r="B335" s="11" t="s">
        <v>4</v>
      </c>
      <c r="C335" s="13">
        <v>4177.2462000000005</v>
      </c>
      <c r="D335" s="13">
        <v>4177.2462000000005</v>
      </c>
    </row>
    <row r="336" spans="1:4" x14ac:dyDescent="0.2">
      <c r="A336" s="10">
        <v>2013</v>
      </c>
      <c r="B336" s="11" t="s">
        <v>5</v>
      </c>
      <c r="C336" s="13">
        <v>4671.9795099999992</v>
      </c>
      <c r="D336" s="13">
        <v>4671.9795099999992</v>
      </c>
    </row>
    <row r="337" spans="1:4" x14ac:dyDescent="0.2">
      <c r="A337" s="10">
        <v>2013</v>
      </c>
      <c r="B337" s="11" t="s">
        <v>30</v>
      </c>
      <c r="C337" s="13">
        <v>11278.798019999998</v>
      </c>
      <c r="D337" s="13">
        <v>11278.798019999998</v>
      </c>
    </row>
    <row r="338" spans="1:4" x14ac:dyDescent="0.2">
      <c r="A338" s="10">
        <v>2013</v>
      </c>
      <c r="B338" s="11" t="s">
        <v>6</v>
      </c>
      <c r="C338" s="13">
        <v>3446.39804</v>
      </c>
      <c r="D338" s="13">
        <v>3446.39804</v>
      </c>
    </row>
    <row r="339" spans="1:4" x14ac:dyDescent="0.2">
      <c r="A339" s="10">
        <v>2013</v>
      </c>
      <c r="B339" s="11" t="s">
        <v>7</v>
      </c>
      <c r="C339" s="13">
        <v>16192.568569999999</v>
      </c>
      <c r="D339" s="13">
        <v>16192.568569999999</v>
      </c>
    </row>
    <row r="340" spans="1:4" x14ac:dyDescent="0.2">
      <c r="A340" s="10">
        <v>2013</v>
      </c>
      <c r="B340" s="11" t="s">
        <v>8</v>
      </c>
      <c r="C340" s="13">
        <v>15466.604869999999</v>
      </c>
      <c r="D340" s="13">
        <v>15466.604869999999</v>
      </c>
    </row>
    <row r="341" spans="1:4" x14ac:dyDescent="0.2">
      <c r="A341" s="10">
        <v>2013</v>
      </c>
      <c r="B341" s="11" t="s">
        <v>29</v>
      </c>
      <c r="C341" s="13">
        <v>99900.394100000005</v>
      </c>
      <c r="D341" s="13">
        <v>99900.394100000005</v>
      </c>
    </row>
    <row r="342" spans="1:4" x14ac:dyDescent="0.2">
      <c r="A342" s="10">
        <v>2013</v>
      </c>
      <c r="B342" s="11" t="s">
        <v>9</v>
      </c>
      <c r="C342" s="13">
        <v>7114.4748899999995</v>
      </c>
      <c r="D342" s="13">
        <v>7114.4748899999995</v>
      </c>
    </row>
    <row r="343" spans="1:4" x14ac:dyDescent="0.2">
      <c r="A343" s="10">
        <v>2013</v>
      </c>
      <c r="B343" s="11" t="s">
        <v>10</v>
      </c>
      <c r="C343" s="13">
        <v>19575.577270000002</v>
      </c>
      <c r="D343" s="13">
        <v>19575.577270000002</v>
      </c>
    </row>
    <row r="344" spans="1:4" x14ac:dyDescent="0.2">
      <c r="A344" s="10">
        <v>2013</v>
      </c>
      <c r="B344" s="11" t="s">
        <v>11</v>
      </c>
      <c r="C344" s="13">
        <v>11747.654640000001</v>
      </c>
      <c r="D344" s="13">
        <v>11747.654640000001</v>
      </c>
    </row>
    <row r="345" spans="1:4" x14ac:dyDescent="0.2">
      <c r="A345" s="10">
        <v>2013</v>
      </c>
      <c r="B345" s="11" t="s">
        <v>12</v>
      </c>
      <c r="C345" s="13">
        <v>9246.330149999998</v>
      </c>
      <c r="D345" s="13">
        <v>9246.330149999998</v>
      </c>
    </row>
    <row r="346" spans="1:4" x14ac:dyDescent="0.2">
      <c r="A346" s="10">
        <v>2013</v>
      </c>
      <c r="B346" s="11" t="s">
        <v>13</v>
      </c>
      <c r="C346" s="13">
        <v>28263.561290000005</v>
      </c>
      <c r="D346" s="13">
        <v>28263.561290000005</v>
      </c>
    </row>
    <row r="347" spans="1:4" x14ac:dyDescent="0.2">
      <c r="A347" s="10">
        <v>2013</v>
      </c>
      <c r="B347" s="11" t="s">
        <v>14</v>
      </c>
      <c r="C347" s="13">
        <v>54877.598050000001</v>
      </c>
      <c r="D347" s="13">
        <v>54877.598050000001</v>
      </c>
    </row>
    <row r="348" spans="1:4" x14ac:dyDescent="0.2">
      <c r="A348" s="10">
        <v>2013</v>
      </c>
      <c r="B348" s="11" t="s">
        <v>31</v>
      </c>
      <c r="C348" s="13">
        <v>13921.725890000002</v>
      </c>
      <c r="D348" s="13">
        <v>13921.725890000002</v>
      </c>
    </row>
    <row r="349" spans="1:4" x14ac:dyDescent="0.2">
      <c r="A349" s="10">
        <v>2013</v>
      </c>
      <c r="B349" s="11" t="s">
        <v>15</v>
      </c>
      <c r="C349" s="13">
        <v>7209.5906900000009</v>
      </c>
      <c r="D349" s="13">
        <v>7209.5906900000009</v>
      </c>
    </row>
    <row r="350" spans="1:4" x14ac:dyDescent="0.2">
      <c r="A350" s="10">
        <v>2013</v>
      </c>
      <c r="B350" s="11" t="s">
        <v>16</v>
      </c>
      <c r="C350" s="13">
        <v>4821.0091000000002</v>
      </c>
      <c r="D350" s="13">
        <v>4821.0091000000002</v>
      </c>
    </row>
    <row r="351" spans="1:4" x14ac:dyDescent="0.2">
      <c r="A351" s="10">
        <v>2013</v>
      </c>
      <c r="B351" s="11" t="s">
        <v>17</v>
      </c>
      <c r="C351" s="13">
        <v>21232.54393</v>
      </c>
      <c r="D351" s="13">
        <v>21232.54393</v>
      </c>
    </row>
    <row r="352" spans="1:4" x14ac:dyDescent="0.2">
      <c r="A352" s="10">
        <v>2013</v>
      </c>
      <c r="B352" s="11" t="s">
        <v>18</v>
      </c>
      <c r="C352" s="13">
        <v>12723.81279</v>
      </c>
      <c r="D352" s="13">
        <v>12723.81279</v>
      </c>
    </row>
    <row r="353" spans="1:4" x14ac:dyDescent="0.2">
      <c r="A353" s="10">
        <v>2013</v>
      </c>
      <c r="B353" s="11" t="s">
        <v>19</v>
      </c>
      <c r="C353" s="13">
        <v>17281.37441</v>
      </c>
      <c r="D353" s="13">
        <v>17281.37441</v>
      </c>
    </row>
    <row r="354" spans="1:4" x14ac:dyDescent="0.2">
      <c r="A354" s="10">
        <v>2013</v>
      </c>
      <c r="B354" s="11" t="s">
        <v>32</v>
      </c>
      <c r="C354" s="13">
        <v>6669.1363799999999</v>
      </c>
      <c r="D354" s="13">
        <v>6669.1363799999999</v>
      </c>
    </row>
    <row r="355" spans="1:4" x14ac:dyDescent="0.2">
      <c r="A355" s="10">
        <v>2013</v>
      </c>
      <c r="B355" s="11" t="s">
        <v>20</v>
      </c>
      <c r="C355" s="13">
        <v>6186.9136199999994</v>
      </c>
      <c r="D355" s="13">
        <v>6186.9136199999994</v>
      </c>
    </row>
    <row r="356" spans="1:4" x14ac:dyDescent="0.2">
      <c r="A356" s="10">
        <v>2013</v>
      </c>
      <c r="B356" s="11" t="s">
        <v>21</v>
      </c>
      <c r="C356" s="13">
        <v>9721.7530100000004</v>
      </c>
      <c r="D356" s="13">
        <v>9721.7530100000004</v>
      </c>
    </row>
    <row r="357" spans="1:4" x14ac:dyDescent="0.2">
      <c r="A357" s="10">
        <v>2013</v>
      </c>
      <c r="B357" s="11" t="s">
        <v>22</v>
      </c>
      <c r="C357" s="13">
        <v>11917.17496</v>
      </c>
      <c r="D357" s="13">
        <v>11917.17496</v>
      </c>
    </row>
    <row r="358" spans="1:4" x14ac:dyDescent="0.2">
      <c r="A358" s="10">
        <v>2013</v>
      </c>
      <c r="B358" s="11" t="s">
        <v>23</v>
      </c>
      <c r="C358" s="13">
        <v>17244.262440000002</v>
      </c>
      <c r="D358" s="13">
        <v>17244.262440000002</v>
      </c>
    </row>
    <row r="359" spans="1:4" x14ac:dyDescent="0.2">
      <c r="A359" s="10">
        <v>2013</v>
      </c>
      <c r="B359" s="11" t="s">
        <v>24</v>
      </c>
      <c r="C359" s="13">
        <v>11564.82526</v>
      </c>
      <c r="D359" s="13">
        <v>11564.82526</v>
      </c>
    </row>
    <row r="360" spans="1:4" x14ac:dyDescent="0.2">
      <c r="A360" s="10">
        <v>2013</v>
      </c>
      <c r="B360" s="11" t="s">
        <v>25</v>
      </c>
      <c r="C360" s="13">
        <v>15530.414129999997</v>
      </c>
      <c r="D360" s="13">
        <v>15530.414129999997</v>
      </c>
    </row>
    <row r="361" spans="1:4" x14ac:dyDescent="0.2">
      <c r="A361" s="10">
        <v>2013</v>
      </c>
      <c r="B361" s="11" t="s">
        <v>26</v>
      </c>
      <c r="C361" s="13">
        <v>4677.5316899999998</v>
      </c>
      <c r="D361" s="13">
        <v>4677.5316899999998</v>
      </c>
    </row>
    <row r="362" spans="1:4" x14ac:dyDescent="0.2">
      <c r="A362" s="10">
        <v>2013</v>
      </c>
      <c r="B362" s="11" t="s">
        <v>33</v>
      </c>
      <c r="C362" s="13">
        <v>27786.172460000002</v>
      </c>
      <c r="D362" s="13">
        <v>27786.172460000002</v>
      </c>
    </row>
    <row r="363" spans="1:4" x14ac:dyDescent="0.2">
      <c r="A363" s="10">
        <v>2013</v>
      </c>
      <c r="B363" s="11" t="s">
        <v>27</v>
      </c>
      <c r="C363" s="13">
        <v>10329.843530000002</v>
      </c>
      <c r="D363" s="13">
        <v>10329.843530000002</v>
      </c>
    </row>
    <row r="364" spans="1:4" x14ac:dyDescent="0.2">
      <c r="A364" s="10">
        <v>2013</v>
      </c>
      <c r="B364" s="11" t="s">
        <v>28</v>
      </c>
      <c r="C364" s="13">
        <v>5788.1427899999999</v>
      </c>
      <c r="D364" s="13">
        <v>5788.1427899999999</v>
      </c>
    </row>
    <row r="365" spans="1:4" x14ac:dyDescent="0.2">
      <c r="A365" s="8">
        <v>2014</v>
      </c>
      <c r="B365" s="9" t="s">
        <v>1</v>
      </c>
      <c r="C365" s="6">
        <v>523853.03773999994</v>
      </c>
      <c r="D365" s="6">
        <v>503317.67653727898</v>
      </c>
    </row>
    <row r="366" spans="1:4" x14ac:dyDescent="0.2">
      <c r="A366" s="10">
        <v>2014</v>
      </c>
      <c r="B366" s="11" t="s">
        <v>2</v>
      </c>
      <c r="C366" s="13">
        <v>5825.6231200000002</v>
      </c>
      <c r="D366" s="13">
        <v>5597.2551114527287</v>
      </c>
    </row>
    <row r="367" spans="1:4" x14ac:dyDescent="0.2">
      <c r="A367" s="10">
        <v>2014</v>
      </c>
      <c r="B367" s="11" t="s">
        <v>3</v>
      </c>
      <c r="C367" s="13">
        <v>14108.5502</v>
      </c>
      <c r="D367" s="13">
        <v>13555.486356648731</v>
      </c>
    </row>
    <row r="368" spans="1:4" x14ac:dyDescent="0.2">
      <c r="A368" s="10">
        <v>2014</v>
      </c>
      <c r="B368" s="11" t="s">
        <v>4</v>
      </c>
      <c r="C368" s="13">
        <v>4271.5630799999999</v>
      </c>
      <c r="D368" s="13">
        <v>4104.1151806302842</v>
      </c>
    </row>
    <row r="369" spans="1:4" x14ac:dyDescent="0.2">
      <c r="A369" s="10">
        <v>2014</v>
      </c>
      <c r="B369" s="11" t="s">
        <v>5</v>
      </c>
      <c r="C369" s="13">
        <v>5157.0905299999995</v>
      </c>
      <c r="D369" s="13">
        <v>4954.9294100691768</v>
      </c>
    </row>
    <row r="370" spans="1:4" x14ac:dyDescent="0.2">
      <c r="A370" s="10">
        <v>2014</v>
      </c>
      <c r="B370" s="11" t="s">
        <v>30</v>
      </c>
      <c r="C370" s="13">
        <v>12859.26044</v>
      </c>
      <c r="D370" s="13">
        <v>12355.169523443505</v>
      </c>
    </row>
    <row r="371" spans="1:4" x14ac:dyDescent="0.2">
      <c r="A371" s="10">
        <v>2014</v>
      </c>
      <c r="B371" s="11" t="s">
        <v>6</v>
      </c>
      <c r="C371" s="13">
        <v>3439.4329500000003</v>
      </c>
      <c r="D371" s="13">
        <v>3304.60506341276</v>
      </c>
    </row>
    <row r="372" spans="1:4" x14ac:dyDescent="0.2">
      <c r="A372" s="10">
        <v>2014</v>
      </c>
      <c r="B372" s="11" t="s">
        <v>7</v>
      </c>
      <c r="C372" s="13">
        <v>15909.08339</v>
      </c>
      <c r="D372" s="13">
        <v>15285.437538431976</v>
      </c>
    </row>
    <row r="373" spans="1:4" x14ac:dyDescent="0.2">
      <c r="A373" s="10">
        <v>2014</v>
      </c>
      <c r="B373" s="11" t="s">
        <v>8</v>
      </c>
      <c r="C373" s="13">
        <v>15791.64746</v>
      </c>
      <c r="D373" s="13">
        <v>15172.605169100692</v>
      </c>
    </row>
    <row r="374" spans="1:4" x14ac:dyDescent="0.2">
      <c r="A374" s="10">
        <v>2014</v>
      </c>
      <c r="B374" s="11" t="s">
        <v>29</v>
      </c>
      <c r="C374" s="13">
        <v>84374.071029999992</v>
      </c>
      <c r="D374" s="13">
        <v>81066.555563028436</v>
      </c>
    </row>
    <row r="375" spans="1:4" x14ac:dyDescent="0.2">
      <c r="A375" s="10">
        <v>2014</v>
      </c>
      <c r="B375" s="11" t="s">
        <v>9</v>
      </c>
      <c r="C375" s="13">
        <v>7202.3146300000008</v>
      </c>
      <c r="D375" s="13">
        <v>6919.9794677171412</v>
      </c>
    </row>
    <row r="376" spans="1:4" x14ac:dyDescent="0.2">
      <c r="A376" s="10">
        <v>2014</v>
      </c>
      <c r="B376" s="11" t="s">
        <v>10</v>
      </c>
      <c r="C376" s="13">
        <v>19605.864150000001</v>
      </c>
      <c r="D376" s="13">
        <v>18837.302219446581</v>
      </c>
    </row>
    <row r="377" spans="1:4" x14ac:dyDescent="0.2">
      <c r="A377" s="10">
        <v>2014</v>
      </c>
      <c r="B377" s="11" t="s">
        <v>11</v>
      </c>
      <c r="C377" s="13">
        <v>12770.472460000001</v>
      </c>
      <c r="D377" s="13">
        <v>12269.862086856265</v>
      </c>
    </row>
    <row r="378" spans="1:4" x14ac:dyDescent="0.2">
      <c r="A378" s="10">
        <v>2014</v>
      </c>
      <c r="B378" s="11" t="s">
        <v>12</v>
      </c>
      <c r="C378" s="13">
        <v>9650.5940599999994</v>
      </c>
      <c r="D378" s="13">
        <v>9272.2848385857033</v>
      </c>
    </row>
    <row r="379" spans="1:4" x14ac:dyDescent="0.2">
      <c r="A379" s="10">
        <v>2014</v>
      </c>
      <c r="B379" s="11" t="s">
        <v>13</v>
      </c>
      <c r="C379" s="13">
        <v>30845.700430000001</v>
      </c>
      <c r="D379" s="13">
        <v>29636.530005764798</v>
      </c>
    </row>
    <row r="380" spans="1:4" x14ac:dyDescent="0.2">
      <c r="A380" s="10">
        <v>2014</v>
      </c>
      <c r="B380" s="11" t="s">
        <v>14</v>
      </c>
      <c r="C380" s="13">
        <v>64027.697169999999</v>
      </c>
      <c r="D380" s="13">
        <v>61517.772069561877</v>
      </c>
    </row>
    <row r="381" spans="1:4" x14ac:dyDescent="0.2">
      <c r="A381" s="10">
        <v>2014</v>
      </c>
      <c r="B381" s="11" t="s">
        <v>31</v>
      </c>
      <c r="C381" s="13">
        <v>14748.060819999999</v>
      </c>
      <c r="D381" s="13">
        <v>14169.927767102228</v>
      </c>
    </row>
    <row r="382" spans="1:4" x14ac:dyDescent="0.2">
      <c r="A382" s="10">
        <v>2014</v>
      </c>
      <c r="B382" s="11" t="s">
        <v>15</v>
      </c>
      <c r="C382" s="13">
        <v>7470.7029899999998</v>
      </c>
      <c r="D382" s="13">
        <v>7177.8468389700229</v>
      </c>
    </row>
    <row r="383" spans="1:4" x14ac:dyDescent="0.2">
      <c r="A383" s="10">
        <v>2014</v>
      </c>
      <c r="B383" s="11" t="s">
        <v>16</v>
      </c>
      <c r="C383" s="13">
        <v>4712.7578400000002</v>
      </c>
      <c r="D383" s="13">
        <v>4528.0148347425065</v>
      </c>
    </row>
    <row r="384" spans="1:4" x14ac:dyDescent="0.2">
      <c r="A384" s="10">
        <v>2014</v>
      </c>
      <c r="B384" s="11" t="s">
        <v>17</v>
      </c>
      <c r="C384" s="13">
        <v>20943.189139999999</v>
      </c>
      <c r="D384" s="13">
        <v>20122.203247501922</v>
      </c>
    </row>
    <row r="385" spans="1:4" x14ac:dyDescent="0.2">
      <c r="A385" s="10">
        <v>2014</v>
      </c>
      <c r="B385" s="11" t="s">
        <v>18</v>
      </c>
      <c r="C385" s="13">
        <v>13533.187449999998</v>
      </c>
      <c r="D385" s="13">
        <v>13002.678180245963</v>
      </c>
    </row>
    <row r="386" spans="1:4" x14ac:dyDescent="0.2">
      <c r="A386" s="10">
        <v>2014</v>
      </c>
      <c r="B386" s="11" t="s">
        <v>19</v>
      </c>
      <c r="C386" s="13">
        <v>19006.105439999999</v>
      </c>
      <c r="D386" s="13">
        <v>18261.05441967717</v>
      </c>
    </row>
    <row r="387" spans="1:4" x14ac:dyDescent="0.2">
      <c r="A387" s="10">
        <v>2014</v>
      </c>
      <c r="B387" s="11" t="s">
        <v>32</v>
      </c>
      <c r="C387" s="13">
        <v>6503.1786599999996</v>
      </c>
      <c r="D387" s="13">
        <v>6248.2500576479633</v>
      </c>
    </row>
    <row r="388" spans="1:4" x14ac:dyDescent="0.2">
      <c r="A388" s="10">
        <v>2014</v>
      </c>
      <c r="B388" s="11" t="s">
        <v>20</v>
      </c>
      <c r="C388" s="13">
        <v>6270.3044399999999</v>
      </c>
      <c r="D388" s="13">
        <v>6024.5046502690238</v>
      </c>
    </row>
    <row r="389" spans="1:4" x14ac:dyDescent="0.2">
      <c r="A389" s="10">
        <v>2014</v>
      </c>
      <c r="B389" s="11" t="s">
        <v>21</v>
      </c>
      <c r="C389" s="13">
        <v>9680.9818799999994</v>
      </c>
      <c r="D389" s="13">
        <v>9301.4814373558802</v>
      </c>
    </row>
    <row r="390" spans="1:4" x14ac:dyDescent="0.2">
      <c r="A390" s="10">
        <v>2014</v>
      </c>
      <c r="B390" s="11" t="s">
        <v>22</v>
      </c>
      <c r="C390" s="13">
        <v>12002.52175</v>
      </c>
      <c r="D390" s="13">
        <v>11532.015516910069</v>
      </c>
    </row>
    <row r="391" spans="1:4" x14ac:dyDescent="0.2">
      <c r="A391" s="10">
        <v>2014</v>
      </c>
      <c r="B391" s="11" t="s">
        <v>23</v>
      </c>
      <c r="C391" s="13">
        <v>15450.68201</v>
      </c>
      <c r="D391" s="13">
        <v>14845.005774404306</v>
      </c>
    </row>
    <row r="392" spans="1:4" x14ac:dyDescent="0.2">
      <c r="A392" s="10">
        <v>2014</v>
      </c>
      <c r="B392" s="11" t="s">
        <v>24</v>
      </c>
      <c r="C392" s="13">
        <v>11194.496639999999</v>
      </c>
      <c r="D392" s="13">
        <v>10755.665488086088</v>
      </c>
    </row>
    <row r="393" spans="1:4" x14ac:dyDescent="0.2">
      <c r="A393" s="10">
        <v>2014</v>
      </c>
      <c r="B393" s="11" t="s">
        <v>25</v>
      </c>
      <c r="C393" s="13">
        <v>16043.903010000002</v>
      </c>
      <c r="D393" s="13">
        <v>15414.972146425829</v>
      </c>
    </row>
    <row r="394" spans="1:4" x14ac:dyDescent="0.2">
      <c r="A394" s="10">
        <v>2014</v>
      </c>
      <c r="B394" s="11" t="s">
        <v>26</v>
      </c>
      <c r="C394" s="13">
        <v>4762.8883000000005</v>
      </c>
      <c r="D394" s="13">
        <v>4576.1801498847044</v>
      </c>
    </row>
    <row r="395" spans="1:4" x14ac:dyDescent="0.2">
      <c r="A395" s="10">
        <v>2014</v>
      </c>
      <c r="B395" s="11" t="s">
        <v>33</v>
      </c>
      <c r="C395" s="13">
        <v>28793.43244</v>
      </c>
      <c r="D395" s="13">
        <v>27664.712182936204</v>
      </c>
    </row>
    <row r="396" spans="1:4" x14ac:dyDescent="0.2">
      <c r="A396" s="10">
        <v>2014</v>
      </c>
      <c r="B396" s="11" t="s">
        <v>27</v>
      </c>
      <c r="C396" s="13">
        <v>10631.42777</v>
      </c>
      <c r="D396" s="13">
        <v>10214.669264027672</v>
      </c>
    </row>
    <row r="397" spans="1:4" x14ac:dyDescent="0.2">
      <c r="A397" s="10">
        <v>2014</v>
      </c>
      <c r="B397" s="11" t="s">
        <v>28</v>
      </c>
      <c r="C397" s="13">
        <v>6032.6997099999999</v>
      </c>
      <c r="D397" s="13">
        <v>5796.2141717909299</v>
      </c>
    </row>
    <row r="398" spans="1:4" x14ac:dyDescent="0.2">
      <c r="A398" s="8">
        <v>2015</v>
      </c>
      <c r="B398" s="9" t="s">
        <v>1</v>
      </c>
      <c r="C398" s="6">
        <v>570887.62398000003</v>
      </c>
      <c r="D398" s="6">
        <v>537068.91028547729</v>
      </c>
    </row>
    <row r="399" spans="1:4" x14ac:dyDescent="0.2">
      <c r="A399" s="10">
        <v>2015</v>
      </c>
      <c r="B399" s="11" t="s">
        <v>2</v>
      </c>
      <c r="C399" s="13">
        <v>6456.4243000000006</v>
      </c>
      <c r="D399" s="13">
        <v>6073.9532921861955</v>
      </c>
    </row>
    <row r="400" spans="1:4" x14ac:dyDescent="0.2">
      <c r="A400" s="10">
        <v>2015</v>
      </c>
      <c r="B400" s="11" t="s">
        <v>3</v>
      </c>
      <c r="C400" s="13">
        <v>15435.51496</v>
      </c>
      <c r="D400" s="13">
        <v>14521.133146079212</v>
      </c>
    </row>
    <row r="401" spans="1:4" x14ac:dyDescent="0.2">
      <c r="A401" s="10">
        <v>2015</v>
      </c>
      <c r="B401" s="11" t="s">
        <v>4</v>
      </c>
      <c r="C401" s="13">
        <v>4811.58043</v>
      </c>
      <c r="D401" s="13">
        <v>4526.5480450869945</v>
      </c>
    </row>
    <row r="402" spans="1:4" x14ac:dyDescent="0.2">
      <c r="A402" s="10">
        <v>2015</v>
      </c>
      <c r="B402" s="11" t="s">
        <v>5</v>
      </c>
      <c r="C402" s="13">
        <v>5291.7437100000006</v>
      </c>
      <c r="D402" s="13">
        <v>4978.267015189831</v>
      </c>
    </row>
    <row r="403" spans="1:4" x14ac:dyDescent="0.2">
      <c r="A403" s="10">
        <v>2015</v>
      </c>
      <c r="B403" s="11" t="s">
        <v>30</v>
      </c>
      <c r="C403" s="13">
        <v>14156.20919</v>
      </c>
      <c r="D403" s="13">
        <v>13317.611950391329</v>
      </c>
    </row>
    <row r="404" spans="1:4" x14ac:dyDescent="0.2">
      <c r="A404" s="10">
        <v>2015</v>
      </c>
      <c r="B404" s="11" t="s">
        <v>6</v>
      </c>
      <c r="C404" s="13">
        <v>3835.2259000000004</v>
      </c>
      <c r="D404" s="13">
        <v>3608.0316130373844</v>
      </c>
    </row>
    <row r="405" spans="1:4" x14ac:dyDescent="0.2">
      <c r="A405" s="10">
        <v>2015</v>
      </c>
      <c r="B405" s="11" t="s">
        <v>7</v>
      </c>
      <c r="C405" s="13">
        <v>16966.649969999999</v>
      </c>
      <c r="D405" s="13">
        <v>15961.565512764131</v>
      </c>
    </row>
    <row r="406" spans="1:4" x14ac:dyDescent="0.2">
      <c r="A406" s="10">
        <v>2015</v>
      </c>
      <c r="B406" s="11" t="s">
        <v>8</v>
      </c>
      <c r="C406" s="13">
        <v>17378.937890000001</v>
      </c>
      <c r="D406" s="13">
        <v>16349.429979635153</v>
      </c>
    </row>
    <row r="407" spans="1:4" x14ac:dyDescent="0.2">
      <c r="A407" s="10">
        <v>2015</v>
      </c>
      <c r="B407" s="11" t="s">
        <v>29</v>
      </c>
      <c r="C407" s="13">
        <v>94094.343159999989</v>
      </c>
      <c r="D407" s="13">
        <v>88520.304561269237</v>
      </c>
    </row>
    <row r="408" spans="1:4" x14ac:dyDescent="0.2">
      <c r="A408" s="10">
        <v>2015</v>
      </c>
      <c r="B408" s="11" t="s">
        <v>9</v>
      </c>
      <c r="C408" s="13">
        <v>7845.8190599999998</v>
      </c>
      <c r="D408" s="13">
        <v>7381.0419351442251</v>
      </c>
    </row>
    <row r="409" spans="1:4" x14ac:dyDescent="0.2">
      <c r="A409" s="10">
        <v>2015</v>
      </c>
      <c r="B409" s="11" t="s">
        <v>10</v>
      </c>
      <c r="C409" s="13">
        <v>20756.68605</v>
      </c>
      <c r="D409" s="13">
        <v>19527.084297770325</v>
      </c>
    </row>
    <row r="410" spans="1:4" x14ac:dyDescent="0.2">
      <c r="A410" s="10">
        <v>2015</v>
      </c>
      <c r="B410" s="11" t="s">
        <v>11</v>
      </c>
      <c r="C410" s="13">
        <v>13257.82962</v>
      </c>
      <c r="D410" s="13">
        <v>12472.4513331075</v>
      </c>
    </row>
    <row r="411" spans="1:4" x14ac:dyDescent="0.2">
      <c r="A411" s="10">
        <v>2015</v>
      </c>
      <c r="B411" s="11" t="s">
        <v>12</v>
      </c>
      <c r="C411" s="13">
        <v>10234.81638</v>
      </c>
      <c r="D411" s="13">
        <v>9628.5178541041987</v>
      </c>
    </row>
    <row r="412" spans="1:4" x14ac:dyDescent="0.2">
      <c r="A412" s="10">
        <v>2015</v>
      </c>
      <c r="B412" s="11" t="s">
        <v>13</v>
      </c>
      <c r="C412" s="13">
        <v>32346.683360000003</v>
      </c>
      <c r="D412" s="13">
        <v>30430.503752018969</v>
      </c>
    </row>
    <row r="413" spans="1:4" x14ac:dyDescent="0.2">
      <c r="A413" s="10">
        <v>2015</v>
      </c>
      <c r="B413" s="11" t="s">
        <v>14</v>
      </c>
      <c r="C413" s="13">
        <v>68873.512419999999</v>
      </c>
      <c r="D413" s="13">
        <v>64793.526272411465</v>
      </c>
    </row>
    <row r="414" spans="1:4" x14ac:dyDescent="0.2">
      <c r="A414" s="10">
        <v>2015</v>
      </c>
      <c r="B414" s="11" t="s">
        <v>31</v>
      </c>
      <c r="C414" s="13">
        <v>15630.257989999998</v>
      </c>
      <c r="D414" s="13">
        <v>14704.339827244636</v>
      </c>
    </row>
    <row r="415" spans="1:4" x14ac:dyDescent="0.2">
      <c r="A415" s="10">
        <v>2015</v>
      </c>
      <c r="B415" s="11" t="s">
        <v>15</v>
      </c>
      <c r="C415" s="13">
        <v>7974.2746900000002</v>
      </c>
      <c r="D415" s="13">
        <v>7501.8880041887196</v>
      </c>
    </row>
    <row r="416" spans="1:4" x14ac:dyDescent="0.2">
      <c r="A416" s="10">
        <v>2015</v>
      </c>
      <c r="B416" s="11" t="s">
        <v>16</v>
      </c>
      <c r="C416" s="13">
        <v>5297.1694100000004</v>
      </c>
      <c r="D416" s="13">
        <v>4983.3713030814142</v>
      </c>
    </row>
    <row r="417" spans="1:4" x14ac:dyDescent="0.2">
      <c r="A417" s="10">
        <v>2015</v>
      </c>
      <c r="B417" s="11" t="s">
        <v>17</v>
      </c>
      <c r="C417" s="13">
        <v>22664.493859999999</v>
      </c>
      <c r="D417" s="13">
        <v>21321.875809289795</v>
      </c>
    </row>
    <row r="418" spans="1:4" x14ac:dyDescent="0.2">
      <c r="A418" s="10">
        <v>2015</v>
      </c>
      <c r="B418" s="11" t="s">
        <v>18</v>
      </c>
      <c r="C418" s="13">
        <v>15574.019069999998</v>
      </c>
      <c r="D418" s="13">
        <v>14651.43243494655</v>
      </c>
    </row>
    <row r="419" spans="1:4" x14ac:dyDescent="0.2">
      <c r="A419" s="10">
        <v>2015</v>
      </c>
      <c r="B419" s="11" t="s">
        <v>19</v>
      </c>
      <c r="C419" s="13">
        <v>20952.238669999999</v>
      </c>
      <c r="D419" s="13">
        <v>19711.052609773091</v>
      </c>
    </row>
    <row r="420" spans="1:4" x14ac:dyDescent="0.2">
      <c r="A420" s="10">
        <v>2015</v>
      </c>
      <c r="B420" s="11" t="s">
        <v>32</v>
      </c>
      <c r="C420" s="13">
        <v>6983.1707399999996</v>
      </c>
      <c r="D420" s="13">
        <v>6569.4958904917858</v>
      </c>
    </row>
    <row r="421" spans="1:4" x14ac:dyDescent="0.2">
      <c r="A421" s="10">
        <v>2015</v>
      </c>
      <c r="B421" s="11" t="s">
        <v>20</v>
      </c>
      <c r="C421" s="13">
        <v>6574.2842499999997</v>
      </c>
      <c r="D421" s="13">
        <v>6184.8313568944577</v>
      </c>
    </row>
    <row r="422" spans="1:4" x14ac:dyDescent="0.2">
      <c r="A422" s="10">
        <v>2015</v>
      </c>
      <c r="B422" s="11" t="s">
        <v>21</v>
      </c>
      <c r="C422" s="13">
        <v>9764.1531899999991</v>
      </c>
      <c r="D422" s="13">
        <v>9185.7361998050274</v>
      </c>
    </row>
    <row r="423" spans="1:4" x14ac:dyDescent="0.2">
      <c r="A423" s="10">
        <v>2015</v>
      </c>
      <c r="B423" s="11" t="s">
        <v>22</v>
      </c>
      <c r="C423" s="13">
        <v>12681.85446</v>
      </c>
      <c r="D423" s="13">
        <v>11930.596266472634</v>
      </c>
    </row>
    <row r="424" spans="1:4" x14ac:dyDescent="0.2">
      <c r="A424" s="10">
        <v>2015</v>
      </c>
      <c r="B424" s="11" t="s">
        <v>23</v>
      </c>
      <c r="C424" s="13">
        <v>18910.379110000002</v>
      </c>
      <c r="D424" s="13">
        <v>17790.150416798591</v>
      </c>
    </row>
    <row r="425" spans="1:4" x14ac:dyDescent="0.2">
      <c r="A425" s="10">
        <v>2015</v>
      </c>
      <c r="B425" s="11" t="s">
        <v>24</v>
      </c>
      <c r="C425" s="13">
        <v>11980.46514</v>
      </c>
      <c r="D425" s="13">
        <v>11270.756427675447</v>
      </c>
    </row>
    <row r="426" spans="1:4" x14ac:dyDescent="0.2">
      <c r="A426" s="10">
        <v>2015</v>
      </c>
      <c r="B426" s="11" t="s">
        <v>25</v>
      </c>
      <c r="C426" s="13">
        <v>17800.697250000001</v>
      </c>
      <c r="D426" s="13">
        <v>16746.204809502258</v>
      </c>
    </row>
    <row r="427" spans="1:4" x14ac:dyDescent="0.2">
      <c r="A427" s="10">
        <v>2015</v>
      </c>
      <c r="B427" s="11" t="s">
        <v>26</v>
      </c>
      <c r="C427" s="13">
        <v>5132.4007499999998</v>
      </c>
      <c r="D427" s="13">
        <v>4828.3633453708107</v>
      </c>
    </row>
    <row r="428" spans="1:4" x14ac:dyDescent="0.2">
      <c r="A428" s="10">
        <v>2015</v>
      </c>
      <c r="B428" s="11" t="s">
        <v>33</v>
      </c>
      <c r="C428" s="13">
        <v>31698.502229999998</v>
      </c>
      <c r="D428" s="13">
        <v>29820.720112412677</v>
      </c>
    </row>
    <row r="429" spans="1:4" x14ac:dyDescent="0.2">
      <c r="A429" s="10">
        <v>2015</v>
      </c>
      <c r="B429" s="11" t="s">
        <v>27</v>
      </c>
      <c r="C429" s="13">
        <v>12170.222660000001</v>
      </c>
      <c r="D429" s="13">
        <v>11449.272934609648</v>
      </c>
    </row>
    <row r="430" spans="1:4" x14ac:dyDescent="0.2">
      <c r="A430" s="10">
        <v>2015</v>
      </c>
      <c r="B430" s="11" t="s">
        <v>28</v>
      </c>
      <c r="C430" s="13">
        <v>6545.4271699999999</v>
      </c>
      <c r="D430" s="13">
        <v>6157.6837364896337</v>
      </c>
    </row>
    <row r="431" spans="1:4" x14ac:dyDescent="0.2">
      <c r="A431" s="8">
        <v>2016</v>
      </c>
      <c r="B431" s="9" t="s">
        <v>1</v>
      </c>
      <c r="C431" s="6">
        <v>591913.05865999998</v>
      </c>
      <c r="D431" s="6">
        <v>538746.92614107265</v>
      </c>
    </row>
    <row r="432" spans="1:4" x14ac:dyDescent="0.2">
      <c r="A432" s="10">
        <v>2016</v>
      </c>
      <c r="B432" s="11" t="s">
        <v>2</v>
      </c>
      <c r="C432" s="13">
        <v>6738.4382000000005</v>
      </c>
      <c r="D432" s="13">
        <v>6133.1859706897694</v>
      </c>
    </row>
    <row r="433" spans="1:4" x14ac:dyDescent="0.2">
      <c r="A433" s="10">
        <v>2016</v>
      </c>
      <c r="B433" s="11" t="s">
        <v>3</v>
      </c>
      <c r="C433" s="13">
        <v>16126.664980000001</v>
      </c>
      <c r="D433" s="13">
        <v>14678.154265679845</v>
      </c>
    </row>
    <row r="434" spans="1:4" x14ac:dyDescent="0.2">
      <c r="A434" s="10">
        <v>2016</v>
      </c>
      <c r="B434" s="11" t="s">
        <v>4</v>
      </c>
      <c r="C434" s="13">
        <v>4730.88015</v>
      </c>
      <c r="D434" s="13">
        <v>4305.9484859555005</v>
      </c>
    </row>
    <row r="435" spans="1:4" x14ac:dyDescent="0.2">
      <c r="A435" s="10">
        <v>2016</v>
      </c>
      <c r="B435" s="11" t="s">
        <v>5</v>
      </c>
      <c r="C435" s="13">
        <v>5302.5720299999994</v>
      </c>
      <c r="D435" s="13">
        <v>4826.2905168393418</v>
      </c>
    </row>
    <row r="436" spans="1:4" x14ac:dyDescent="0.2">
      <c r="A436" s="10">
        <v>2016</v>
      </c>
      <c r="B436" s="11" t="s">
        <v>30</v>
      </c>
      <c r="C436" s="13">
        <v>14956.093779999999</v>
      </c>
      <c r="D436" s="13">
        <v>13612.724762811731</v>
      </c>
    </row>
    <row r="437" spans="1:4" x14ac:dyDescent="0.2">
      <c r="A437" s="10">
        <v>2016</v>
      </c>
      <c r="B437" s="11" t="s">
        <v>6</v>
      </c>
      <c r="C437" s="13">
        <v>3921.3074400000005</v>
      </c>
      <c r="D437" s="13">
        <v>3569.0922828036646</v>
      </c>
    </row>
    <row r="438" spans="1:4" x14ac:dyDescent="0.2">
      <c r="A438" s="10">
        <v>2016</v>
      </c>
      <c r="B438" s="11" t="s">
        <v>7</v>
      </c>
      <c r="C438" s="13">
        <v>17252.820110000001</v>
      </c>
      <c r="D438" s="13">
        <v>15703.157187593755</v>
      </c>
    </row>
    <row r="439" spans="1:4" x14ac:dyDescent="0.2">
      <c r="A439" s="10">
        <v>2016</v>
      </c>
      <c r="B439" s="11" t="s">
        <v>8</v>
      </c>
      <c r="C439" s="13">
        <v>16742.142799999998</v>
      </c>
      <c r="D439" s="13">
        <v>15238.349346328459</v>
      </c>
    </row>
    <row r="440" spans="1:4" x14ac:dyDescent="0.2">
      <c r="A440" s="10">
        <v>2016</v>
      </c>
      <c r="B440" s="11" t="s">
        <v>29</v>
      </c>
      <c r="C440" s="13">
        <v>95983.875220000002</v>
      </c>
      <c r="D440" s="13">
        <v>87362.522210523704</v>
      </c>
    </row>
    <row r="441" spans="1:4" x14ac:dyDescent="0.2">
      <c r="A441" s="10">
        <v>2016</v>
      </c>
      <c r="B441" s="11" t="s">
        <v>9</v>
      </c>
      <c r="C441" s="13">
        <v>8042.1364699999995</v>
      </c>
      <c r="D441" s="13">
        <v>7319.7849573179346</v>
      </c>
    </row>
    <row r="442" spans="1:4" x14ac:dyDescent="0.2">
      <c r="A442" s="10">
        <v>2016</v>
      </c>
      <c r="B442" s="11" t="s">
        <v>10</v>
      </c>
      <c r="C442" s="13">
        <v>22447.489079999999</v>
      </c>
      <c r="D442" s="13">
        <v>20431.23658871989</v>
      </c>
    </row>
    <row r="443" spans="1:4" x14ac:dyDescent="0.2">
      <c r="A443" s="10">
        <v>2016</v>
      </c>
      <c r="B443" s="11" t="s">
        <v>11</v>
      </c>
      <c r="C443" s="13">
        <v>13927.864949999999</v>
      </c>
      <c r="D443" s="13">
        <v>12676.852317648585</v>
      </c>
    </row>
    <row r="444" spans="1:4" x14ac:dyDescent="0.2">
      <c r="A444" s="10">
        <v>2016</v>
      </c>
      <c r="B444" s="11" t="s">
        <v>12</v>
      </c>
      <c r="C444" s="13">
        <v>11161.631099999999</v>
      </c>
      <c r="D444" s="13">
        <v>10159.083936175983</v>
      </c>
    </row>
    <row r="445" spans="1:4" x14ac:dyDescent="0.2">
      <c r="A445" s="10">
        <v>2016</v>
      </c>
      <c r="B445" s="11" t="s">
        <v>13</v>
      </c>
      <c r="C445" s="13">
        <v>33159.071420000007</v>
      </c>
      <c r="D445" s="13">
        <v>30180.69552589265</v>
      </c>
    </row>
    <row r="446" spans="1:4" x14ac:dyDescent="0.2">
      <c r="A446" s="10">
        <v>2016</v>
      </c>
      <c r="B446" s="11" t="s">
        <v>14</v>
      </c>
      <c r="C446" s="13">
        <v>71951.436040000001</v>
      </c>
      <c r="D446" s="13">
        <v>65488.697082880455</v>
      </c>
    </row>
    <row r="447" spans="1:4" x14ac:dyDescent="0.2">
      <c r="A447" s="10">
        <v>2016</v>
      </c>
      <c r="B447" s="11" t="s">
        <v>31</v>
      </c>
      <c r="C447" s="13">
        <v>16440.83323</v>
      </c>
      <c r="D447" s="13">
        <v>14964.103657237098</v>
      </c>
    </row>
    <row r="448" spans="1:4" x14ac:dyDescent="0.2">
      <c r="A448" s="10">
        <v>2016</v>
      </c>
      <c r="B448" s="11" t="s">
        <v>15</v>
      </c>
      <c r="C448" s="13">
        <v>8157.6111500000006</v>
      </c>
      <c r="D448" s="13">
        <v>7424.8876037065147</v>
      </c>
    </row>
    <row r="449" spans="1:4" x14ac:dyDescent="0.2">
      <c r="A449" s="10">
        <v>2016</v>
      </c>
      <c r="B449" s="11" t="s">
        <v>16</v>
      </c>
      <c r="C449" s="13">
        <v>5415.3109000000004</v>
      </c>
      <c r="D449" s="13">
        <v>4928.9030860004605</v>
      </c>
    </row>
    <row r="450" spans="1:4" x14ac:dyDescent="0.2">
      <c r="A450" s="10">
        <v>2016</v>
      </c>
      <c r="B450" s="11" t="s">
        <v>17</v>
      </c>
      <c r="C450" s="13">
        <v>23500.459689999996</v>
      </c>
      <c r="D450" s="13">
        <v>21389.628486237125</v>
      </c>
    </row>
    <row r="451" spans="1:4" x14ac:dyDescent="0.2">
      <c r="A451" s="10">
        <v>2016</v>
      </c>
      <c r="B451" s="11" t="s">
        <v>18</v>
      </c>
      <c r="C451" s="13">
        <v>15174.432139999997</v>
      </c>
      <c r="D451" s="13">
        <v>13811.451786295513</v>
      </c>
    </row>
    <row r="452" spans="1:4" x14ac:dyDescent="0.2">
      <c r="A452" s="10">
        <v>2016</v>
      </c>
      <c r="B452" s="11" t="s">
        <v>19</v>
      </c>
      <c r="C452" s="13">
        <v>21784.741020000001</v>
      </c>
      <c r="D452" s="13">
        <v>19828.017121085111</v>
      </c>
    </row>
    <row r="453" spans="1:4" x14ac:dyDescent="0.2">
      <c r="A453" s="10">
        <v>2016</v>
      </c>
      <c r="B453" s="11" t="s">
        <v>32</v>
      </c>
      <c r="C453" s="13">
        <v>7702.2767499999991</v>
      </c>
      <c r="D453" s="13">
        <v>7010.4517253671611</v>
      </c>
    </row>
    <row r="454" spans="1:4" x14ac:dyDescent="0.2">
      <c r="A454" s="10">
        <v>2016</v>
      </c>
      <c r="B454" s="11" t="s">
        <v>20</v>
      </c>
      <c r="C454" s="13">
        <v>6802.2052800000001</v>
      </c>
      <c r="D454" s="13">
        <v>6191.225437527627</v>
      </c>
    </row>
    <row r="455" spans="1:4" x14ac:dyDescent="0.2">
      <c r="A455" s="10">
        <v>2016</v>
      </c>
      <c r="B455" s="11" t="s">
        <v>21</v>
      </c>
      <c r="C455" s="13">
        <v>10652.836590000001</v>
      </c>
      <c r="D455" s="13">
        <v>9695.9897802191972</v>
      </c>
    </row>
    <row r="456" spans="1:4" x14ac:dyDescent="0.2">
      <c r="A456" s="10">
        <v>2016</v>
      </c>
      <c r="B456" s="11" t="s">
        <v>22</v>
      </c>
      <c r="C456" s="13">
        <v>13257.712020000001</v>
      </c>
      <c r="D456" s="13">
        <v>12066.893091712131</v>
      </c>
    </row>
    <row r="457" spans="1:4" x14ac:dyDescent="0.2">
      <c r="A457" s="10">
        <v>2016</v>
      </c>
      <c r="B457" s="11" t="s">
        <v>23</v>
      </c>
      <c r="C457" s="13">
        <v>20166.639190000002</v>
      </c>
      <c r="D457" s="13">
        <v>18355.254568643293</v>
      </c>
    </row>
    <row r="458" spans="1:4" x14ac:dyDescent="0.2">
      <c r="A458" s="10">
        <v>2016</v>
      </c>
      <c r="B458" s="11" t="s">
        <v>24</v>
      </c>
      <c r="C458" s="13">
        <v>12713.506789999999</v>
      </c>
      <c r="D458" s="13">
        <v>11571.568836632963</v>
      </c>
    </row>
    <row r="459" spans="1:4" x14ac:dyDescent="0.2">
      <c r="A459" s="10">
        <v>2016</v>
      </c>
      <c r="B459" s="11" t="s">
        <v>25</v>
      </c>
      <c r="C459" s="13">
        <v>18795.129979999998</v>
      </c>
      <c r="D459" s="13">
        <v>17106.935478109255</v>
      </c>
    </row>
    <row r="460" spans="1:4" x14ac:dyDescent="0.2">
      <c r="A460" s="10">
        <v>2016</v>
      </c>
      <c r="B460" s="11" t="s">
        <v>26</v>
      </c>
      <c r="C460" s="13">
        <v>5198.20381</v>
      </c>
      <c r="D460" s="13">
        <v>4731.2967388018942</v>
      </c>
    </row>
    <row r="461" spans="1:4" x14ac:dyDescent="0.2">
      <c r="A461" s="10">
        <v>2016</v>
      </c>
      <c r="B461" s="11" t="s">
        <v>33</v>
      </c>
      <c r="C461" s="13">
        <v>33058.261729999998</v>
      </c>
      <c r="D461" s="13">
        <v>30088.940647675077</v>
      </c>
    </row>
    <row r="462" spans="1:4" x14ac:dyDescent="0.2">
      <c r="A462" s="10">
        <v>2016</v>
      </c>
      <c r="B462" s="11" t="s">
        <v>27</v>
      </c>
      <c r="C462" s="13">
        <v>12244.257899999999</v>
      </c>
      <c r="D462" s="13">
        <v>11144.468279576618</v>
      </c>
    </row>
    <row r="463" spans="1:4" x14ac:dyDescent="0.2">
      <c r="A463" s="10">
        <v>2016</v>
      </c>
      <c r="B463" s="11" t="s">
        <v>28</v>
      </c>
      <c r="C463" s="13">
        <v>6713.4654600000003</v>
      </c>
      <c r="D463" s="13">
        <v>6110.4563033585946</v>
      </c>
    </row>
    <row r="464" spans="1:4" x14ac:dyDescent="0.2">
      <c r="A464" s="8">
        <v>2017</v>
      </c>
      <c r="B464" s="9" t="s">
        <v>1</v>
      </c>
      <c r="C464" s="6">
        <v>622937.39929000009</v>
      </c>
      <c r="D464" s="6">
        <v>531033.655713688</v>
      </c>
    </row>
    <row r="465" spans="1:4" x14ac:dyDescent="0.2">
      <c r="A465" s="10">
        <v>2017</v>
      </c>
      <c r="B465" s="11" t="s">
        <v>2</v>
      </c>
      <c r="C465" s="13">
        <v>7347.2759500000002</v>
      </c>
      <c r="D465" s="13">
        <v>6263.3112279222769</v>
      </c>
    </row>
    <row r="466" spans="1:4" x14ac:dyDescent="0.2">
      <c r="A466" s="10">
        <v>2017</v>
      </c>
      <c r="B466" s="11" t="s">
        <v>3</v>
      </c>
      <c r="C466" s="13">
        <v>17300.250639999998</v>
      </c>
      <c r="D466" s="13">
        <v>14747.894977237316</v>
      </c>
    </row>
    <row r="467" spans="1:4" x14ac:dyDescent="0.2">
      <c r="A467" s="10">
        <v>2017</v>
      </c>
      <c r="B467" s="11" t="s">
        <v>4</v>
      </c>
      <c r="C467" s="13">
        <v>5199.1447100000005</v>
      </c>
      <c r="D467" s="13">
        <v>4432.0999591332502</v>
      </c>
    </row>
    <row r="468" spans="1:4" x14ac:dyDescent="0.2">
      <c r="A468" s="10">
        <v>2017</v>
      </c>
      <c r="B468" s="11" t="s">
        <v>5</v>
      </c>
      <c r="C468" s="13">
        <v>5507.2515400000002</v>
      </c>
      <c r="D468" s="13">
        <v>4694.7509036290176</v>
      </c>
    </row>
    <row r="469" spans="1:4" x14ac:dyDescent="0.2">
      <c r="A469" s="10">
        <v>2017</v>
      </c>
      <c r="B469" s="11" t="s">
        <v>30</v>
      </c>
      <c r="C469" s="13">
        <v>15454.347750000001</v>
      </c>
      <c r="D469" s="13">
        <v>13174.323441981292</v>
      </c>
    </row>
    <row r="470" spans="1:4" x14ac:dyDescent="0.2">
      <c r="A470" s="10">
        <v>2017</v>
      </c>
      <c r="B470" s="11" t="s">
        <v>6</v>
      </c>
      <c r="C470" s="13">
        <v>4551.5929500000002</v>
      </c>
      <c r="D470" s="13">
        <v>3880.0833700368744</v>
      </c>
    </row>
    <row r="471" spans="1:4" x14ac:dyDescent="0.2">
      <c r="A471" s="10">
        <v>2017</v>
      </c>
      <c r="B471" s="11" t="s">
        <v>7</v>
      </c>
      <c r="C471" s="13">
        <v>18224.94716</v>
      </c>
      <c r="D471" s="13">
        <v>15536.168363938774</v>
      </c>
    </row>
    <row r="472" spans="1:4" x14ac:dyDescent="0.2">
      <c r="A472" s="10">
        <v>2017</v>
      </c>
      <c r="B472" s="11" t="s">
        <v>8</v>
      </c>
      <c r="C472" s="13">
        <v>17821.466850000001</v>
      </c>
      <c r="D472" s="13">
        <v>15192.214662857416</v>
      </c>
    </row>
    <row r="473" spans="1:4" x14ac:dyDescent="0.2">
      <c r="A473" s="10">
        <v>2017</v>
      </c>
      <c r="B473" s="11" t="s">
        <v>29</v>
      </c>
      <c r="C473" s="13">
        <v>99138.474890000012</v>
      </c>
      <c r="D473" s="13">
        <v>84512.290966508168</v>
      </c>
    </row>
    <row r="474" spans="1:4" x14ac:dyDescent="0.2">
      <c r="A474" s="10">
        <v>2017</v>
      </c>
      <c r="B474" s="11" t="s">
        <v>9</v>
      </c>
      <c r="C474" s="13">
        <v>9324.6926299999996</v>
      </c>
      <c r="D474" s="13">
        <v>7948.9939460356181</v>
      </c>
    </row>
    <row r="475" spans="1:4" x14ac:dyDescent="0.2">
      <c r="A475" s="10">
        <v>2017</v>
      </c>
      <c r="B475" s="11" t="s">
        <v>10</v>
      </c>
      <c r="C475" s="13">
        <v>24740.674290000003</v>
      </c>
      <c r="D475" s="13">
        <v>21090.611557460968</v>
      </c>
    </row>
    <row r="476" spans="1:4" x14ac:dyDescent="0.2">
      <c r="A476" s="10">
        <v>2017</v>
      </c>
      <c r="B476" s="11" t="s">
        <v>11</v>
      </c>
      <c r="C476" s="13">
        <v>14945.971100000001</v>
      </c>
      <c r="D476" s="13">
        <v>12740.949059199533</v>
      </c>
    </row>
    <row r="477" spans="1:4" x14ac:dyDescent="0.2">
      <c r="A477" s="10">
        <v>2017</v>
      </c>
      <c r="B477" s="11" t="s">
        <v>12</v>
      </c>
      <c r="C477" s="13">
        <v>11962.64114</v>
      </c>
      <c r="D477" s="13">
        <v>10197.758336239833</v>
      </c>
    </row>
    <row r="478" spans="1:4" x14ac:dyDescent="0.2">
      <c r="A478" s="10">
        <v>2017</v>
      </c>
      <c r="B478" s="11" t="s">
        <v>13</v>
      </c>
      <c r="C478" s="13">
        <v>36591.566440000002</v>
      </c>
      <c r="D478" s="13">
        <v>31193.107553135524</v>
      </c>
    </row>
    <row r="479" spans="1:4" x14ac:dyDescent="0.2">
      <c r="A479" s="10">
        <v>2017</v>
      </c>
      <c r="B479" s="11" t="s">
        <v>14</v>
      </c>
      <c r="C479" s="13">
        <v>72991.176919999998</v>
      </c>
      <c r="D479" s="13">
        <v>62222.578960342071</v>
      </c>
    </row>
    <row r="480" spans="1:4" x14ac:dyDescent="0.2">
      <c r="A480" s="10">
        <v>2017</v>
      </c>
      <c r="B480" s="11" t="s">
        <v>31</v>
      </c>
      <c r="C480" s="13">
        <v>17364.370419999999</v>
      </c>
      <c r="D480" s="13">
        <v>14802.554981943675</v>
      </c>
    </row>
    <row r="481" spans="1:4" x14ac:dyDescent="0.2">
      <c r="A481" s="10">
        <v>2017</v>
      </c>
      <c r="B481" s="11" t="s">
        <v>15</v>
      </c>
      <c r="C481" s="13">
        <v>8634.7500099999997</v>
      </c>
      <c r="D481" s="13">
        <v>7360.8405422604255</v>
      </c>
    </row>
    <row r="482" spans="1:4" x14ac:dyDescent="0.2">
      <c r="A482" s="10">
        <v>2017</v>
      </c>
      <c r="B482" s="11" t="s">
        <v>16</v>
      </c>
      <c r="C482" s="13">
        <v>6130.4287499999991</v>
      </c>
      <c r="D482" s="13">
        <v>5225.9889900899288</v>
      </c>
    </row>
    <row r="483" spans="1:4" x14ac:dyDescent="0.2">
      <c r="A483" s="10">
        <v>2017</v>
      </c>
      <c r="B483" s="11" t="s">
        <v>17</v>
      </c>
      <c r="C483" s="13">
        <v>24735.890820000001</v>
      </c>
      <c r="D483" s="13">
        <v>21086.533806528059</v>
      </c>
    </row>
    <row r="484" spans="1:4" x14ac:dyDescent="0.2">
      <c r="A484" s="10">
        <v>2017</v>
      </c>
      <c r="B484" s="11" t="s">
        <v>18</v>
      </c>
      <c r="C484" s="13">
        <v>15858.629809999999</v>
      </c>
      <c r="D484" s="13">
        <v>13518.960608582547</v>
      </c>
    </row>
    <row r="485" spans="1:4" x14ac:dyDescent="0.2">
      <c r="A485" s="10">
        <v>2017</v>
      </c>
      <c r="B485" s="11" t="s">
        <v>19</v>
      </c>
      <c r="C485" s="13">
        <v>23716.977709999999</v>
      </c>
      <c r="D485" s="13">
        <v>20217.943873936754</v>
      </c>
    </row>
    <row r="486" spans="1:4" x14ac:dyDescent="0.2">
      <c r="A486" s="10">
        <v>2017</v>
      </c>
      <c r="B486" s="11" t="s">
        <v>32</v>
      </c>
      <c r="C486" s="13">
        <v>9162.9956700000002</v>
      </c>
      <c r="D486" s="13">
        <v>7811.1526029336355</v>
      </c>
    </row>
    <row r="487" spans="1:4" x14ac:dyDescent="0.2">
      <c r="A487" s="10">
        <v>2017</v>
      </c>
      <c r="B487" s="11" t="s">
        <v>20</v>
      </c>
      <c r="C487" s="13">
        <v>7470.6642499999998</v>
      </c>
      <c r="D487" s="13">
        <v>6368.4956976554759</v>
      </c>
    </row>
    <row r="488" spans="1:4" x14ac:dyDescent="0.2">
      <c r="A488" s="10">
        <v>2017</v>
      </c>
      <c r="B488" s="11" t="s">
        <v>21</v>
      </c>
      <c r="C488" s="13">
        <v>10999.3912</v>
      </c>
      <c r="D488" s="13">
        <v>9376.6194263153375</v>
      </c>
    </row>
    <row r="489" spans="1:4" x14ac:dyDescent="0.2">
      <c r="A489" s="10">
        <v>2017</v>
      </c>
      <c r="B489" s="11" t="s">
        <v>22</v>
      </c>
      <c r="C489" s="13">
        <v>12840.28484</v>
      </c>
      <c r="D489" s="13">
        <v>10945.920740610292</v>
      </c>
    </row>
    <row r="490" spans="1:4" x14ac:dyDescent="0.2">
      <c r="A490" s="10">
        <v>2017</v>
      </c>
      <c r="B490" s="11" t="s">
        <v>23</v>
      </c>
      <c r="C490" s="13">
        <v>17367.550660000001</v>
      </c>
      <c r="D490" s="13">
        <v>14805.266032002915</v>
      </c>
    </row>
    <row r="491" spans="1:4" x14ac:dyDescent="0.2">
      <c r="A491" s="10">
        <v>2017</v>
      </c>
      <c r="B491" s="11" t="s">
        <v>24</v>
      </c>
      <c r="C491" s="13">
        <v>12915.753630000001</v>
      </c>
      <c r="D491" s="13">
        <v>11010.255403277306</v>
      </c>
    </row>
    <row r="492" spans="1:4" x14ac:dyDescent="0.2">
      <c r="A492" s="10">
        <v>2017</v>
      </c>
      <c r="B492" s="11" t="s">
        <v>25</v>
      </c>
      <c r="C492" s="13">
        <v>19342.297559999999</v>
      </c>
      <c r="D492" s="13">
        <v>16488.672850427189</v>
      </c>
    </row>
    <row r="493" spans="1:4" x14ac:dyDescent="0.2">
      <c r="A493" s="10">
        <v>2017</v>
      </c>
      <c r="B493" s="11" t="s">
        <v>26</v>
      </c>
      <c r="C493" s="13">
        <v>5743.7676300000003</v>
      </c>
      <c r="D493" s="13">
        <v>4896.3730956036197</v>
      </c>
    </row>
    <row r="494" spans="1:4" x14ac:dyDescent="0.2">
      <c r="A494" s="10">
        <v>2017</v>
      </c>
      <c r="B494" s="11" t="s">
        <v>33</v>
      </c>
      <c r="C494" s="13">
        <v>36827.405279999999</v>
      </c>
      <c r="D494" s="13">
        <v>31394.152411747666</v>
      </c>
    </row>
    <row r="495" spans="1:4" x14ac:dyDescent="0.2">
      <c r="A495" s="10">
        <v>2017</v>
      </c>
      <c r="B495" s="11" t="s">
        <v>27</v>
      </c>
      <c r="C495" s="13">
        <v>12767.041689999998</v>
      </c>
      <c r="D495" s="13">
        <v>10883.483362882102</v>
      </c>
    </row>
    <row r="496" spans="1:4" x14ac:dyDescent="0.2">
      <c r="A496" s="10">
        <v>2017</v>
      </c>
      <c r="B496" s="11" t="s">
        <v>28</v>
      </c>
      <c r="C496" s="13">
        <v>7389.0373799999998</v>
      </c>
      <c r="D496" s="13">
        <v>6298.9114742166994</v>
      </c>
    </row>
    <row r="497" spans="1:4" x14ac:dyDescent="0.2">
      <c r="A497" s="8">
        <v>2018</v>
      </c>
      <c r="B497" s="9" t="s">
        <v>1</v>
      </c>
      <c r="C497" s="6">
        <v>651520.37015999993</v>
      </c>
      <c r="D497" s="6">
        <v>528573.89334960771</v>
      </c>
    </row>
    <row r="498" spans="1:4" x14ac:dyDescent="0.2">
      <c r="A498" s="10">
        <v>2018</v>
      </c>
      <c r="B498" s="11" t="s">
        <v>2</v>
      </c>
      <c r="C498" s="13">
        <v>7535.3284599999997</v>
      </c>
      <c r="D498" s="13">
        <v>6113.3589741670958</v>
      </c>
    </row>
    <row r="499" spans="1:4" x14ac:dyDescent="0.2">
      <c r="A499" s="10">
        <v>2018</v>
      </c>
      <c r="B499" s="11" t="s">
        <v>3</v>
      </c>
      <c r="C499" s="13">
        <v>18406.056230000002</v>
      </c>
      <c r="D499" s="13">
        <v>14932.703946483933</v>
      </c>
    </row>
    <row r="500" spans="1:4" x14ac:dyDescent="0.2">
      <c r="A500" s="10">
        <v>2018</v>
      </c>
      <c r="B500" s="11" t="s">
        <v>4</v>
      </c>
      <c r="C500" s="13">
        <v>5433.6848799999998</v>
      </c>
      <c r="D500" s="13">
        <v>4408.3103212124688</v>
      </c>
    </row>
    <row r="501" spans="1:4" x14ac:dyDescent="0.2">
      <c r="A501" s="10">
        <v>2018</v>
      </c>
      <c r="B501" s="11" t="s">
        <v>5</v>
      </c>
      <c r="C501" s="13">
        <v>5709.6835499999997</v>
      </c>
      <c r="D501" s="13">
        <v>4632.2261007381148</v>
      </c>
    </row>
    <row r="502" spans="1:4" x14ac:dyDescent="0.2">
      <c r="A502" s="10">
        <v>2018</v>
      </c>
      <c r="B502" s="11" t="s">
        <v>30</v>
      </c>
      <c r="C502" s="13">
        <v>16484.608460000003</v>
      </c>
      <c r="D502" s="13">
        <v>13373.846886638814</v>
      </c>
    </row>
    <row r="503" spans="1:4" x14ac:dyDescent="0.2">
      <c r="A503" s="10">
        <v>2018</v>
      </c>
      <c r="B503" s="11" t="s">
        <v>6</v>
      </c>
      <c r="C503" s="13">
        <v>4437.6911099999998</v>
      </c>
      <c r="D503" s="13">
        <v>3600.2675816868159</v>
      </c>
    </row>
    <row r="504" spans="1:4" x14ac:dyDescent="0.2">
      <c r="A504" s="10">
        <v>2018</v>
      </c>
      <c r="B504" s="11" t="s">
        <v>7</v>
      </c>
      <c r="C504" s="13">
        <v>17937.690549999999</v>
      </c>
      <c r="D504" s="13">
        <v>14552.722164904117</v>
      </c>
    </row>
    <row r="505" spans="1:4" x14ac:dyDescent="0.2">
      <c r="A505" s="10">
        <v>2018</v>
      </c>
      <c r="B505" s="11" t="s">
        <v>8</v>
      </c>
      <c r="C505" s="13">
        <v>21279.300730000003</v>
      </c>
      <c r="D505" s="13">
        <v>17263.746998196009</v>
      </c>
    </row>
    <row r="506" spans="1:4" x14ac:dyDescent="0.2">
      <c r="A506" s="10">
        <v>2018</v>
      </c>
      <c r="B506" s="11" t="s">
        <v>29</v>
      </c>
      <c r="C506" s="13">
        <v>104990.35504999998</v>
      </c>
      <c r="D506" s="13">
        <v>85177.936523009514</v>
      </c>
    </row>
    <row r="507" spans="1:4" x14ac:dyDescent="0.2">
      <c r="A507" s="10">
        <v>2018</v>
      </c>
      <c r="B507" s="11" t="s">
        <v>9</v>
      </c>
      <c r="C507" s="13">
        <v>8830.6977999999999</v>
      </c>
      <c r="D507" s="13">
        <v>7164.2830077492908</v>
      </c>
    </row>
    <row r="508" spans="1:4" x14ac:dyDescent="0.2">
      <c r="A508" s="10">
        <v>2018</v>
      </c>
      <c r="B508" s="11" t="s">
        <v>10</v>
      </c>
      <c r="C508" s="13">
        <v>27011.321940000002</v>
      </c>
      <c r="D508" s="13">
        <v>21914.095485363297</v>
      </c>
    </row>
    <row r="509" spans="1:4" x14ac:dyDescent="0.2">
      <c r="A509" s="10">
        <v>2018</v>
      </c>
      <c r="B509" s="11" t="s">
        <v>11</v>
      </c>
      <c r="C509" s="13">
        <v>15156.221890000001</v>
      </c>
      <c r="D509" s="13">
        <v>12296.136206609272</v>
      </c>
    </row>
    <row r="510" spans="1:4" x14ac:dyDescent="0.2">
      <c r="A510" s="10">
        <v>2018</v>
      </c>
      <c r="B510" s="11" t="s">
        <v>12</v>
      </c>
      <c r="C510" s="13">
        <v>12087.676080000001</v>
      </c>
      <c r="D510" s="13">
        <v>9806.6465758936465</v>
      </c>
    </row>
    <row r="511" spans="1:4" x14ac:dyDescent="0.2">
      <c r="A511" s="10">
        <v>2018</v>
      </c>
      <c r="B511" s="11" t="s">
        <v>13</v>
      </c>
      <c r="C511" s="13">
        <v>38086.434430000001</v>
      </c>
      <c r="D511" s="13">
        <v>30899.256343321653</v>
      </c>
    </row>
    <row r="512" spans="1:4" x14ac:dyDescent="0.2">
      <c r="A512" s="10">
        <v>2018</v>
      </c>
      <c r="B512" s="11" t="s">
        <v>14</v>
      </c>
      <c r="C512" s="13">
        <v>74525.827019999997</v>
      </c>
      <c r="D512" s="13">
        <v>60462.279227565567</v>
      </c>
    </row>
    <row r="513" spans="1:4" x14ac:dyDescent="0.2">
      <c r="A513" s="10">
        <v>2018</v>
      </c>
      <c r="B513" s="11" t="s">
        <v>31</v>
      </c>
      <c r="C513" s="13">
        <v>17910.723139999998</v>
      </c>
      <c r="D513" s="13">
        <v>14530.843694866788</v>
      </c>
    </row>
    <row r="514" spans="1:4" x14ac:dyDescent="0.2">
      <c r="A514" s="10">
        <v>2018</v>
      </c>
      <c r="B514" s="11" t="s">
        <v>15</v>
      </c>
      <c r="C514" s="13">
        <v>8737.2193499999994</v>
      </c>
      <c r="D514" s="13">
        <v>7088.4445988156558</v>
      </c>
    </row>
    <row r="515" spans="1:4" x14ac:dyDescent="0.2">
      <c r="A515" s="10">
        <v>2018</v>
      </c>
      <c r="B515" s="11" t="s">
        <v>16</v>
      </c>
      <c r="C515" s="13">
        <v>6168.0233700000008</v>
      </c>
      <c r="D515" s="13">
        <v>5004.0739726243964</v>
      </c>
    </row>
    <row r="516" spans="1:4" x14ac:dyDescent="0.2">
      <c r="A516" s="10">
        <v>2018</v>
      </c>
      <c r="B516" s="11" t="s">
        <v>17</v>
      </c>
      <c r="C516" s="13">
        <v>26680.227899999998</v>
      </c>
      <c r="D516" s="13">
        <v>21645.481219711597</v>
      </c>
    </row>
    <row r="517" spans="1:4" x14ac:dyDescent="0.2">
      <c r="A517" s="10">
        <v>2018</v>
      </c>
      <c r="B517" s="11" t="s">
        <v>18</v>
      </c>
      <c r="C517" s="13">
        <v>16106.76035</v>
      </c>
      <c r="D517" s="13">
        <v>13067.30137287622</v>
      </c>
    </row>
    <row r="518" spans="1:4" x14ac:dyDescent="0.2">
      <c r="A518" s="10">
        <v>2018</v>
      </c>
      <c r="B518" s="11" t="s">
        <v>19</v>
      </c>
      <c r="C518" s="13">
        <v>23629.624779999998</v>
      </c>
      <c r="D518" s="13">
        <v>19170.548367179494</v>
      </c>
    </row>
    <row r="519" spans="1:4" x14ac:dyDescent="0.2">
      <c r="A519" s="10">
        <v>2018</v>
      </c>
      <c r="B519" s="11" t="s">
        <v>32</v>
      </c>
      <c r="C519" s="13">
        <v>9902.4624499999991</v>
      </c>
      <c r="D519" s="13">
        <v>8033.7981292271606</v>
      </c>
    </row>
    <row r="520" spans="1:4" x14ac:dyDescent="0.2">
      <c r="A520" s="10">
        <v>2018</v>
      </c>
      <c r="B520" s="11" t="s">
        <v>20</v>
      </c>
      <c r="C520" s="13">
        <v>8407.0463999999993</v>
      </c>
      <c r="D520" s="13">
        <v>6820.5776070017755</v>
      </c>
    </row>
    <row r="521" spans="1:4" x14ac:dyDescent="0.2">
      <c r="A521" s="10">
        <v>2018</v>
      </c>
      <c r="B521" s="11" t="s">
        <v>21</v>
      </c>
      <c r="C521" s="13">
        <v>11393.02081</v>
      </c>
      <c r="D521" s="13">
        <v>9243.0776417257821</v>
      </c>
    </row>
    <row r="522" spans="1:4" x14ac:dyDescent="0.2">
      <c r="A522" s="10">
        <v>2018</v>
      </c>
      <c r="B522" s="11" t="s">
        <v>22</v>
      </c>
      <c r="C522" s="13">
        <v>14320.50013</v>
      </c>
      <c r="D522" s="13">
        <v>11618.121021402239</v>
      </c>
    </row>
    <row r="523" spans="1:4" x14ac:dyDescent="0.2">
      <c r="A523" s="10">
        <v>2018</v>
      </c>
      <c r="B523" s="11" t="s">
        <v>23</v>
      </c>
      <c r="C523" s="13">
        <v>18343.158920000002</v>
      </c>
      <c r="D523" s="13">
        <v>14881.675801316725</v>
      </c>
    </row>
    <row r="524" spans="1:4" x14ac:dyDescent="0.2">
      <c r="A524" s="10">
        <v>2018</v>
      </c>
      <c r="B524" s="11" t="s">
        <v>24</v>
      </c>
      <c r="C524" s="13">
        <v>12844.73035</v>
      </c>
      <c r="D524" s="13">
        <v>10420.839379830957</v>
      </c>
    </row>
    <row r="525" spans="1:4" x14ac:dyDescent="0.2">
      <c r="A525" s="10">
        <v>2018</v>
      </c>
      <c r="B525" s="11" t="s">
        <v>25</v>
      </c>
      <c r="C525" s="13">
        <v>20365.681339999999</v>
      </c>
      <c r="D525" s="13">
        <v>16522.534013721859</v>
      </c>
    </row>
    <row r="526" spans="1:4" x14ac:dyDescent="0.2">
      <c r="A526" s="10">
        <v>2018</v>
      </c>
      <c r="B526" s="11" t="s">
        <v>26</v>
      </c>
      <c r="C526" s="13">
        <v>5507.1554799999994</v>
      </c>
      <c r="D526" s="13">
        <v>4467.9165021814451</v>
      </c>
    </row>
    <row r="527" spans="1:4" x14ac:dyDescent="0.2">
      <c r="A527" s="10">
        <v>2018</v>
      </c>
      <c r="B527" s="11" t="s">
        <v>33</v>
      </c>
      <c r="C527" s="13">
        <v>37859.317460000006</v>
      </c>
      <c r="D527" s="13">
        <v>30714.997943159608</v>
      </c>
    </row>
    <row r="528" spans="1:4" x14ac:dyDescent="0.2">
      <c r="A528" s="10">
        <v>2018</v>
      </c>
      <c r="B528" s="11" t="s">
        <v>27</v>
      </c>
      <c r="C528" s="13">
        <v>14089.611220000003</v>
      </c>
      <c r="D528" s="13">
        <v>11430.802472850986</v>
      </c>
    </row>
    <row r="529" spans="1:4" x14ac:dyDescent="0.2">
      <c r="A529" s="10">
        <v>2018</v>
      </c>
      <c r="B529" s="11" t="s">
        <v>28</v>
      </c>
      <c r="C529" s="13">
        <v>7622.9311399999997</v>
      </c>
      <c r="D529" s="13">
        <v>6184.4304122314015</v>
      </c>
    </row>
    <row r="530" spans="1:4" x14ac:dyDescent="0.2">
      <c r="A530" s="8">
        <v>2019</v>
      </c>
      <c r="B530" s="9" t="s">
        <v>1</v>
      </c>
      <c r="C530" s="6">
        <v>673823.24515999993</v>
      </c>
      <c r="D530" s="6">
        <v>531197.35288460203</v>
      </c>
    </row>
    <row r="531" spans="1:4" x14ac:dyDescent="0.2">
      <c r="A531" s="10">
        <v>2019</v>
      </c>
      <c r="B531" s="11" t="s">
        <v>2</v>
      </c>
      <c r="C531" s="13">
        <v>8093.0573700000004</v>
      </c>
      <c r="D531" s="13">
        <v>6380.0272290493867</v>
      </c>
    </row>
    <row r="532" spans="1:4" x14ac:dyDescent="0.2">
      <c r="A532" s="10">
        <v>2019</v>
      </c>
      <c r="B532" s="11" t="s">
        <v>3</v>
      </c>
      <c r="C532" s="13">
        <v>18858.963520000001</v>
      </c>
      <c r="D532" s="13">
        <v>14867.150357201665</v>
      </c>
    </row>
    <row r="533" spans="1:4" x14ac:dyDescent="0.2">
      <c r="A533" s="10">
        <v>2019</v>
      </c>
      <c r="B533" s="11" t="s">
        <v>4</v>
      </c>
      <c r="C533" s="13">
        <v>5792.9104599999991</v>
      </c>
      <c r="D533" s="13">
        <v>4566.7446529228055</v>
      </c>
    </row>
    <row r="534" spans="1:4" x14ac:dyDescent="0.2">
      <c r="A534" s="10">
        <v>2019</v>
      </c>
      <c r="B534" s="11" t="s">
        <v>5</v>
      </c>
      <c r="C534" s="13">
        <v>5899.0809900000004</v>
      </c>
      <c r="D534" s="13">
        <v>4650.4424251434184</v>
      </c>
    </row>
    <row r="535" spans="1:4" x14ac:dyDescent="0.2">
      <c r="A535" s="10">
        <v>2019</v>
      </c>
      <c r="B535" s="11" t="s">
        <v>30</v>
      </c>
      <c r="C535" s="13">
        <v>17223.738509999999</v>
      </c>
      <c r="D535" s="13">
        <v>13578.047906489324</v>
      </c>
    </row>
    <row r="536" spans="1:4" x14ac:dyDescent="0.2">
      <c r="A536" s="10">
        <v>2019</v>
      </c>
      <c r="B536" s="11" t="s">
        <v>6</v>
      </c>
      <c r="C536" s="13">
        <v>4761.8044900000004</v>
      </c>
      <c r="D536" s="13">
        <v>3753.889403802611</v>
      </c>
    </row>
    <row r="537" spans="1:4" x14ac:dyDescent="0.2">
      <c r="A537" s="10">
        <v>2019</v>
      </c>
      <c r="B537" s="11" t="s">
        <v>7</v>
      </c>
      <c r="C537" s="13">
        <v>19239.388030000002</v>
      </c>
      <c r="D537" s="13">
        <v>15167.051695031645</v>
      </c>
    </row>
    <row r="538" spans="1:4" x14ac:dyDescent="0.2">
      <c r="A538" s="10">
        <v>2019</v>
      </c>
      <c r="B538" s="11" t="s">
        <v>8</v>
      </c>
      <c r="C538" s="13">
        <v>20570.931700000001</v>
      </c>
      <c r="D538" s="13">
        <v>16216.752010113971</v>
      </c>
    </row>
    <row r="539" spans="1:4" x14ac:dyDescent="0.2">
      <c r="A539" s="10">
        <v>2019</v>
      </c>
      <c r="B539" s="11" t="s">
        <v>29</v>
      </c>
      <c r="C539" s="13">
        <v>107976.69938000001</v>
      </c>
      <c r="D539" s="13">
        <v>85121.635823431701</v>
      </c>
    </row>
    <row r="540" spans="1:4" x14ac:dyDescent="0.2">
      <c r="A540" s="10">
        <v>2019</v>
      </c>
      <c r="B540" s="11" t="s">
        <v>9</v>
      </c>
      <c r="C540" s="13">
        <v>9004.0250699999997</v>
      </c>
      <c r="D540" s="13">
        <v>7098.1734703362545</v>
      </c>
    </row>
    <row r="541" spans="1:4" x14ac:dyDescent="0.2">
      <c r="A541" s="10">
        <v>2019</v>
      </c>
      <c r="B541" s="11" t="s">
        <v>10</v>
      </c>
      <c r="C541" s="13">
        <v>28428.393989999997</v>
      </c>
      <c r="D541" s="13">
        <v>22411.051774657553</v>
      </c>
    </row>
    <row r="542" spans="1:4" x14ac:dyDescent="0.2">
      <c r="A542" s="10">
        <v>2019</v>
      </c>
      <c r="B542" s="11" t="s">
        <v>11</v>
      </c>
      <c r="C542" s="13">
        <v>15995.296350000001</v>
      </c>
      <c r="D542" s="13">
        <v>12609.625952733641</v>
      </c>
    </row>
    <row r="543" spans="1:4" x14ac:dyDescent="0.2">
      <c r="A543" s="10">
        <v>2019</v>
      </c>
      <c r="B543" s="11" t="s">
        <v>12</v>
      </c>
      <c r="C543" s="13">
        <v>13031.215800000002</v>
      </c>
      <c r="D543" s="13">
        <v>10272.942329533813</v>
      </c>
    </row>
    <row r="544" spans="1:4" x14ac:dyDescent="0.2">
      <c r="A544" s="10">
        <v>2019</v>
      </c>
      <c r="B544" s="11" t="s">
        <v>13</v>
      </c>
      <c r="C544" s="13">
        <v>38527.968030000004</v>
      </c>
      <c r="D544" s="13">
        <v>30372.883061787099</v>
      </c>
    </row>
    <row r="545" spans="1:4" x14ac:dyDescent="0.2">
      <c r="A545" s="10">
        <v>2019</v>
      </c>
      <c r="B545" s="11" t="s">
        <v>14</v>
      </c>
      <c r="C545" s="13">
        <v>77726.336620000002</v>
      </c>
      <c r="D545" s="13">
        <v>61274.265259515691</v>
      </c>
    </row>
    <row r="546" spans="1:4" x14ac:dyDescent="0.2">
      <c r="A546" s="10">
        <v>2019</v>
      </c>
      <c r="B546" s="11" t="s">
        <v>31</v>
      </c>
      <c r="C546" s="13">
        <v>18685.979959999997</v>
      </c>
      <c r="D546" s="13">
        <v>14730.781643559651</v>
      </c>
    </row>
    <row r="547" spans="1:4" x14ac:dyDescent="0.2">
      <c r="A547" s="10">
        <v>2019</v>
      </c>
      <c r="B547" s="11" t="s">
        <v>15</v>
      </c>
      <c r="C547" s="13">
        <v>9508.4403700000003</v>
      </c>
      <c r="D547" s="13">
        <v>7495.8208860926961</v>
      </c>
    </row>
    <row r="548" spans="1:4" x14ac:dyDescent="0.2">
      <c r="A548" s="10">
        <v>2019</v>
      </c>
      <c r="B548" s="11" t="s">
        <v>16</v>
      </c>
      <c r="C548" s="13">
        <v>6515.6898499999998</v>
      </c>
      <c r="D548" s="13">
        <v>5136.5357686869711</v>
      </c>
    </row>
    <row r="549" spans="1:4" x14ac:dyDescent="0.2">
      <c r="A549" s="10">
        <v>2019</v>
      </c>
      <c r="B549" s="11" t="s">
        <v>17</v>
      </c>
      <c r="C549" s="13">
        <v>27689.515020000003</v>
      </c>
      <c r="D549" s="13">
        <v>21828.568822658919</v>
      </c>
    </row>
    <row r="550" spans="1:4" x14ac:dyDescent="0.2">
      <c r="A550" s="10">
        <v>2019</v>
      </c>
      <c r="B550" s="11" t="s">
        <v>18</v>
      </c>
      <c r="C550" s="13">
        <v>16401.831709999999</v>
      </c>
      <c r="D550" s="13">
        <v>12930.11134506336</v>
      </c>
    </row>
    <row r="551" spans="1:4" x14ac:dyDescent="0.2">
      <c r="A551" s="10">
        <v>2019</v>
      </c>
      <c r="B551" s="11" t="s">
        <v>19</v>
      </c>
      <c r="C551" s="13">
        <v>24286.420460000001</v>
      </c>
      <c r="D551" s="13">
        <v>19145.795803365487</v>
      </c>
    </row>
    <row r="552" spans="1:4" x14ac:dyDescent="0.2">
      <c r="A552" s="10">
        <v>2019</v>
      </c>
      <c r="B552" s="11" t="s">
        <v>32</v>
      </c>
      <c r="C552" s="13">
        <v>9822.2050100000015</v>
      </c>
      <c r="D552" s="13">
        <v>7743.1720236409628</v>
      </c>
    </row>
    <row r="553" spans="1:4" x14ac:dyDescent="0.2">
      <c r="A553" s="10">
        <v>2019</v>
      </c>
      <c r="B553" s="11" t="s">
        <v>20</v>
      </c>
      <c r="C553" s="13">
        <v>8769.957190000001</v>
      </c>
      <c r="D553" s="13">
        <v>6913.6499485604718</v>
      </c>
    </row>
    <row r="554" spans="1:4" x14ac:dyDescent="0.2">
      <c r="A554" s="10">
        <v>2019</v>
      </c>
      <c r="B554" s="11" t="s">
        <v>21</v>
      </c>
      <c r="C554" s="13">
        <v>11598.90732</v>
      </c>
      <c r="D554" s="13">
        <v>9143.8057517217676</v>
      </c>
    </row>
    <row r="555" spans="1:4" x14ac:dyDescent="0.2">
      <c r="A555" s="10">
        <v>2019</v>
      </c>
      <c r="B555" s="11" t="s">
        <v>22</v>
      </c>
      <c r="C555" s="13">
        <v>14472.63148</v>
      </c>
      <c r="D555" s="13">
        <v>11409.258417056953</v>
      </c>
    </row>
    <row r="556" spans="1:4" x14ac:dyDescent="0.2">
      <c r="A556" s="10">
        <v>2019</v>
      </c>
      <c r="B556" s="11" t="s">
        <v>23</v>
      </c>
      <c r="C556" s="13">
        <v>19958.783799999997</v>
      </c>
      <c r="D556" s="13">
        <v>15734.175390222121</v>
      </c>
    </row>
    <row r="557" spans="1:4" x14ac:dyDescent="0.2">
      <c r="A557" s="10">
        <v>2019</v>
      </c>
      <c r="B557" s="11" t="s">
        <v>24</v>
      </c>
      <c r="C557" s="13">
        <v>14258.40323</v>
      </c>
      <c r="D557" s="13">
        <v>11240.375137754116</v>
      </c>
    </row>
    <row r="558" spans="1:4" x14ac:dyDescent="0.2">
      <c r="A558" s="10">
        <v>2019</v>
      </c>
      <c r="B558" s="11" t="s">
        <v>25</v>
      </c>
      <c r="C558" s="13">
        <v>21260.384879999998</v>
      </c>
      <c r="D558" s="13">
        <v>16760.270962279097</v>
      </c>
    </row>
    <row r="559" spans="1:4" x14ac:dyDescent="0.2">
      <c r="A559" s="10">
        <v>2019</v>
      </c>
      <c r="B559" s="11" t="s">
        <v>26</v>
      </c>
      <c r="C559" s="13">
        <v>5734.477789999999</v>
      </c>
      <c r="D559" s="13">
        <v>4520.6802289823554</v>
      </c>
    </row>
    <row r="560" spans="1:4" x14ac:dyDescent="0.2">
      <c r="A560" s="10">
        <v>2019</v>
      </c>
      <c r="B560" s="11" t="s">
        <v>33</v>
      </c>
      <c r="C560" s="13">
        <v>38653.674320000006</v>
      </c>
      <c r="D560" s="13">
        <v>30471.981525618055</v>
      </c>
    </row>
    <row r="561" spans="1:4" x14ac:dyDescent="0.2">
      <c r="A561" s="10">
        <v>2019</v>
      </c>
      <c r="B561" s="11" t="s">
        <v>27</v>
      </c>
      <c r="C561" s="13">
        <v>13688.907179999998</v>
      </c>
      <c r="D561" s="13">
        <v>10791.422394714797</v>
      </c>
    </row>
    <row r="562" spans="1:4" x14ac:dyDescent="0.2">
      <c r="A562" s="10">
        <v>2019</v>
      </c>
      <c r="B562" s="11" t="s">
        <v>28</v>
      </c>
      <c r="C562" s="13">
        <v>7887.6616099999992</v>
      </c>
      <c r="D562" s="13">
        <v>6218.1068963962525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"=Coahuila")</f>
        <v>5363.5396199999996</v>
      </c>
      <c r="C2" s="7">
        <f>SUMIFS(Concentrado!D$2:D563,Concentrado!$A$2:$A563,"="&amp;$A2,Concentrado!$B$2:$B563, "=Coahuila")</f>
        <v>8105.0159134896203</v>
      </c>
    </row>
    <row r="3" spans="1:3" x14ac:dyDescent="0.25">
      <c r="A3" s="4">
        <v>2004</v>
      </c>
      <c r="B3" s="7">
        <f>SUMIFS(Concentrado!C$2:C564,Concentrado!$A$2:$A564,"="&amp;$A3,Concentrado!$B$2:$B564, "=Coahuila")</f>
        <v>6479.4018000000005</v>
      </c>
      <c r="C3" s="7">
        <f>SUMIFS(Concentrado!D$2:D564,Concentrado!$A$2:$A564,"="&amp;$A3,Concentrado!$B$2:$B564, "=Coahuila")</f>
        <v>9308.138482582659</v>
      </c>
    </row>
    <row r="4" spans="1:3" x14ac:dyDescent="0.25">
      <c r="A4" s="4">
        <v>2005</v>
      </c>
      <c r="B4" s="7">
        <f>SUMIFS(Concentrado!C$2:C565,Concentrado!$A$2:$A565,"="&amp;$A4,Concentrado!$B$2:$B565, "=Coahuila")</f>
        <v>6802.4135000000006</v>
      </c>
      <c r="C4" s="7">
        <f>SUMIFS(Concentrado!D$2:D565,Concentrado!$A$2:$A565,"="&amp;$A4,Concentrado!$B$2:$B565, "=Coahuila")</f>
        <v>9457.2424356955926</v>
      </c>
    </row>
    <row r="5" spans="1:3" x14ac:dyDescent="0.25">
      <c r="A5" s="4">
        <v>2006</v>
      </c>
      <c r="B5" s="7">
        <f>SUMIFS(Concentrado!C$2:C566,Concentrado!$A$2:$A566,"="&amp;$A5,Concentrado!$B$2:$B566, "=Coahuila")</f>
        <v>6782.8912500000006</v>
      </c>
      <c r="C5" s="7">
        <f>SUMIFS(Concentrado!D$2:D566,Concentrado!$A$2:$A566,"="&amp;$A5,Concentrado!$B$2:$B566, "=Coahuila")</f>
        <v>9063.0476605175336</v>
      </c>
    </row>
    <row r="6" spans="1:3" x14ac:dyDescent="0.25">
      <c r="A6" s="4">
        <v>2007</v>
      </c>
      <c r="B6" s="7">
        <f>SUMIFS(Concentrado!C$2:C567,Concentrado!$A$2:$A567,"="&amp;$A6,Concentrado!$B$2:$B567, "=Coahuila")</f>
        <v>7121.8371799999995</v>
      </c>
      <c r="C6" s="7">
        <f>SUMIFS(Concentrado!D$2:D567,Concentrado!$A$2:$A567,"="&amp;$A6,Concentrado!$B$2:$B567, "=Coahuila")</f>
        <v>9171.101231848168</v>
      </c>
    </row>
    <row r="7" spans="1:3" x14ac:dyDescent="0.25">
      <c r="A7" s="4">
        <v>2008</v>
      </c>
      <c r="B7" s="7">
        <f>SUMIFS(Concentrado!C$2:C568,Concentrado!$A$2:$A568,"="&amp;$A7,Concentrado!$B$2:$B568, "=Coahuila")</f>
        <v>7828.3552399999999</v>
      </c>
      <c r="C7" s="7">
        <f>SUMIFS(Concentrado!D$2:D568,Concentrado!$A$2:$A568,"="&amp;$A7,Concentrado!$B$2:$B568, "=Coahuila")</f>
        <v>9462.9826710050129</v>
      </c>
    </row>
    <row r="8" spans="1:3" x14ac:dyDescent="0.25">
      <c r="A8" s="4">
        <v>2009</v>
      </c>
      <c r="B8" s="7">
        <f>SUMIFS(Concentrado!C$2:C569,Concentrado!$A$2:$A569,"="&amp;$A8,Concentrado!$B$2:$B569, "=Coahuila")</f>
        <v>8669.5818299999992</v>
      </c>
      <c r="C8" s="7">
        <f>SUMIFS(Concentrado!D$2:D569,Concentrado!$A$2:$A569,"="&amp;$A8,Concentrado!$B$2:$B569, "=Coahuila")</f>
        <v>10118.629484760499</v>
      </c>
    </row>
    <row r="9" spans="1:3" x14ac:dyDescent="0.25">
      <c r="A9" s="4">
        <v>2010</v>
      </c>
      <c r="B9" s="7">
        <f>SUMIFS(Concentrado!C$2:C570,Concentrado!$A$2:$A570,"="&amp;$A9,Concentrado!$B$2:$B570, "=Coahuila")</f>
        <v>9564.4220100000002</v>
      </c>
      <c r="C9" s="7">
        <f>SUMIFS(Concentrado!D$2:D570,Concentrado!$A$2:$A570,"="&amp;$A9,Concentrado!$B$2:$B570, "=Coahuila")</f>
        <v>10692.561945812933</v>
      </c>
    </row>
    <row r="10" spans="1:3" x14ac:dyDescent="0.25">
      <c r="A10" s="4">
        <v>2011</v>
      </c>
      <c r="B10" s="7">
        <f>SUMIFS(Concentrado!C$2:C571,Concentrado!$A$2:$A571,"="&amp;$A10,Concentrado!$B$2:$B571, "=Coahuila")</f>
        <v>10446.57733</v>
      </c>
      <c r="C10" s="7">
        <f>SUMIFS(Concentrado!D$2:D571,Concentrado!$A$2:$A571,"="&amp;$A10,Concentrado!$B$2:$B571, "=Coahuila")</f>
        <v>11249.055090266038</v>
      </c>
    </row>
    <row r="11" spans="1:3" x14ac:dyDescent="0.25">
      <c r="A11" s="4">
        <v>2012</v>
      </c>
      <c r="B11" s="7">
        <f>SUMIFS(Concentrado!C$2:C572,Concentrado!$A$2:$A572,"="&amp;$A11,Concentrado!$B$2:$B572, "=Coahuila")</f>
        <v>10752.886500000001</v>
      </c>
      <c r="C11" s="7">
        <f>SUMIFS(Concentrado!D$2:D572,Concentrado!$A$2:$A572,"="&amp;$A11,Concentrado!$B$2:$B572, "=Coahuila")</f>
        <v>11179.776094050001</v>
      </c>
    </row>
    <row r="12" spans="1:3" x14ac:dyDescent="0.25">
      <c r="A12" s="4">
        <v>2013</v>
      </c>
      <c r="B12" s="7">
        <f>SUMIFS(Concentrado!C$2:C573,Concentrado!$A$2:$A573,"="&amp;$A12,Concentrado!$B$2:$B573, "=Coahuila")</f>
        <v>11278.798019999998</v>
      </c>
      <c r="C12" s="7">
        <f>SUMIFS(Concentrado!D$2:D573,Concentrado!$A$2:$A573,"="&amp;$A12,Concentrado!$B$2:$B573, "=Coahuila")</f>
        <v>11278.798019999998</v>
      </c>
    </row>
    <row r="13" spans="1:3" x14ac:dyDescent="0.25">
      <c r="A13" s="4">
        <v>2014</v>
      </c>
      <c r="B13" s="7">
        <f>SUMIFS(Concentrado!C$2:C574,Concentrado!$A$2:$A574,"="&amp;$A13,Concentrado!$B$2:$B574, "=Coahuila")</f>
        <v>12859.26044</v>
      </c>
      <c r="C13" s="7">
        <f>SUMIFS(Concentrado!D$2:D574,Concentrado!$A$2:$A574,"="&amp;$A13,Concentrado!$B$2:$B574, "=Coahuila")</f>
        <v>12355.169523443505</v>
      </c>
    </row>
    <row r="14" spans="1:3" x14ac:dyDescent="0.25">
      <c r="A14" s="4">
        <v>2015</v>
      </c>
      <c r="B14" s="7">
        <f>SUMIFS(Concentrado!C$2:C575,Concentrado!$A$2:$A575,"="&amp;$A14,Concentrado!$B$2:$B575, "=Coahuila")</f>
        <v>14156.20919</v>
      </c>
      <c r="C14" s="7">
        <f>SUMIFS(Concentrado!D$2:D575,Concentrado!$A$2:$A575,"="&amp;$A14,Concentrado!$B$2:$B575, "=Coahuila")</f>
        <v>13317.611950391329</v>
      </c>
    </row>
    <row r="15" spans="1:3" x14ac:dyDescent="0.25">
      <c r="A15" s="4">
        <v>2016</v>
      </c>
      <c r="B15" s="7">
        <f>SUMIFS(Concentrado!C$2:C576,Concentrado!$A$2:$A576,"="&amp;$A15,Concentrado!$B$2:$B576, "=Coahuila")</f>
        <v>14956.093779999999</v>
      </c>
      <c r="C15" s="7">
        <f>SUMIFS(Concentrado!D$2:D576,Concentrado!$A$2:$A576,"="&amp;$A15,Concentrado!$B$2:$B576, "=Coahuila")</f>
        <v>13612.724762811731</v>
      </c>
    </row>
    <row r="16" spans="1:3" x14ac:dyDescent="0.25">
      <c r="A16" s="4">
        <v>2017</v>
      </c>
      <c r="B16" s="7">
        <f>SUMIFS(Concentrado!C$2:C577,Concentrado!$A$2:$A577,"="&amp;$A16,Concentrado!$B$2:$B577, "=Coahuila")</f>
        <v>15454.347750000001</v>
      </c>
      <c r="C16" s="7">
        <f>SUMIFS(Concentrado!D$2:D577,Concentrado!$A$2:$A577,"="&amp;$A16,Concentrado!$B$2:$B577, "=Coahuila")</f>
        <v>13174.323441981292</v>
      </c>
    </row>
    <row r="17" spans="1:3" x14ac:dyDescent="0.25">
      <c r="A17" s="4">
        <v>2018</v>
      </c>
      <c r="B17" s="7">
        <f>SUMIFS(Concentrado!C$2:C578,Concentrado!$A$2:$A578,"="&amp;$A17,Concentrado!$B$2:$B578, "=Coahuila")</f>
        <v>16484.608460000003</v>
      </c>
      <c r="C17" s="7">
        <f>SUMIFS(Concentrado!D$2:D578,Concentrado!$A$2:$A578,"="&amp;$A17,Concentrado!$B$2:$B578, "=Coahuila")</f>
        <v>13373.846886638814</v>
      </c>
    </row>
    <row r="18" spans="1:3" x14ac:dyDescent="0.25">
      <c r="A18" s="4">
        <v>2019</v>
      </c>
      <c r="B18" s="7">
        <f>SUMIFS(Concentrado!C$2:C579,Concentrado!$A$2:$A579,"="&amp;$A18,Concentrado!$B$2:$B579, "=Coahuila")</f>
        <v>17223.738509999999</v>
      </c>
      <c r="C18" s="7">
        <f>SUMIFS(Concentrado!D$2:D579,Concentrado!$A$2:$A579,"="&amp;$A18,Concentrado!$B$2:$B579, "=Coahuila")</f>
        <v>13578.047906489324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"=Colima")</f>
        <v>1452.61204</v>
      </c>
      <c r="C2" s="7">
        <f>SUMIFS(Concentrado!D$2:D563,Concentrado!$A$2:$A563,"="&amp;$A2,Concentrado!$B$2:$B563, "=Colima")</f>
        <v>2195.0884181828083</v>
      </c>
    </row>
    <row r="3" spans="1:3" x14ac:dyDescent="0.25">
      <c r="A3" s="4">
        <v>2004</v>
      </c>
      <c r="B3" s="7">
        <f>SUMIFS(Concentrado!C$2:C564,Concentrado!$A$2:$A564,"="&amp;$A3,Concentrado!$B$2:$B564, "=Colima")</f>
        <v>1698.27979</v>
      </c>
      <c r="C3" s="7">
        <f>SUMIFS(Concentrado!D$2:D564,Concentrado!$A$2:$A564,"="&amp;$A3,Concentrado!$B$2:$B564, "=Colima")</f>
        <v>2439.7041510053282</v>
      </c>
    </row>
    <row r="4" spans="1:3" x14ac:dyDescent="0.25">
      <c r="A4" s="4">
        <v>2005</v>
      </c>
      <c r="B4" s="7">
        <f>SUMIFS(Concentrado!C$2:C565,Concentrado!$A$2:$A565,"="&amp;$A4,Concentrado!$B$2:$B565, "=Colima")</f>
        <v>1710.6672100000001</v>
      </c>
      <c r="C4" s="7">
        <f>SUMIFS(Concentrado!D$2:D565,Concentrado!$A$2:$A565,"="&amp;$A4,Concentrado!$B$2:$B565, "=Colima")</f>
        <v>2378.3021322895152</v>
      </c>
    </row>
    <row r="5" spans="1:3" x14ac:dyDescent="0.25">
      <c r="A5" s="4">
        <v>2006</v>
      </c>
      <c r="B5" s="7">
        <f>SUMIFS(Concentrado!C$2:C566,Concentrado!$A$2:$A566,"="&amp;$A5,Concentrado!$B$2:$B566, "=Colima")</f>
        <v>2266.8792100000001</v>
      </c>
      <c r="C5" s="7">
        <f>SUMIFS(Concentrado!D$2:D566,Concentrado!$A$2:$A566,"="&amp;$A5,Concentrado!$B$2:$B566, "=Colima")</f>
        <v>3028.9199050429024</v>
      </c>
    </row>
    <row r="6" spans="1:3" x14ac:dyDescent="0.25">
      <c r="A6" s="4">
        <v>2007</v>
      </c>
      <c r="B6" s="7">
        <f>SUMIFS(Concentrado!C$2:C567,Concentrado!$A$2:$A567,"="&amp;$A6,Concentrado!$B$2:$B567, "=Colima")</f>
        <v>1997.7836600000001</v>
      </c>
      <c r="C6" s="7">
        <f>SUMIFS(Concentrado!D$2:D567,Concentrado!$A$2:$A567,"="&amp;$A6,Concentrado!$B$2:$B567, "=Colima")</f>
        <v>2572.6333981131738</v>
      </c>
    </row>
    <row r="7" spans="1:3" x14ac:dyDescent="0.25">
      <c r="A7" s="4">
        <v>2008</v>
      </c>
      <c r="B7" s="7">
        <f>SUMIFS(Concentrado!C$2:C568,Concentrado!$A$2:$A568,"="&amp;$A7,Concentrado!$B$2:$B568, "=Colima")</f>
        <v>2261.1729999999998</v>
      </c>
      <c r="C7" s="7">
        <f>SUMIFS(Concentrado!D$2:D568,Concentrado!$A$2:$A568,"="&amp;$A7,Concentrado!$B$2:$B568, "=Colima")</f>
        <v>2733.3252336086393</v>
      </c>
    </row>
    <row r="8" spans="1:3" x14ac:dyDescent="0.25">
      <c r="A8" s="4">
        <v>2009</v>
      </c>
      <c r="B8" s="7">
        <f>SUMIFS(Concentrado!C$2:C569,Concentrado!$A$2:$A569,"="&amp;$A8,Concentrado!$B$2:$B569, "=Colima")</f>
        <v>2636.3753500000003</v>
      </c>
      <c r="C8" s="7">
        <f>SUMIFS(Concentrado!D$2:D569,Concentrado!$A$2:$A569,"="&amp;$A8,Concentrado!$B$2:$B569, "=Colima")</f>
        <v>3077.0233066022961</v>
      </c>
    </row>
    <row r="9" spans="1:3" x14ac:dyDescent="0.25">
      <c r="A9" s="4">
        <v>2010</v>
      </c>
      <c r="B9" s="7">
        <f>SUMIFS(Concentrado!C$2:C570,Concentrado!$A$2:$A570,"="&amp;$A9,Concentrado!$B$2:$B570, "=Colima")</f>
        <v>2667.4443000000001</v>
      </c>
      <c r="C9" s="7">
        <f>SUMIFS(Concentrado!D$2:D570,Concentrado!$A$2:$A570,"="&amp;$A9,Concentrado!$B$2:$B570, "=Colima")</f>
        <v>2982.0739177897917</v>
      </c>
    </row>
    <row r="10" spans="1:3" x14ac:dyDescent="0.25">
      <c r="A10" s="4">
        <v>2011</v>
      </c>
      <c r="B10" s="7">
        <f>SUMIFS(Concentrado!C$2:C571,Concentrado!$A$2:$A571,"="&amp;$A10,Concentrado!$B$2:$B571, "=Colima")</f>
        <v>3095.9373600000004</v>
      </c>
      <c r="C10" s="7">
        <f>SUMIFS(Concentrado!D$2:D571,Concentrado!$A$2:$A571,"="&amp;$A10,Concentrado!$B$2:$B571, "=Colima")</f>
        <v>3333.758878004955</v>
      </c>
    </row>
    <row r="11" spans="1:3" x14ac:dyDescent="0.25">
      <c r="A11" s="4">
        <v>2012</v>
      </c>
      <c r="B11" s="7">
        <f>SUMIFS(Concentrado!C$2:C572,Concentrado!$A$2:$A572,"="&amp;$A11,Concentrado!$B$2:$B572, "=Colima")</f>
        <v>3299.5203200000001</v>
      </c>
      <c r="C11" s="7">
        <f>SUMIFS(Concentrado!D$2:D572,Concentrado!$A$2:$A572,"="&amp;$A11,Concentrado!$B$2:$B572, "=Colima")</f>
        <v>3430.5112767040005</v>
      </c>
    </row>
    <row r="12" spans="1:3" x14ac:dyDescent="0.25">
      <c r="A12" s="4">
        <v>2013</v>
      </c>
      <c r="B12" s="7">
        <f>SUMIFS(Concentrado!C$2:C573,Concentrado!$A$2:$A573,"="&amp;$A12,Concentrado!$B$2:$B573, "=Colima")</f>
        <v>3446.39804</v>
      </c>
      <c r="C12" s="7">
        <f>SUMIFS(Concentrado!D$2:D573,Concentrado!$A$2:$A573,"="&amp;$A12,Concentrado!$B$2:$B573, "=Colima")</f>
        <v>3446.39804</v>
      </c>
    </row>
    <row r="13" spans="1:3" x14ac:dyDescent="0.25">
      <c r="A13" s="4">
        <v>2014</v>
      </c>
      <c r="B13" s="7">
        <f>SUMIFS(Concentrado!C$2:C574,Concentrado!$A$2:$A574,"="&amp;$A13,Concentrado!$B$2:$B574, "=Colima")</f>
        <v>3439.4329500000003</v>
      </c>
      <c r="C13" s="7">
        <f>SUMIFS(Concentrado!D$2:D574,Concentrado!$A$2:$A574,"="&amp;$A13,Concentrado!$B$2:$B574, "=Colima")</f>
        <v>3304.60506341276</v>
      </c>
    </row>
    <row r="14" spans="1:3" x14ac:dyDescent="0.25">
      <c r="A14" s="4">
        <v>2015</v>
      </c>
      <c r="B14" s="7">
        <f>SUMIFS(Concentrado!C$2:C575,Concentrado!$A$2:$A575,"="&amp;$A14,Concentrado!$B$2:$B575, "=Colima")</f>
        <v>3835.2259000000004</v>
      </c>
      <c r="C14" s="7">
        <f>SUMIFS(Concentrado!D$2:D575,Concentrado!$A$2:$A575,"="&amp;$A14,Concentrado!$B$2:$B575, "=Colima")</f>
        <v>3608.0316130373844</v>
      </c>
    </row>
    <row r="15" spans="1:3" x14ac:dyDescent="0.25">
      <c r="A15" s="4">
        <v>2016</v>
      </c>
      <c r="B15" s="7">
        <f>SUMIFS(Concentrado!C$2:C576,Concentrado!$A$2:$A576,"="&amp;$A15,Concentrado!$B$2:$B576, "=Colima")</f>
        <v>3921.3074400000005</v>
      </c>
      <c r="C15" s="7">
        <f>SUMIFS(Concentrado!D$2:D576,Concentrado!$A$2:$A576,"="&amp;$A15,Concentrado!$B$2:$B576, "=Colima")</f>
        <v>3569.0922828036646</v>
      </c>
    </row>
    <row r="16" spans="1:3" x14ac:dyDescent="0.25">
      <c r="A16" s="4">
        <v>2017</v>
      </c>
      <c r="B16" s="7">
        <f>SUMIFS(Concentrado!C$2:C577,Concentrado!$A$2:$A577,"="&amp;$A16,Concentrado!$B$2:$B577, "=Colima")</f>
        <v>4551.5929500000002</v>
      </c>
      <c r="C16" s="7">
        <f>SUMIFS(Concentrado!D$2:D577,Concentrado!$A$2:$A577,"="&amp;$A16,Concentrado!$B$2:$B577, "=Colima")</f>
        <v>3880.0833700368744</v>
      </c>
    </row>
    <row r="17" spans="1:3" x14ac:dyDescent="0.25">
      <c r="A17" s="4">
        <v>2018</v>
      </c>
      <c r="B17" s="7">
        <f>SUMIFS(Concentrado!C$2:C578,Concentrado!$A$2:$A578,"="&amp;$A17,Concentrado!$B$2:$B578, "=Colima")</f>
        <v>4437.6911099999998</v>
      </c>
      <c r="C17" s="7">
        <f>SUMIFS(Concentrado!D$2:D578,Concentrado!$A$2:$A578,"="&amp;$A17,Concentrado!$B$2:$B578, "=Colima")</f>
        <v>3600.2675816868159</v>
      </c>
    </row>
    <row r="18" spans="1:3" x14ac:dyDescent="0.25">
      <c r="A18" s="4">
        <v>2019</v>
      </c>
      <c r="B18" s="7">
        <f>SUMIFS(Concentrado!C$2:C579,Concentrado!$A$2:$A579,"="&amp;$A18,Concentrado!$B$2:$B579, "=Colima")</f>
        <v>4761.8044900000004</v>
      </c>
      <c r="C18" s="7">
        <f>SUMIFS(Concentrado!D$2:D579,Concentrado!$A$2:$A579,"="&amp;$A18,Concentrado!$B$2:$B579, "=Colima")</f>
        <v>3753.889403802611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"=Durango")</f>
        <v>2824.5178100000003</v>
      </c>
      <c r="C2" s="7">
        <f>SUMIFS(Concentrado!D$2:D563,Concentrado!$A$2:$A563,"="&amp;$A2,Concentrado!$B$2:$B563, "=Durango")</f>
        <v>4268.2190157821287</v>
      </c>
    </row>
    <row r="3" spans="1:3" x14ac:dyDescent="0.25">
      <c r="A3" s="4">
        <v>2004</v>
      </c>
      <c r="B3" s="7">
        <f>SUMIFS(Concentrado!C$2:C564,Concentrado!$A$2:$A564,"="&amp;$A3,Concentrado!$B$2:$B564, "=Durango")</f>
        <v>3406.0610799999995</v>
      </c>
      <c r="C3" s="7">
        <f>SUMIFS(Concentrado!D$2:D564,Concentrado!$A$2:$A564,"="&amp;$A3,Concentrado!$B$2:$B564, "=Durango")</f>
        <v>4893.0579074097623</v>
      </c>
    </row>
    <row r="4" spans="1:3" x14ac:dyDescent="0.25">
      <c r="A4" s="4">
        <v>2005</v>
      </c>
      <c r="B4" s="7">
        <f>SUMIFS(Concentrado!C$2:C565,Concentrado!$A$2:$A565,"="&amp;$A4,Concentrado!$B$2:$B565, "=Durango")</f>
        <v>3643.7240499999998</v>
      </c>
      <c r="C4" s="7">
        <f>SUMIFS(Concentrado!D$2:D565,Concentrado!$A$2:$A565,"="&amp;$A4,Concentrado!$B$2:$B565, "=Durango")</f>
        <v>5065.7875634323909</v>
      </c>
    </row>
    <row r="5" spans="1:3" x14ac:dyDescent="0.25">
      <c r="A5" s="4">
        <v>2006</v>
      </c>
      <c r="B5" s="7">
        <f>SUMIFS(Concentrado!C$2:C566,Concentrado!$A$2:$A566,"="&amp;$A5,Concentrado!$B$2:$B566, "=Durango")</f>
        <v>5565.2815600000004</v>
      </c>
      <c r="C5" s="7">
        <f>SUMIFS(Concentrado!D$2:D566,Concentrado!$A$2:$A566,"="&amp;$A5,Concentrado!$B$2:$B566, "=Durango")</f>
        <v>7436.1227629116665</v>
      </c>
    </row>
    <row r="6" spans="1:3" x14ac:dyDescent="0.25">
      <c r="A6" s="4">
        <v>2007</v>
      </c>
      <c r="B6" s="7">
        <f>SUMIFS(Concentrado!C$2:C567,Concentrado!$A$2:$A567,"="&amp;$A6,Concentrado!$B$2:$B567, "=Durango")</f>
        <v>4206.0652</v>
      </c>
      <c r="C6" s="7">
        <f>SUMIFS(Concentrado!D$2:D567,Concentrado!$A$2:$A567,"="&amp;$A6,Concentrado!$B$2:$B567, "=Durango")</f>
        <v>5416.3341230659416</v>
      </c>
    </row>
    <row r="7" spans="1:3" x14ac:dyDescent="0.25">
      <c r="A7" s="4">
        <v>2008</v>
      </c>
      <c r="B7" s="7">
        <f>SUMIFS(Concentrado!C$2:C568,Concentrado!$A$2:$A568,"="&amp;$A7,Concentrado!$B$2:$B568, "=Durango")</f>
        <v>4742.6821999999993</v>
      </c>
      <c r="C7" s="7">
        <f>SUMIFS(Concentrado!D$2:D568,Concentrado!$A$2:$A568,"="&amp;$A7,Concentrado!$B$2:$B568, "=Durango")</f>
        <v>5732.9947475255258</v>
      </c>
    </row>
    <row r="8" spans="1:3" x14ac:dyDescent="0.25">
      <c r="A8" s="4">
        <v>2009</v>
      </c>
      <c r="B8" s="7">
        <f>SUMIFS(Concentrado!C$2:C569,Concentrado!$A$2:$A569,"="&amp;$A8,Concentrado!$B$2:$B569, "=Durango")</f>
        <v>5214.2681700000003</v>
      </c>
      <c r="C8" s="7">
        <f>SUMIFS(Concentrado!D$2:D569,Concentrado!$A$2:$A569,"="&amp;$A8,Concentrado!$B$2:$B569, "=Durango")</f>
        <v>6085.7892204023619</v>
      </c>
    </row>
    <row r="9" spans="1:3" x14ac:dyDescent="0.25">
      <c r="A9" s="4">
        <v>2010</v>
      </c>
      <c r="B9" s="7">
        <f>SUMIFS(Concentrado!C$2:C570,Concentrado!$A$2:$A570,"="&amp;$A9,Concentrado!$B$2:$B570, "=Durango")</f>
        <v>5788.5680400000001</v>
      </c>
      <c r="C9" s="7">
        <f>SUMIFS(Concentrado!D$2:D570,Concentrado!$A$2:$A570,"="&amp;$A9,Concentrado!$B$2:$B570, "=Durango")</f>
        <v>6471.3395415362847</v>
      </c>
    </row>
    <row r="10" spans="1:3" x14ac:dyDescent="0.25">
      <c r="A10" s="4">
        <v>2011</v>
      </c>
      <c r="B10" s="7">
        <f>SUMIFS(Concentrado!C$2:C571,Concentrado!$A$2:$A571,"="&amp;$A10,Concentrado!$B$2:$B571, "=Durango")</f>
        <v>6726.4657999999999</v>
      </c>
      <c r="C10" s="7">
        <f>SUMIFS(Concentrado!D$2:D571,Concentrado!$A$2:$A571,"="&amp;$A10,Concentrado!$B$2:$B571, "=Durango")</f>
        <v>7243.174674033683</v>
      </c>
    </row>
    <row r="11" spans="1:3" x14ac:dyDescent="0.25">
      <c r="A11" s="4">
        <v>2012</v>
      </c>
      <c r="B11" s="7">
        <f>SUMIFS(Concentrado!C$2:C572,Concentrado!$A$2:$A572,"="&amp;$A11,Concentrado!$B$2:$B572, "=Durango")</f>
        <v>6733.2988800000003</v>
      </c>
      <c r="C11" s="7">
        <f>SUMIFS(Concentrado!D$2:D572,Concentrado!$A$2:$A572,"="&amp;$A11,Concentrado!$B$2:$B572, "=Durango")</f>
        <v>7000.6108455360009</v>
      </c>
    </row>
    <row r="12" spans="1:3" x14ac:dyDescent="0.25">
      <c r="A12" s="4">
        <v>2013</v>
      </c>
      <c r="B12" s="7">
        <f>SUMIFS(Concentrado!C$2:C573,Concentrado!$A$2:$A573,"="&amp;$A12,Concentrado!$B$2:$B573, "=Durango")</f>
        <v>7114.4748899999995</v>
      </c>
      <c r="C12" s="7">
        <f>SUMIFS(Concentrado!D$2:D573,Concentrado!$A$2:$A573,"="&amp;$A12,Concentrado!$B$2:$B573, "=Durango")</f>
        <v>7114.4748899999995</v>
      </c>
    </row>
    <row r="13" spans="1:3" x14ac:dyDescent="0.25">
      <c r="A13" s="4">
        <v>2014</v>
      </c>
      <c r="B13" s="7">
        <f>SUMIFS(Concentrado!C$2:C574,Concentrado!$A$2:$A574,"="&amp;$A13,Concentrado!$B$2:$B574, "=Durango")</f>
        <v>7202.3146300000008</v>
      </c>
      <c r="C13" s="7">
        <f>SUMIFS(Concentrado!D$2:D574,Concentrado!$A$2:$A574,"="&amp;$A13,Concentrado!$B$2:$B574, "=Durango")</f>
        <v>6919.9794677171412</v>
      </c>
    </row>
    <row r="14" spans="1:3" x14ac:dyDescent="0.25">
      <c r="A14" s="4">
        <v>2015</v>
      </c>
      <c r="B14" s="7">
        <f>SUMIFS(Concentrado!C$2:C575,Concentrado!$A$2:$A575,"="&amp;$A14,Concentrado!$B$2:$B575, "=Durango")</f>
        <v>7845.8190599999998</v>
      </c>
      <c r="C14" s="7">
        <f>SUMIFS(Concentrado!D$2:D575,Concentrado!$A$2:$A575,"="&amp;$A14,Concentrado!$B$2:$B575, "=Durango")</f>
        <v>7381.0419351442251</v>
      </c>
    </row>
    <row r="15" spans="1:3" x14ac:dyDescent="0.25">
      <c r="A15" s="4">
        <v>2016</v>
      </c>
      <c r="B15" s="7">
        <f>SUMIFS(Concentrado!C$2:C576,Concentrado!$A$2:$A576,"="&amp;$A15,Concentrado!$B$2:$B576, "=Durango")</f>
        <v>8042.1364699999995</v>
      </c>
      <c r="C15" s="7">
        <f>SUMIFS(Concentrado!D$2:D576,Concentrado!$A$2:$A576,"="&amp;$A15,Concentrado!$B$2:$B576, "=Durango")</f>
        <v>7319.7849573179346</v>
      </c>
    </row>
    <row r="16" spans="1:3" x14ac:dyDescent="0.25">
      <c r="A16" s="4">
        <v>2017</v>
      </c>
      <c r="B16" s="7">
        <f>SUMIFS(Concentrado!C$2:C577,Concentrado!$A$2:$A577,"="&amp;$A16,Concentrado!$B$2:$B577, "=Durango")</f>
        <v>9324.6926299999996</v>
      </c>
      <c r="C16" s="7">
        <f>SUMIFS(Concentrado!D$2:D577,Concentrado!$A$2:$A577,"="&amp;$A16,Concentrado!$B$2:$B577, "=Durango")</f>
        <v>7948.9939460356181</v>
      </c>
    </row>
    <row r="17" spans="1:3" x14ac:dyDescent="0.25">
      <c r="A17" s="4">
        <v>2018</v>
      </c>
      <c r="B17" s="7">
        <f>SUMIFS(Concentrado!C$2:C578,Concentrado!$A$2:$A578,"="&amp;$A17,Concentrado!$B$2:$B578, "=Durango")</f>
        <v>8830.6977999999999</v>
      </c>
      <c r="C17" s="7">
        <f>SUMIFS(Concentrado!D$2:D578,Concentrado!$A$2:$A578,"="&amp;$A17,Concentrado!$B$2:$B578, "=Durango")</f>
        <v>7164.2830077492908</v>
      </c>
    </row>
    <row r="18" spans="1:3" x14ac:dyDescent="0.25">
      <c r="A18" s="4">
        <v>2019</v>
      </c>
      <c r="B18" s="7">
        <f>SUMIFS(Concentrado!C$2:C579,Concentrado!$A$2:$A579,"="&amp;$A18,Concentrado!$B$2:$B579, "=Durango")</f>
        <v>9004.0250699999997</v>
      </c>
      <c r="C18" s="7">
        <f>SUMIFS(Concentrado!D$2:D579,Concentrado!$A$2:$A579,"="&amp;$A18,Concentrado!$B$2:$B579, "=Durango")</f>
        <v>7098.1734703362545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"=Guanajuato")</f>
        <v>6255.9991499999996</v>
      </c>
      <c r="C2" s="7">
        <f>SUMIFS(Concentrado!D$2:D563,Concentrado!$A$2:$A563,"="&amp;$A2,Concentrado!$B$2:$B563, "=Guanajuato")</f>
        <v>9453.6399948375019</v>
      </c>
    </row>
    <row r="3" spans="1:3" x14ac:dyDescent="0.25">
      <c r="A3" s="4">
        <v>2004</v>
      </c>
      <c r="B3" s="7">
        <f>SUMIFS(Concentrado!C$2:C564,Concentrado!$A$2:$A564,"="&amp;$A3,Concentrado!$B$2:$B564, "=Guanajuato")</f>
        <v>7825.6234800000002</v>
      </c>
      <c r="C3" s="7">
        <f>SUMIFS(Concentrado!D$2:D564,Concentrado!$A$2:$A564,"="&amp;$A3,Concentrado!$B$2:$B564, "=Guanajuato")</f>
        <v>11242.085197493143</v>
      </c>
    </row>
    <row r="4" spans="1:3" x14ac:dyDescent="0.25">
      <c r="A4" s="4">
        <v>2005</v>
      </c>
      <c r="B4" s="7">
        <f>SUMIFS(Concentrado!C$2:C565,Concentrado!$A$2:$A565,"="&amp;$A4,Concentrado!$B$2:$B565, "=Guanajuato")</f>
        <v>8989.3190700000014</v>
      </c>
      <c r="C4" s="7">
        <f>SUMIFS(Concentrado!D$2:D565,Concentrado!$A$2:$A565,"="&amp;$A4,Concentrado!$B$2:$B565, "=Guanajuato")</f>
        <v>12497.648044596472</v>
      </c>
    </row>
    <row r="5" spans="1:3" x14ac:dyDescent="0.25">
      <c r="A5" s="4">
        <v>2006</v>
      </c>
      <c r="B5" s="7">
        <f>SUMIFS(Concentrado!C$2:C566,Concentrado!$A$2:$A566,"="&amp;$A5,Concentrado!$B$2:$B566, "=Guanajuato")</f>
        <v>9377.0226299999995</v>
      </c>
      <c r="C5" s="7">
        <f>SUMIFS(Concentrado!D$2:D566,Concentrado!$A$2:$A566,"="&amp;$A5,Concentrado!$B$2:$B566, "=Guanajuato")</f>
        <v>12529.229774904832</v>
      </c>
    </row>
    <row r="6" spans="1:3" x14ac:dyDescent="0.25">
      <c r="A6" s="4">
        <v>2007</v>
      </c>
      <c r="B6" s="7">
        <f>SUMIFS(Concentrado!C$2:C567,Concentrado!$A$2:$A567,"="&amp;$A6,Concentrado!$B$2:$B567, "=Guanajuato")</f>
        <v>11503.96349</v>
      </c>
      <c r="C6" s="7">
        <f>SUMIFS(Concentrado!D$2:D567,Concentrado!$A$2:$A567,"="&amp;$A6,Concentrado!$B$2:$B567, "=Guanajuato")</f>
        <v>14814.15694682806</v>
      </c>
    </row>
    <row r="7" spans="1:3" x14ac:dyDescent="0.25">
      <c r="A7" s="4">
        <v>2008</v>
      </c>
      <c r="B7" s="7">
        <f>SUMIFS(Concentrado!C$2:C568,Concentrado!$A$2:$A568,"="&amp;$A7,Concentrado!$B$2:$B568, "=Guanajuato")</f>
        <v>13012.027180000001</v>
      </c>
      <c r="C7" s="7">
        <f>SUMIFS(Concentrado!D$2:D568,Concentrado!$A$2:$A568,"="&amp;$A7,Concentrado!$B$2:$B568, "=Guanajuato")</f>
        <v>15729.04958244923</v>
      </c>
    </row>
    <row r="8" spans="1:3" x14ac:dyDescent="0.25">
      <c r="A8" s="4">
        <v>2009</v>
      </c>
      <c r="B8" s="7">
        <f>SUMIFS(Concentrado!C$2:C569,Concentrado!$A$2:$A569,"="&amp;$A8,Concentrado!$B$2:$B569, "=Guanajuato")</f>
        <v>14084.50944</v>
      </c>
      <c r="C8" s="7">
        <f>SUMIFS(Concentrado!D$2:D569,Concentrado!$A$2:$A569,"="&amp;$A8,Concentrado!$B$2:$B569, "=Guanajuato")</f>
        <v>16438.616682157968</v>
      </c>
    </row>
    <row r="9" spans="1:3" x14ac:dyDescent="0.25">
      <c r="A9" s="4">
        <v>2010</v>
      </c>
      <c r="B9" s="7">
        <f>SUMIFS(Concentrado!C$2:C570,Concentrado!$A$2:$A570,"="&amp;$A9,Concentrado!$B$2:$B570, "=Guanajuato")</f>
        <v>15062.88147</v>
      </c>
      <c r="C9" s="7">
        <f>SUMIFS(Concentrado!D$2:D570,Concentrado!$A$2:$A570,"="&amp;$A9,Concentrado!$B$2:$B570, "=Guanajuato")</f>
        <v>16839.574104113872</v>
      </c>
    </row>
    <row r="10" spans="1:3" x14ac:dyDescent="0.25">
      <c r="A10" s="4">
        <v>2011</v>
      </c>
      <c r="B10" s="7">
        <f>SUMIFS(Concentrado!C$2:C571,Concentrado!$A$2:$A571,"="&amp;$A10,Concentrado!$B$2:$B571, "=Guanajuato")</f>
        <v>16798.990160000001</v>
      </c>
      <c r="C10" s="7">
        <f>SUMIFS(Concentrado!D$2:D571,Concentrado!$A$2:$A571,"="&amp;$A10,Concentrado!$B$2:$B571, "=Guanajuato")</f>
        <v>18089.44305882787</v>
      </c>
    </row>
    <row r="11" spans="1:3" x14ac:dyDescent="0.25">
      <c r="A11" s="4">
        <v>2012</v>
      </c>
      <c r="B11" s="7">
        <f>SUMIFS(Concentrado!C$2:C572,Concentrado!$A$2:$A572,"="&amp;$A11,Concentrado!$B$2:$B572, "=Guanajuato")</f>
        <v>18140.912840000001</v>
      </c>
      <c r="C11" s="7">
        <f>SUMIFS(Concentrado!D$2:D572,Concentrado!$A$2:$A572,"="&amp;$A11,Concentrado!$B$2:$B572, "=Guanajuato")</f>
        <v>18861.107079748002</v>
      </c>
    </row>
    <row r="12" spans="1:3" x14ac:dyDescent="0.25">
      <c r="A12" s="4">
        <v>2013</v>
      </c>
      <c r="B12" s="7">
        <f>SUMIFS(Concentrado!C$2:C573,Concentrado!$A$2:$A573,"="&amp;$A12,Concentrado!$B$2:$B573, "=Guanajuato")</f>
        <v>19575.577270000002</v>
      </c>
      <c r="C12" s="7">
        <f>SUMIFS(Concentrado!D$2:D573,Concentrado!$A$2:$A573,"="&amp;$A12,Concentrado!$B$2:$B573, "=Guanajuato")</f>
        <v>19575.577270000002</v>
      </c>
    </row>
    <row r="13" spans="1:3" x14ac:dyDescent="0.25">
      <c r="A13" s="4">
        <v>2014</v>
      </c>
      <c r="B13" s="7">
        <f>SUMIFS(Concentrado!C$2:C574,Concentrado!$A$2:$A574,"="&amp;$A13,Concentrado!$B$2:$B574, "=Guanajuato")</f>
        <v>19605.864150000001</v>
      </c>
      <c r="C13" s="7">
        <f>SUMIFS(Concentrado!D$2:D574,Concentrado!$A$2:$A574,"="&amp;$A13,Concentrado!$B$2:$B574, "=Guanajuato")</f>
        <v>18837.302219446581</v>
      </c>
    </row>
    <row r="14" spans="1:3" x14ac:dyDescent="0.25">
      <c r="A14" s="4">
        <v>2015</v>
      </c>
      <c r="B14" s="7">
        <f>SUMIFS(Concentrado!C$2:C575,Concentrado!$A$2:$A575,"="&amp;$A14,Concentrado!$B$2:$B575, "=Guanajuato")</f>
        <v>20756.68605</v>
      </c>
      <c r="C14" s="7">
        <f>SUMIFS(Concentrado!D$2:D575,Concentrado!$A$2:$A575,"="&amp;$A14,Concentrado!$B$2:$B575, "=Guanajuato")</f>
        <v>19527.084297770325</v>
      </c>
    </row>
    <row r="15" spans="1:3" x14ac:dyDescent="0.25">
      <c r="A15" s="4">
        <v>2016</v>
      </c>
      <c r="B15" s="7">
        <f>SUMIFS(Concentrado!C$2:C576,Concentrado!$A$2:$A576,"="&amp;$A15,Concentrado!$B$2:$B576, "=Guanajuato")</f>
        <v>22447.489079999999</v>
      </c>
      <c r="C15" s="7">
        <f>SUMIFS(Concentrado!D$2:D576,Concentrado!$A$2:$A576,"="&amp;$A15,Concentrado!$B$2:$B576, "=Guanajuato")</f>
        <v>20431.23658871989</v>
      </c>
    </row>
    <row r="16" spans="1:3" x14ac:dyDescent="0.25">
      <c r="A16" s="4">
        <v>2017</v>
      </c>
      <c r="B16" s="7">
        <f>SUMIFS(Concentrado!C$2:C577,Concentrado!$A$2:$A577,"="&amp;$A16,Concentrado!$B$2:$B577, "=Guanajuato")</f>
        <v>24740.674290000003</v>
      </c>
      <c r="C16" s="7">
        <f>SUMIFS(Concentrado!D$2:D577,Concentrado!$A$2:$A577,"="&amp;$A16,Concentrado!$B$2:$B577, "=Guanajuato")</f>
        <v>21090.611557460968</v>
      </c>
    </row>
    <row r="17" spans="1:3" x14ac:dyDescent="0.25">
      <c r="A17" s="4">
        <v>2018</v>
      </c>
      <c r="B17" s="7">
        <f>SUMIFS(Concentrado!C$2:C578,Concentrado!$A$2:$A578,"="&amp;$A17,Concentrado!$B$2:$B578, "=Guanajuato")</f>
        <v>27011.321940000002</v>
      </c>
      <c r="C17" s="7">
        <f>SUMIFS(Concentrado!D$2:D578,Concentrado!$A$2:$A578,"="&amp;$A17,Concentrado!$B$2:$B578, "=Guanajuato")</f>
        <v>21914.095485363297</v>
      </c>
    </row>
    <row r="18" spans="1:3" x14ac:dyDescent="0.25">
      <c r="A18" s="4">
        <v>2019</v>
      </c>
      <c r="B18" s="7">
        <f>SUMIFS(Concentrado!C$2:C579,Concentrado!$A$2:$A579,"="&amp;$A18,Concentrado!$B$2:$B579, "=Guanajuato")</f>
        <v>28428.393989999997</v>
      </c>
      <c r="C18" s="7">
        <f>SUMIFS(Concentrado!D$2:D579,Concentrado!$A$2:$A579,"="&amp;$A18,Concentrado!$B$2:$B579, "=Guanajuato")</f>
        <v>22411.051774657553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"=Guerrero")</f>
        <v>4232.0795500000004</v>
      </c>
      <c r="C2" s="7">
        <f>SUMIFS(Concentrado!D$2:D563,Concentrado!$A$2:$A563,"="&amp;$A2,Concentrado!$B$2:$B563, "=Guerrero")</f>
        <v>6395.2304877173619</v>
      </c>
    </row>
    <row r="3" spans="1:3" x14ac:dyDescent="0.25">
      <c r="A3" s="4">
        <v>2004</v>
      </c>
      <c r="B3" s="7">
        <f>SUMIFS(Concentrado!C$2:C564,Concentrado!$A$2:$A564,"="&amp;$A3,Concentrado!$B$2:$B564, "=Guerrero")</f>
        <v>4734.43505</v>
      </c>
      <c r="C3" s="7">
        <f>SUMIFS(Concentrado!D$2:D564,Concentrado!$A$2:$A564,"="&amp;$A3,Concentrado!$B$2:$B564, "=Guerrero")</f>
        <v>6801.3650707991519</v>
      </c>
    </row>
    <row r="4" spans="1:3" x14ac:dyDescent="0.25">
      <c r="A4" s="4">
        <v>2005</v>
      </c>
      <c r="B4" s="7">
        <f>SUMIFS(Concentrado!C$2:C565,Concentrado!$A$2:$A565,"="&amp;$A4,Concentrado!$B$2:$B565, "=Guerrero")</f>
        <v>5248.5067499999996</v>
      </c>
      <c r="C4" s="7">
        <f>SUMIFS(Concentrado!D$2:D565,Concentrado!$A$2:$A565,"="&amp;$A4,Concentrado!$B$2:$B565, "=Guerrero")</f>
        <v>7296.8808438556034</v>
      </c>
    </row>
    <row r="5" spans="1:3" x14ac:dyDescent="0.25">
      <c r="A5" s="4">
        <v>2006</v>
      </c>
      <c r="B5" s="7">
        <f>SUMIFS(Concentrado!C$2:C566,Concentrado!$A$2:$A566,"="&amp;$A5,Concentrado!$B$2:$B566, "=Guerrero")</f>
        <v>5757.6294600000001</v>
      </c>
      <c r="C5" s="7">
        <f>SUMIFS(Concentrado!D$2:D566,Concentrado!$A$2:$A566,"="&amp;$A5,Concentrado!$B$2:$B566, "=Guerrero")</f>
        <v>7693.1308912817703</v>
      </c>
    </row>
    <row r="6" spans="1:3" x14ac:dyDescent="0.25">
      <c r="A6" s="4">
        <v>2007</v>
      </c>
      <c r="B6" s="7">
        <f>SUMIFS(Concentrado!C$2:C567,Concentrado!$A$2:$A567,"="&amp;$A6,Concentrado!$B$2:$B567, "=Guerrero")</f>
        <v>6404.6386400000001</v>
      </c>
      <c r="C6" s="7">
        <f>SUMIFS(Concentrado!D$2:D567,Concentrado!$A$2:$A567,"="&amp;$A6,Concentrado!$B$2:$B567, "=Guerrero")</f>
        <v>8247.5333030354941</v>
      </c>
    </row>
    <row r="7" spans="1:3" x14ac:dyDescent="0.25">
      <c r="A7" s="4">
        <v>2008</v>
      </c>
      <c r="B7" s="7">
        <f>SUMIFS(Concentrado!C$2:C568,Concentrado!$A$2:$A568,"="&amp;$A7,Concentrado!$B$2:$B568, "=Guerrero")</f>
        <v>8043.52538</v>
      </c>
      <c r="C7" s="7">
        <f>SUMIFS(Concentrado!D$2:D568,Concentrado!$A$2:$A568,"="&amp;$A7,Concentrado!$B$2:$B568, "=Guerrero")</f>
        <v>9723.0821738652994</v>
      </c>
    </row>
    <row r="8" spans="1:3" x14ac:dyDescent="0.25">
      <c r="A8" s="4">
        <v>2009</v>
      </c>
      <c r="B8" s="7">
        <f>SUMIFS(Concentrado!C$2:C569,Concentrado!$A$2:$A569,"="&amp;$A8,Concentrado!$B$2:$B569, "=Guerrero")</f>
        <v>8116.5123700000004</v>
      </c>
      <c r="C8" s="7">
        <f>SUMIFS(Concentrado!D$2:D569,Concentrado!$A$2:$A569,"="&amp;$A8,Concentrado!$B$2:$B569, "=Guerrero")</f>
        <v>9473.1191181922713</v>
      </c>
    </row>
    <row r="9" spans="1:3" x14ac:dyDescent="0.25">
      <c r="A9" s="4">
        <v>2010</v>
      </c>
      <c r="B9" s="7">
        <f>SUMIFS(Concentrado!C$2:C570,Concentrado!$A$2:$A570,"="&amp;$A9,Concentrado!$B$2:$B570, "=Guerrero")</f>
        <v>9165.3005599999997</v>
      </c>
      <c r="C9" s="7">
        <f>SUMIFS(Concentrado!D$2:D570,Concentrado!$A$2:$A570,"="&amp;$A9,Concentrado!$B$2:$B570, "=Guerrero")</f>
        <v>10246.363438096972</v>
      </c>
    </row>
    <row r="10" spans="1:3" x14ac:dyDescent="0.25">
      <c r="A10" s="4">
        <v>2011</v>
      </c>
      <c r="B10" s="7">
        <f>SUMIFS(Concentrado!C$2:C571,Concentrado!$A$2:$A571,"="&amp;$A10,Concentrado!$B$2:$B571, "=Guerrero")</f>
        <v>10238.397000000001</v>
      </c>
      <c r="C10" s="7">
        <f>SUMIFS(Concentrado!D$2:D571,Concentrado!$A$2:$A571,"="&amp;$A10,Concentrado!$B$2:$B571, "=Guerrero")</f>
        <v>11024.882911484132</v>
      </c>
    </row>
    <row r="11" spans="1:3" x14ac:dyDescent="0.25">
      <c r="A11" s="4">
        <v>2012</v>
      </c>
      <c r="B11" s="7">
        <f>SUMIFS(Concentrado!C$2:C572,Concentrado!$A$2:$A572,"="&amp;$A11,Concentrado!$B$2:$B572, "=Guerrero")</f>
        <v>10971.741170000001</v>
      </c>
      <c r="C11" s="7">
        <f>SUMIFS(Concentrado!D$2:D572,Concentrado!$A$2:$A572,"="&amp;$A11,Concentrado!$B$2:$B572, "=Guerrero")</f>
        <v>11407.319294449002</v>
      </c>
    </row>
    <row r="12" spans="1:3" x14ac:dyDescent="0.25">
      <c r="A12" s="4">
        <v>2013</v>
      </c>
      <c r="B12" s="7">
        <f>SUMIFS(Concentrado!C$2:C573,Concentrado!$A$2:$A573,"="&amp;$A12,Concentrado!$B$2:$B573, "=Guerrero")</f>
        <v>11747.654640000001</v>
      </c>
      <c r="C12" s="7">
        <f>SUMIFS(Concentrado!D$2:D573,Concentrado!$A$2:$A573,"="&amp;$A12,Concentrado!$B$2:$B573, "=Guerrero")</f>
        <v>11747.654640000001</v>
      </c>
    </row>
    <row r="13" spans="1:3" x14ac:dyDescent="0.25">
      <c r="A13" s="4">
        <v>2014</v>
      </c>
      <c r="B13" s="7">
        <f>SUMIFS(Concentrado!C$2:C574,Concentrado!$A$2:$A574,"="&amp;$A13,Concentrado!$B$2:$B574, "=Guerrero")</f>
        <v>12770.472460000001</v>
      </c>
      <c r="C13" s="7">
        <f>SUMIFS(Concentrado!D$2:D574,Concentrado!$A$2:$A574,"="&amp;$A13,Concentrado!$B$2:$B574, "=Guerrero")</f>
        <v>12269.862086856265</v>
      </c>
    </row>
    <row r="14" spans="1:3" x14ac:dyDescent="0.25">
      <c r="A14" s="4">
        <v>2015</v>
      </c>
      <c r="B14" s="7">
        <f>SUMIFS(Concentrado!C$2:C575,Concentrado!$A$2:$A575,"="&amp;$A14,Concentrado!$B$2:$B575, "=Guerrero")</f>
        <v>13257.82962</v>
      </c>
      <c r="C14" s="7">
        <f>SUMIFS(Concentrado!D$2:D575,Concentrado!$A$2:$A575,"="&amp;$A14,Concentrado!$B$2:$B575, "=Guerrero")</f>
        <v>12472.4513331075</v>
      </c>
    </row>
    <row r="15" spans="1:3" x14ac:dyDescent="0.25">
      <c r="A15" s="4">
        <v>2016</v>
      </c>
      <c r="B15" s="7">
        <f>SUMIFS(Concentrado!C$2:C576,Concentrado!$A$2:$A576,"="&amp;$A15,Concentrado!$B$2:$B576, "=Guerrero")</f>
        <v>13927.864949999999</v>
      </c>
      <c r="C15" s="7">
        <f>SUMIFS(Concentrado!D$2:D576,Concentrado!$A$2:$A576,"="&amp;$A15,Concentrado!$B$2:$B576, "=Guerrero")</f>
        <v>12676.852317648585</v>
      </c>
    </row>
    <row r="16" spans="1:3" x14ac:dyDescent="0.25">
      <c r="A16" s="4">
        <v>2017</v>
      </c>
      <c r="B16" s="7">
        <f>SUMIFS(Concentrado!C$2:C577,Concentrado!$A$2:$A577,"="&amp;$A16,Concentrado!$B$2:$B577, "=Guerrero")</f>
        <v>14945.971100000001</v>
      </c>
      <c r="C16" s="7">
        <f>SUMIFS(Concentrado!D$2:D577,Concentrado!$A$2:$A577,"="&amp;$A16,Concentrado!$B$2:$B577, "=Guerrero")</f>
        <v>12740.949059199533</v>
      </c>
    </row>
    <row r="17" spans="1:3" x14ac:dyDescent="0.25">
      <c r="A17" s="4">
        <v>2018</v>
      </c>
      <c r="B17" s="7">
        <f>SUMIFS(Concentrado!C$2:C578,Concentrado!$A$2:$A578,"="&amp;$A17,Concentrado!$B$2:$B578, "=Guerrero")</f>
        <v>15156.221890000001</v>
      </c>
      <c r="C17" s="7">
        <f>SUMIFS(Concentrado!D$2:D578,Concentrado!$A$2:$A578,"="&amp;$A17,Concentrado!$B$2:$B578, "=Guerrero")</f>
        <v>12296.136206609272</v>
      </c>
    </row>
    <row r="18" spans="1:3" x14ac:dyDescent="0.25">
      <c r="A18" s="4">
        <v>2019</v>
      </c>
      <c r="B18" s="7">
        <f>SUMIFS(Concentrado!C$2:C579,Concentrado!$A$2:$A579,"="&amp;$A18,Concentrado!$B$2:$B579, "=Guerrero")</f>
        <v>15995.296350000001</v>
      </c>
      <c r="C18" s="7">
        <f>SUMIFS(Concentrado!D$2:D579,Concentrado!$A$2:$A579,"="&amp;$A18,Concentrado!$B$2:$B579, "=Guerrero")</f>
        <v>12609.625952733641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"=Hidalgo")</f>
        <v>3174.12381</v>
      </c>
      <c r="C2" s="7">
        <f>SUMIFS(Concentrado!D$2:D563,Concentrado!$A$2:$A563,"="&amp;$A2,Concentrado!$B$2:$B563, "=Hidalgo")</f>
        <v>4796.519801122734</v>
      </c>
    </row>
    <row r="3" spans="1:3" x14ac:dyDescent="0.25">
      <c r="A3" s="4">
        <v>2004</v>
      </c>
      <c r="B3" s="7">
        <f>SUMIFS(Concentrado!C$2:C564,Concentrado!$A$2:$A564,"="&amp;$A3,Concentrado!$B$2:$B564, "=Hidalgo")</f>
        <v>3948.3184599999995</v>
      </c>
      <c r="C3" s="7">
        <f>SUMIFS(Concentrado!D$2:D564,Concentrado!$A$2:$A564,"="&amp;$A3,Concentrado!$B$2:$B564, "=Hidalgo")</f>
        <v>5672.0506203238538</v>
      </c>
    </row>
    <row r="4" spans="1:3" x14ac:dyDescent="0.25">
      <c r="A4" s="4">
        <v>2005</v>
      </c>
      <c r="B4" s="7">
        <f>SUMIFS(Concentrado!C$2:C565,Concentrado!$A$2:$A565,"="&amp;$A4,Concentrado!$B$2:$B565, "=Hidalgo")</f>
        <v>4261.3107399999999</v>
      </c>
      <c r="C4" s="7">
        <f>SUMIFS(Concentrado!D$2:D565,Concentrado!$A$2:$A565,"="&amp;$A4,Concentrado!$B$2:$B565, "=Hidalgo")</f>
        <v>5924.4044429250562</v>
      </c>
    </row>
    <row r="5" spans="1:3" x14ac:dyDescent="0.25">
      <c r="A5" s="4">
        <v>2006</v>
      </c>
      <c r="B5" s="7">
        <f>SUMIFS(Concentrado!C$2:C566,Concentrado!$A$2:$A566,"="&amp;$A5,Concentrado!$B$2:$B566, "=Hidalgo")</f>
        <v>4836.1050299999997</v>
      </c>
      <c r="C5" s="7">
        <f>SUMIFS(Concentrado!D$2:D566,Concentrado!$A$2:$A566,"="&amp;$A5,Concentrado!$B$2:$B566, "=Hidalgo")</f>
        <v>6461.8241340901004</v>
      </c>
    </row>
    <row r="6" spans="1:3" x14ac:dyDescent="0.25">
      <c r="A6" s="4">
        <v>2007</v>
      </c>
      <c r="B6" s="7">
        <f>SUMIFS(Concentrado!C$2:C567,Concentrado!$A$2:$A567,"="&amp;$A6,Concentrado!$B$2:$B567, "=Hidalgo")</f>
        <v>5177.3257599999997</v>
      </c>
      <c r="C6" s="7">
        <f>SUMIFS(Concentrado!D$2:D567,Concentrado!$A$2:$A567,"="&amp;$A6,Concentrado!$B$2:$B567, "=Hidalgo")</f>
        <v>6667.0688272060797</v>
      </c>
    </row>
    <row r="7" spans="1:3" x14ac:dyDescent="0.25">
      <c r="A7" s="4">
        <v>2008</v>
      </c>
      <c r="B7" s="7">
        <f>SUMIFS(Concentrado!C$2:C568,Concentrado!$A$2:$A568,"="&amp;$A7,Concentrado!$B$2:$B568, "=Hidalgo")</f>
        <v>5958.0596800000003</v>
      </c>
      <c r="C7" s="7">
        <f>SUMIFS(Concentrado!D$2:D568,Concentrado!$A$2:$A568,"="&amp;$A7,Concentrado!$B$2:$B568, "=Hidalgo")</f>
        <v>7202.1534250984851</v>
      </c>
    </row>
    <row r="8" spans="1:3" x14ac:dyDescent="0.25">
      <c r="A8" s="4">
        <v>2009</v>
      </c>
      <c r="B8" s="7">
        <f>SUMIFS(Concentrado!C$2:C569,Concentrado!$A$2:$A569,"="&amp;$A8,Concentrado!$B$2:$B569, "=Hidalgo")</f>
        <v>6475.1973699999999</v>
      </c>
      <c r="C8" s="7">
        <f>SUMIFS(Concentrado!D$2:D569,Concentrado!$A$2:$A569,"="&amp;$A8,Concentrado!$B$2:$B569, "=Hidalgo")</f>
        <v>7557.4721263950105</v>
      </c>
    </row>
    <row r="9" spans="1:3" x14ac:dyDescent="0.25">
      <c r="A9" s="4">
        <v>2010</v>
      </c>
      <c r="B9" s="7">
        <f>SUMIFS(Concentrado!C$2:C570,Concentrado!$A$2:$A570,"="&amp;$A9,Concentrado!$B$2:$B570, "=Hidalgo")</f>
        <v>7210.3018099999999</v>
      </c>
      <c r="C9" s="7">
        <f>SUMIFS(Concentrado!D$2:D570,Concentrado!$A$2:$A570,"="&amp;$A9,Concentrado!$B$2:$B570, "=Hidalgo")</f>
        <v>8060.7692415521205</v>
      </c>
    </row>
    <row r="10" spans="1:3" x14ac:dyDescent="0.25">
      <c r="A10" s="4">
        <v>2011</v>
      </c>
      <c r="B10" s="7">
        <f>SUMIFS(Concentrado!C$2:C571,Concentrado!$A$2:$A571,"="&amp;$A10,Concentrado!$B$2:$B571, "=Hidalgo")</f>
        <v>7964.1426000000001</v>
      </c>
      <c r="C10" s="7">
        <f>SUMIFS(Concentrado!D$2:D571,Concentrado!$A$2:$A571,"="&amp;$A10,Concentrado!$B$2:$B571, "=Hidalgo")</f>
        <v>8575.9264517055544</v>
      </c>
    </row>
    <row r="11" spans="1:3" x14ac:dyDescent="0.25">
      <c r="A11" s="4">
        <v>2012</v>
      </c>
      <c r="B11" s="7">
        <f>SUMIFS(Concentrado!C$2:C572,Concentrado!$A$2:$A572,"="&amp;$A11,Concentrado!$B$2:$B572, "=Hidalgo")</f>
        <v>8626.9820700000018</v>
      </c>
      <c r="C11" s="7">
        <f>SUMIFS(Concentrado!D$2:D572,Concentrado!$A$2:$A572,"="&amp;$A11,Concentrado!$B$2:$B572, "=Hidalgo")</f>
        <v>8969.4732581790031</v>
      </c>
    </row>
    <row r="12" spans="1:3" x14ac:dyDescent="0.25">
      <c r="A12" s="4">
        <v>2013</v>
      </c>
      <c r="B12" s="7">
        <f>SUMIFS(Concentrado!C$2:C573,Concentrado!$A$2:$A573,"="&amp;$A12,Concentrado!$B$2:$B573, "=Hidalgo")</f>
        <v>9246.330149999998</v>
      </c>
      <c r="C12" s="7">
        <f>SUMIFS(Concentrado!D$2:D573,Concentrado!$A$2:$A573,"="&amp;$A12,Concentrado!$B$2:$B573, "=Hidalgo")</f>
        <v>9246.330149999998</v>
      </c>
    </row>
    <row r="13" spans="1:3" x14ac:dyDescent="0.25">
      <c r="A13" s="4">
        <v>2014</v>
      </c>
      <c r="B13" s="7">
        <f>SUMIFS(Concentrado!C$2:C574,Concentrado!$A$2:$A574,"="&amp;$A13,Concentrado!$B$2:$B574, "=Hidalgo")</f>
        <v>9650.5940599999994</v>
      </c>
      <c r="C13" s="7">
        <f>SUMIFS(Concentrado!D$2:D574,Concentrado!$A$2:$A574,"="&amp;$A13,Concentrado!$B$2:$B574, "=Hidalgo")</f>
        <v>9272.2848385857033</v>
      </c>
    </row>
    <row r="14" spans="1:3" x14ac:dyDescent="0.25">
      <c r="A14" s="4">
        <v>2015</v>
      </c>
      <c r="B14" s="7">
        <f>SUMIFS(Concentrado!C$2:C575,Concentrado!$A$2:$A575,"="&amp;$A14,Concentrado!$B$2:$B575, "=Hidalgo")</f>
        <v>10234.81638</v>
      </c>
      <c r="C14" s="7">
        <f>SUMIFS(Concentrado!D$2:D575,Concentrado!$A$2:$A575,"="&amp;$A14,Concentrado!$B$2:$B575, "=Hidalgo")</f>
        <v>9628.5178541041987</v>
      </c>
    </row>
    <row r="15" spans="1:3" x14ac:dyDescent="0.25">
      <c r="A15" s="4">
        <v>2016</v>
      </c>
      <c r="B15" s="7">
        <f>SUMIFS(Concentrado!C$2:C576,Concentrado!$A$2:$A576,"="&amp;$A15,Concentrado!$B$2:$B576, "=Hidalgo")</f>
        <v>11161.631099999999</v>
      </c>
      <c r="C15" s="7">
        <f>SUMIFS(Concentrado!D$2:D576,Concentrado!$A$2:$A576,"="&amp;$A15,Concentrado!$B$2:$B576, "=Hidalgo")</f>
        <v>10159.083936175983</v>
      </c>
    </row>
    <row r="16" spans="1:3" x14ac:dyDescent="0.25">
      <c r="A16" s="4">
        <v>2017</v>
      </c>
      <c r="B16" s="7">
        <f>SUMIFS(Concentrado!C$2:C577,Concentrado!$A$2:$A577,"="&amp;$A16,Concentrado!$B$2:$B577, "=Hidalgo")</f>
        <v>11962.64114</v>
      </c>
      <c r="C16" s="7">
        <f>SUMIFS(Concentrado!D$2:D577,Concentrado!$A$2:$A577,"="&amp;$A16,Concentrado!$B$2:$B577, "=Hidalgo")</f>
        <v>10197.758336239833</v>
      </c>
    </row>
    <row r="17" spans="1:3" x14ac:dyDescent="0.25">
      <c r="A17" s="4">
        <v>2018</v>
      </c>
      <c r="B17" s="7">
        <f>SUMIFS(Concentrado!C$2:C578,Concentrado!$A$2:$A578,"="&amp;$A17,Concentrado!$B$2:$B578, "=Hidalgo")</f>
        <v>12087.676080000001</v>
      </c>
      <c r="C17" s="7">
        <f>SUMIFS(Concentrado!D$2:D578,Concentrado!$A$2:$A578,"="&amp;$A17,Concentrado!$B$2:$B578, "=Hidalgo")</f>
        <v>9806.6465758936465</v>
      </c>
    </row>
    <row r="18" spans="1:3" x14ac:dyDescent="0.25">
      <c r="A18" s="4">
        <v>2019</v>
      </c>
      <c r="B18" s="7">
        <f>SUMIFS(Concentrado!C$2:C579,Concentrado!$A$2:$A579,"="&amp;$A18,Concentrado!$B$2:$B579, "=Hidalgo")</f>
        <v>13031.215800000002</v>
      </c>
      <c r="C18" s="7">
        <f>SUMIFS(Concentrado!D$2:D579,Concentrado!$A$2:$A579,"="&amp;$A18,Concentrado!$B$2:$B579, "=Hidalgo")</f>
        <v>10272.942329533813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"=Jalisco")</f>
        <v>12406.630850000001</v>
      </c>
      <c r="C2" s="7">
        <f>SUMIFS(Concentrado!D$2:D563,Concentrado!$A$2:$A563,"="&amp;$A2,Concentrado!$B$2:$B563, "=Jalisco")</f>
        <v>18748.055872856825</v>
      </c>
    </row>
    <row r="3" spans="1:3" x14ac:dyDescent="0.25">
      <c r="A3" s="4">
        <v>2004</v>
      </c>
      <c r="B3" s="7">
        <f>SUMIFS(Concentrado!C$2:C564,Concentrado!$A$2:$A564,"="&amp;$A3,Concentrado!$B$2:$B564, "=Jalisco")</f>
        <v>14442.081479999999</v>
      </c>
      <c r="C3" s="7">
        <f>SUMIFS(Concentrado!D$2:D564,Concentrado!$A$2:$A564,"="&amp;$A3,Concentrado!$B$2:$B564, "=Jalisco")</f>
        <v>20747.115018022545</v>
      </c>
    </row>
    <row r="4" spans="1:3" x14ac:dyDescent="0.25">
      <c r="A4" s="4">
        <v>2005</v>
      </c>
      <c r="B4" s="7">
        <f>SUMIFS(Concentrado!C$2:C565,Concentrado!$A$2:$A565,"="&amp;$A4,Concentrado!$B$2:$B565, "=Jalisco")</f>
        <v>14817.062980000001</v>
      </c>
      <c r="C4" s="7">
        <f>SUMIFS(Concentrado!D$2:D565,Concentrado!$A$2:$A565,"="&amp;$A4,Concentrado!$B$2:$B565, "=Jalisco")</f>
        <v>20599.829279244812</v>
      </c>
    </row>
    <row r="5" spans="1:3" x14ac:dyDescent="0.25">
      <c r="A5" s="4">
        <v>2006</v>
      </c>
      <c r="B5" s="7">
        <f>SUMIFS(Concentrado!C$2:C566,Concentrado!$A$2:$A566,"="&amp;$A5,Concentrado!$B$2:$B566, "=Jalisco")</f>
        <v>16609.44155</v>
      </c>
      <c r="C5" s="7">
        <f>SUMIFS(Concentrado!D$2:D566,Concentrado!$A$2:$A566,"="&amp;$A5,Concentrado!$B$2:$B566, "=Jalisco")</f>
        <v>22192.919631761779</v>
      </c>
    </row>
    <row r="6" spans="1:3" x14ac:dyDescent="0.25">
      <c r="A6" s="4">
        <v>2007</v>
      </c>
      <c r="B6" s="7">
        <f>SUMIFS(Concentrado!C$2:C567,Concentrado!$A$2:$A567,"="&amp;$A6,Concentrado!$B$2:$B567, "=Jalisco")</f>
        <v>17538.932530000002</v>
      </c>
      <c r="C6" s="7">
        <f>SUMIFS(Concentrado!D$2:D567,Concentrado!$A$2:$A567,"="&amp;$A6,Concentrado!$B$2:$B567, "=Jalisco")</f>
        <v>22585.650537321741</v>
      </c>
    </row>
    <row r="7" spans="1:3" x14ac:dyDescent="0.25">
      <c r="A7" s="4">
        <v>2008</v>
      </c>
      <c r="B7" s="7">
        <f>SUMIFS(Concentrado!C$2:C568,Concentrado!$A$2:$A568,"="&amp;$A7,Concentrado!$B$2:$B568, "=Jalisco")</f>
        <v>19565.867180000001</v>
      </c>
      <c r="C7" s="7">
        <f>SUMIFS(Concentrado!D$2:D568,Concentrado!$A$2:$A568,"="&amp;$A7,Concentrado!$B$2:$B568, "=Jalisco")</f>
        <v>23651.387346536121</v>
      </c>
    </row>
    <row r="8" spans="1:3" x14ac:dyDescent="0.25">
      <c r="A8" s="4">
        <v>2009</v>
      </c>
      <c r="B8" s="7">
        <f>SUMIFS(Concentrado!C$2:C569,Concentrado!$A$2:$A569,"="&amp;$A8,Concentrado!$B$2:$B569, "=Jalisco")</f>
        <v>21835.904750000002</v>
      </c>
      <c r="C8" s="7">
        <f>SUMIFS(Concentrado!D$2:D569,Concentrado!$A$2:$A569,"="&amp;$A8,Concentrado!$B$2:$B569, "=Jalisco")</f>
        <v>25485.592495961468</v>
      </c>
    </row>
    <row r="9" spans="1:3" x14ac:dyDescent="0.25">
      <c r="A9" s="4">
        <v>2010</v>
      </c>
      <c r="B9" s="7">
        <f>SUMIFS(Concentrado!C$2:C570,Concentrado!$A$2:$A570,"="&amp;$A9,Concentrado!$B$2:$B570, "=Jalisco")</f>
        <v>22931.140070000001</v>
      </c>
      <c r="C9" s="7">
        <f>SUMIFS(Concentrado!D$2:D570,Concentrado!$A$2:$A570,"="&amp;$A9,Concentrado!$B$2:$B570, "=Jalisco")</f>
        <v>25635.907264467111</v>
      </c>
    </row>
    <row r="10" spans="1:3" x14ac:dyDescent="0.25">
      <c r="A10" s="4">
        <v>2011</v>
      </c>
      <c r="B10" s="7">
        <f>SUMIFS(Concentrado!C$2:C571,Concentrado!$A$2:$A571,"="&amp;$A10,Concentrado!$B$2:$B571, "=Jalisco")</f>
        <v>26645.935979999998</v>
      </c>
      <c r="C10" s="7">
        <f>SUMIFS(Concentrado!D$2:D571,Concentrado!$A$2:$A571,"="&amp;$A10,Concentrado!$B$2:$B571, "=Jalisco")</f>
        <v>28692.804571497098</v>
      </c>
    </row>
    <row r="11" spans="1:3" x14ac:dyDescent="0.25">
      <c r="A11" s="4">
        <v>2012</v>
      </c>
      <c r="B11" s="7">
        <f>SUMIFS(Concentrado!C$2:C572,Concentrado!$A$2:$A572,"="&amp;$A11,Concentrado!$B$2:$B572, "=Jalisco")</f>
        <v>27038.053179999999</v>
      </c>
      <c r="C11" s="7">
        <f>SUMIFS(Concentrado!D$2:D572,Concentrado!$A$2:$A572,"="&amp;$A11,Concentrado!$B$2:$B572, "=Jalisco")</f>
        <v>28111.463891246</v>
      </c>
    </row>
    <row r="12" spans="1:3" x14ac:dyDescent="0.25">
      <c r="A12" s="4">
        <v>2013</v>
      </c>
      <c r="B12" s="7">
        <f>SUMIFS(Concentrado!C$2:C573,Concentrado!$A$2:$A573,"="&amp;$A12,Concentrado!$B$2:$B573, "=Jalisco")</f>
        <v>28263.561290000005</v>
      </c>
      <c r="C12" s="7">
        <f>SUMIFS(Concentrado!D$2:D573,Concentrado!$A$2:$A573,"="&amp;$A12,Concentrado!$B$2:$B573, "=Jalisco")</f>
        <v>28263.561290000005</v>
      </c>
    </row>
    <row r="13" spans="1:3" x14ac:dyDescent="0.25">
      <c r="A13" s="4">
        <v>2014</v>
      </c>
      <c r="B13" s="7">
        <f>SUMIFS(Concentrado!C$2:C574,Concentrado!$A$2:$A574,"="&amp;$A13,Concentrado!$B$2:$B574, "=Jalisco")</f>
        <v>30845.700430000001</v>
      </c>
      <c r="C13" s="7">
        <f>SUMIFS(Concentrado!D$2:D574,Concentrado!$A$2:$A574,"="&amp;$A13,Concentrado!$B$2:$B574, "=Jalisco")</f>
        <v>29636.530005764798</v>
      </c>
    </row>
    <row r="14" spans="1:3" x14ac:dyDescent="0.25">
      <c r="A14" s="4">
        <v>2015</v>
      </c>
      <c r="B14" s="7">
        <f>SUMIFS(Concentrado!C$2:C575,Concentrado!$A$2:$A575,"="&amp;$A14,Concentrado!$B$2:$B575, "=Jalisco")</f>
        <v>32346.683360000003</v>
      </c>
      <c r="C14" s="7">
        <f>SUMIFS(Concentrado!D$2:D575,Concentrado!$A$2:$A575,"="&amp;$A14,Concentrado!$B$2:$B575, "=Jalisco")</f>
        <v>30430.503752018969</v>
      </c>
    </row>
    <row r="15" spans="1:3" x14ac:dyDescent="0.25">
      <c r="A15" s="4">
        <v>2016</v>
      </c>
      <c r="B15" s="7">
        <f>SUMIFS(Concentrado!C$2:C576,Concentrado!$A$2:$A576,"="&amp;$A15,Concentrado!$B$2:$B576, "=Jalisco")</f>
        <v>33159.071420000007</v>
      </c>
      <c r="C15" s="7">
        <f>SUMIFS(Concentrado!D$2:D576,Concentrado!$A$2:$A576,"="&amp;$A15,Concentrado!$B$2:$B576, "=Jalisco")</f>
        <v>30180.69552589265</v>
      </c>
    </row>
    <row r="16" spans="1:3" x14ac:dyDescent="0.25">
      <c r="A16" s="4">
        <v>2017</v>
      </c>
      <c r="B16" s="7">
        <f>SUMIFS(Concentrado!C$2:C577,Concentrado!$A$2:$A577,"="&amp;$A16,Concentrado!$B$2:$B577, "=Jalisco")</f>
        <v>36591.566440000002</v>
      </c>
      <c r="C16" s="7">
        <f>SUMIFS(Concentrado!D$2:D577,Concentrado!$A$2:$A577,"="&amp;$A16,Concentrado!$B$2:$B577, "=Jalisco")</f>
        <v>31193.107553135524</v>
      </c>
    </row>
    <row r="17" spans="1:3" x14ac:dyDescent="0.25">
      <c r="A17" s="4">
        <v>2018</v>
      </c>
      <c r="B17" s="7">
        <f>SUMIFS(Concentrado!C$2:C578,Concentrado!$A$2:$A578,"="&amp;$A17,Concentrado!$B$2:$B578, "=Jalisco")</f>
        <v>38086.434430000001</v>
      </c>
      <c r="C17" s="7">
        <f>SUMIFS(Concentrado!D$2:D578,Concentrado!$A$2:$A578,"="&amp;$A17,Concentrado!$B$2:$B578, "=Jalisco")</f>
        <v>30899.256343321653</v>
      </c>
    </row>
    <row r="18" spans="1:3" x14ac:dyDescent="0.25">
      <c r="A18" s="4">
        <v>2019</v>
      </c>
      <c r="B18" s="7">
        <f>SUMIFS(Concentrado!C$2:C579,Concentrado!$A$2:$A579,"="&amp;$A18,Concentrado!$B$2:$B579, "=Jalisco")</f>
        <v>38527.968030000004</v>
      </c>
      <c r="C18" s="7">
        <f>SUMIFS(Concentrado!D$2:D579,Concentrado!$A$2:$A579,"="&amp;$A18,Concentrado!$B$2:$B579, "=Jalisco")</f>
        <v>30372.883061787099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"=México")</f>
        <v>15371.75273</v>
      </c>
      <c r="C2" s="7">
        <f>SUMIFS(Concentrado!D$2:D563,Concentrado!$A$2:$A563,"="&amp;$A2,Concentrado!$B$2:$B563, "=México")</f>
        <v>23228.746186623215</v>
      </c>
    </row>
    <row r="3" spans="1:3" x14ac:dyDescent="0.25">
      <c r="A3" s="4">
        <v>2004</v>
      </c>
      <c r="B3" s="7">
        <f>SUMIFS(Concentrado!C$2:C564,Concentrado!$A$2:$A564,"="&amp;$A3,Concentrado!$B$2:$B564, "=México")</f>
        <v>18139.328679999999</v>
      </c>
      <c r="C3" s="7">
        <f>SUMIFS(Concentrado!D$2:D564,Concentrado!$A$2:$A564,"="&amp;$A3,Concentrado!$B$2:$B564, "=México")</f>
        <v>26058.483259137174</v>
      </c>
    </row>
    <row r="4" spans="1:3" x14ac:dyDescent="0.25">
      <c r="A4" s="4">
        <v>2005</v>
      </c>
      <c r="B4" s="7">
        <f>SUMIFS(Concentrado!C$2:C565,Concentrado!$A$2:$A565,"="&amp;$A4,Concentrado!$B$2:$B565, "=México")</f>
        <v>19630.42366</v>
      </c>
      <c r="C4" s="7">
        <f>SUMIFS(Concentrado!D$2:D565,Concentrado!$A$2:$A565,"="&amp;$A4,Concentrado!$B$2:$B565, "=México")</f>
        <v>27291.736332705263</v>
      </c>
    </row>
    <row r="5" spans="1:3" x14ac:dyDescent="0.25">
      <c r="A5" s="4">
        <v>2006</v>
      </c>
      <c r="B5" s="7">
        <f>SUMIFS(Concentrado!C$2:C566,Concentrado!$A$2:$A566,"="&amp;$A5,Concentrado!$B$2:$B566, "=México")</f>
        <v>21131.016950000001</v>
      </c>
      <c r="C5" s="7">
        <f>SUMIFS(Concentrado!D$2:D566,Concentrado!$A$2:$A566,"="&amp;$A5,Concentrado!$B$2:$B566, "=México")</f>
        <v>28234.480942482136</v>
      </c>
    </row>
    <row r="6" spans="1:3" x14ac:dyDescent="0.25">
      <c r="A6" s="4">
        <v>2007</v>
      </c>
      <c r="B6" s="7">
        <f>SUMIFS(Concentrado!C$2:C567,Concentrado!$A$2:$A567,"="&amp;$A6,Concentrado!$B$2:$B567, "=México")</f>
        <v>25577.451370000002</v>
      </c>
      <c r="C6" s="7">
        <f>SUMIFS(Concentrado!D$2:D567,Concentrado!$A$2:$A567,"="&amp;$A6,Concentrado!$B$2:$B567, "=México")</f>
        <v>32937.202836606222</v>
      </c>
    </row>
    <row r="7" spans="1:3" x14ac:dyDescent="0.25">
      <c r="A7" s="4">
        <v>2008</v>
      </c>
      <c r="B7" s="7">
        <f>SUMIFS(Concentrado!C$2:C568,Concentrado!$A$2:$A568,"="&amp;$A7,Concentrado!$B$2:$B568, "=México")</f>
        <v>30397.256980000002</v>
      </c>
      <c r="C7" s="7">
        <f>SUMIFS(Concentrado!D$2:D568,Concentrado!$A$2:$A568,"="&amp;$A7,Concentrado!$B$2:$B568, "=México")</f>
        <v>36744.463840635086</v>
      </c>
    </row>
    <row r="8" spans="1:3" x14ac:dyDescent="0.25">
      <c r="A8" s="4">
        <v>2009</v>
      </c>
      <c r="B8" s="7">
        <f>SUMIFS(Concentrado!C$2:C569,Concentrado!$A$2:$A569,"="&amp;$A8,Concentrado!$B$2:$B569, "=México")</f>
        <v>36576.95405</v>
      </c>
      <c r="C8" s="7">
        <f>SUMIFS(Concentrado!D$2:D569,Concentrado!$A$2:$A569,"="&amp;$A8,Concentrado!$B$2:$B569, "=México")</f>
        <v>42690.484151420715</v>
      </c>
    </row>
    <row r="9" spans="1:3" x14ac:dyDescent="0.25">
      <c r="A9" s="4">
        <v>2010</v>
      </c>
      <c r="B9" s="7">
        <f>SUMIFS(Concentrado!C$2:C570,Concentrado!$A$2:$A570,"="&amp;$A9,Concentrado!$B$2:$B570, "=México")</f>
        <v>44911.189640000004</v>
      </c>
      <c r="C9" s="7">
        <f>SUMIFS(Concentrado!D$2:D570,Concentrado!$A$2:$A570,"="&amp;$A9,Concentrado!$B$2:$B570, "=México")</f>
        <v>50208.541277639844</v>
      </c>
    </row>
    <row r="10" spans="1:3" x14ac:dyDescent="0.25">
      <c r="A10" s="4">
        <v>2011</v>
      </c>
      <c r="B10" s="7">
        <f>SUMIFS(Concentrado!C$2:C571,Concentrado!$A$2:$A571,"="&amp;$A10,Concentrado!$B$2:$B571, "=México")</f>
        <v>41849.617320000005</v>
      </c>
      <c r="C10" s="7">
        <f>SUMIFS(Concentrado!D$2:D571,Concentrado!$A$2:$A571,"="&amp;$A10,Concentrado!$B$2:$B571, "=México")</f>
        <v>45064.391510059475</v>
      </c>
    </row>
    <row r="11" spans="1:3" x14ac:dyDescent="0.25">
      <c r="A11" s="4">
        <v>2012</v>
      </c>
      <c r="B11" s="7">
        <f>SUMIFS(Concentrado!C$2:C572,Concentrado!$A$2:$A572,"="&amp;$A11,Concentrado!$B$2:$B572, "=México")</f>
        <v>50815.374970000004</v>
      </c>
      <c r="C11" s="7">
        <f>SUMIFS(Concentrado!D$2:D572,Concentrado!$A$2:$A572,"="&amp;$A11,Concentrado!$B$2:$B572, "=México")</f>
        <v>52832.745356309009</v>
      </c>
    </row>
    <row r="12" spans="1:3" x14ac:dyDescent="0.25">
      <c r="A12" s="4">
        <v>2013</v>
      </c>
      <c r="B12" s="7">
        <f>SUMIFS(Concentrado!C$2:C573,Concentrado!$A$2:$A573,"="&amp;$A12,Concentrado!$B$2:$B573, "=México")</f>
        <v>54877.598050000001</v>
      </c>
      <c r="C12" s="7">
        <f>SUMIFS(Concentrado!D$2:D573,Concentrado!$A$2:$A573,"="&amp;$A12,Concentrado!$B$2:$B573, "=México")</f>
        <v>54877.598050000001</v>
      </c>
    </row>
    <row r="13" spans="1:3" x14ac:dyDescent="0.25">
      <c r="A13" s="4">
        <v>2014</v>
      </c>
      <c r="B13" s="7">
        <f>SUMIFS(Concentrado!C$2:C574,Concentrado!$A$2:$A574,"="&amp;$A13,Concentrado!$B$2:$B574, "=México")</f>
        <v>64027.697169999999</v>
      </c>
      <c r="C13" s="7">
        <f>SUMIFS(Concentrado!D$2:D574,Concentrado!$A$2:$A574,"="&amp;$A13,Concentrado!$B$2:$B574, "=México")</f>
        <v>61517.772069561877</v>
      </c>
    </row>
    <row r="14" spans="1:3" x14ac:dyDescent="0.25">
      <c r="A14" s="4">
        <v>2015</v>
      </c>
      <c r="B14" s="7">
        <f>SUMIFS(Concentrado!C$2:C575,Concentrado!$A$2:$A575,"="&amp;$A14,Concentrado!$B$2:$B575, "=México")</f>
        <v>68873.512419999999</v>
      </c>
      <c r="C14" s="7">
        <f>SUMIFS(Concentrado!D$2:D575,Concentrado!$A$2:$A575,"="&amp;$A14,Concentrado!$B$2:$B575, "=México")</f>
        <v>64793.526272411465</v>
      </c>
    </row>
    <row r="15" spans="1:3" x14ac:dyDescent="0.25">
      <c r="A15" s="4">
        <v>2016</v>
      </c>
      <c r="B15" s="7">
        <f>SUMIFS(Concentrado!C$2:C576,Concentrado!$A$2:$A576,"="&amp;$A15,Concentrado!$B$2:$B576, "=México")</f>
        <v>71951.436040000001</v>
      </c>
      <c r="C15" s="7">
        <f>SUMIFS(Concentrado!D$2:D576,Concentrado!$A$2:$A576,"="&amp;$A15,Concentrado!$B$2:$B576, "=México")</f>
        <v>65488.697082880455</v>
      </c>
    </row>
    <row r="16" spans="1:3" x14ac:dyDescent="0.25">
      <c r="A16" s="4">
        <v>2017</v>
      </c>
      <c r="B16" s="7">
        <f>SUMIFS(Concentrado!C$2:C577,Concentrado!$A$2:$A577,"="&amp;$A16,Concentrado!$B$2:$B577, "=México")</f>
        <v>72991.176919999998</v>
      </c>
      <c r="C16" s="7">
        <f>SUMIFS(Concentrado!D$2:D577,Concentrado!$A$2:$A577,"="&amp;$A16,Concentrado!$B$2:$B577, "=México")</f>
        <v>62222.578960342071</v>
      </c>
    </row>
    <row r="17" spans="1:3" x14ac:dyDescent="0.25">
      <c r="A17" s="4">
        <v>2018</v>
      </c>
      <c r="B17" s="7">
        <f>SUMIFS(Concentrado!C$2:C578,Concentrado!$A$2:$A578,"="&amp;$A17,Concentrado!$B$2:$B578, "=México")</f>
        <v>74525.827019999997</v>
      </c>
      <c r="C17" s="7">
        <f>SUMIFS(Concentrado!D$2:D578,Concentrado!$A$2:$A578,"="&amp;$A17,Concentrado!$B$2:$B578, "=México")</f>
        <v>60462.279227565567</v>
      </c>
    </row>
    <row r="18" spans="1:3" x14ac:dyDescent="0.25">
      <c r="A18" s="4">
        <v>2019</v>
      </c>
      <c r="B18" s="7">
        <f>SUMIFS(Concentrado!C$2:C579,Concentrado!$A$2:$A579,"="&amp;$A18,Concentrado!$B$2:$B579, "=México")</f>
        <v>77726.336620000002</v>
      </c>
      <c r="C18" s="7">
        <f>SUMIFS(Concentrado!D$2:D579,Concentrado!$A$2:$A579,"="&amp;$A18,Concentrado!$B$2:$B579, "=México")</f>
        <v>61274.265259515691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"=Michoacán")</f>
        <v>4490.6243700000005</v>
      </c>
      <c r="C2" s="7">
        <f>SUMIFS(Concentrado!D$2:D563,Concentrado!$A$2:$A563,"="&amp;$A2,Concentrado!$B$2:$B563, "=Michoacán")</f>
        <v>6785.9258174649794</v>
      </c>
    </row>
    <row r="3" spans="1:3" x14ac:dyDescent="0.25">
      <c r="A3" s="4">
        <v>2004</v>
      </c>
      <c r="B3" s="7">
        <f>SUMIFS(Concentrado!C$2:C564,Concentrado!$A$2:$A564,"="&amp;$A3,Concentrado!$B$2:$B564, "=Michoacán")</f>
        <v>5397.0231899999999</v>
      </c>
      <c r="C3" s="7">
        <f>SUMIFS(Concentrado!D$2:D564,Concentrado!$A$2:$A564,"="&amp;$A3,Concentrado!$B$2:$B564, "=Michoacán")</f>
        <v>7753.2217937510859</v>
      </c>
    </row>
    <row r="4" spans="1:3" x14ac:dyDescent="0.25">
      <c r="A4" s="4">
        <v>2005</v>
      </c>
      <c r="B4" s="7">
        <f>SUMIFS(Concentrado!C$2:C565,Concentrado!$A$2:$A565,"="&amp;$A4,Concentrado!$B$2:$B565, "=Michoacán")</f>
        <v>5808.0902599999999</v>
      </c>
      <c r="C4" s="7">
        <f>SUMIFS(Concentrado!D$2:D565,Concentrado!$A$2:$A565,"="&amp;$A4,Concentrado!$B$2:$B565, "=Michoacán")</f>
        <v>8074.8572072577244</v>
      </c>
    </row>
    <row r="5" spans="1:3" x14ac:dyDescent="0.25">
      <c r="A5" s="4">
        <v>2006</v>
      </c>
      <c r="B5" s="7">
        <f>SUMIFS(Concentrado!C$2:C566,Concentrado!$A$2:$A566,"="&amp;$A5,Concentrado!$B$2:$B566, "=Michoacán")</f>
        <v>6373.0455400000001</v>
      </c>
      <c r="C5" s="7">
        <f>SUMIFS(Concentrado!D$2:D566,Concentrado!$A$2:$A566,"="&amp;$A5,Concentrado!$B$2:$B566, "=Michoacán")</f>
        <v>8515.4270270319739</v>
      </c>
    </row>
    <row r="6" spans="1:3" x14ac:dyDescent="0.25">
      <c r="A6" s="4">
        <v>2007</v>
      </c>
      <c r="B6" s="7">
        <f>SUMIFS(Concentrado!C$2:C567,Concentrado!$A$2:$A567,"="&amp;$A6,Concentrado!$B$2:$B567, "=Michoacán")</f>
        <v>7140.6715299999996</v>
      </c>
      <c r="C6" s="7">
        <f>SUMIFS(Concentrado!D$2:D567,Concentrado!$A$2:$A567,"="&amp;$A6,Concentrado!$B$2:$B567, "=Michoacán")</f>
        <v>9195.3550481206239</v>
      </c>
    </row>
    <row r="7" spans="1:3" x14ac:dyDescent="0.25">
      <c r="A7" s="4">
        <v>2008</v>
      </c>
      <c r="B7" s="7">
        <f>SUMIFS(Concentrado!C$2:C568,Concentrado!$A$2:$A568,"="&amp;$A7,Concentrado!$B$2:$B568, "=Michoacán")</f>
        <v>8801.4508300000016</v>
      </c>
      <c r="C7" s="7">
        <f>SUMIFS(Concentrado!D$2:D568,Concentrado!$A$2:$A568,"="&amp;$A7,Concentrado!$B$2:$B568, "=Michoacán")</f>
        <v>10639.268930773855</v>
      </c>
    </row>
    <row r="8" spans="1:3" x14ac:dyDescent="0.25">
      <c r="A8" s="4">
        <v>2009</v>
      </c>
      <c r="B8" s="7">
        <f>SUMIFS(Concentrado!C$2:C569,Concentrado!$A$2:$A569,"="&amp;$A8,Concentrado!$B$2:$B569, "=Michoacán")</f>
        <v>10289.02377</v>
      </c>
      <c r="C8" s="7">
        <f>SUMIFS(Concentrado!D$2:D569,Concentrado!$A$2:$A569,"="&amp;$A8,Concentrado!$B$2:$B569, "=Michoacán")</f>
        <v>12008.747518624394</v>
      </c>
    </row>
    <row r="9" spans="1:3" x14ac:dyDescent="0.25">
      <c r="A9" s="4">
        <v>2010</v>
      </c>
      <c r="B9" s="7">
        <f>SUMIFS(Concentrado!C$2:C570,Concentrado!$A$2:$A570,"="&amp;$A9,Concentrado!$B$2:$B570, "=Michoacán")</f>
        <v>10090.468489999999</v>
      </c>
      <c r="C9" s="7">
        <f>SUMIFS(Concentrado!D$2:D570,Concentrado!$A$2:$A570,"="&amp;$A9,Concentrado!$B$2:$B570, "=Michoacán")</f>
        <v>11280.656507919863</v>
      </c>
    </row>
    <row r="10" spans="1:3" x14ac:dyDescent="0.25">
      <c r="A10" s="4">
        <v>2011</v>
      </c>
      <c r="B10" s="7">
        <f>SUMIFS(Concentrado!C$2:C571,Concentrado!$A$2:$A571,"="&amp;$A10,Concentrado!$B$2:$B571, "=Michoacán")</f>
        <v>11788.510630000001</v>
      </c>
      <c r="C10" s="7">
        <f>SUMIFS(Concentrado!D$2:D571,Concentrado!$A$2:$A571,"="&amp;$A10,Concentrado!$B$2:$B571, "=Michoacán")</f>
        <v>12694.072069732796</v>
      </c>
    </row>
    <row r="11" spans="1:3" x14ac:dyDescent="0.25">
      <c r="A11" s="4">
        <v>2012</v>
      </c>
      <c r="B11" s="7">
        <f>SUMIFS(Concentrado!C$2:C572,Concentrado!$A$2:$A572,"="&amp;$A11,Concentrado!$B$2:$B572, "=Michoacán")</f>
        <v>12328.827229999999</v>
      </c>
      <c r="C11" s="7">
        <f>SUMIFS(Concentrado!D$2:D572,Concentrado!$A$2:$A572,"="&amp;$A11,Concentrado!$B$2:$B572, "=Michoacán")</f>
        <v>12818.281671031</v>
      </c>
    </row>
    <row r="12" spans="1:3" x14ac:dyDescent="0.25">
      <c r="A12" s="4">
        <v>2013</v>
      </c>
      <c r="B12" s="7">
        <f>SUMIFS(Concentrado!C$2:C573,Concentrado!$A$2:$A573,"="&amp;$A12,Concentrado!$B$2:$B573, "=Michoacán")</f>
        <v>13921.725890000002</v>
      </c>
      <c r="C12" s="7">
        <f>SUMIFS(Concentrado!D$2:D573,Concentrado!$A$2:$A573,"="&amp;$A12,Concentrado!$B$2:$B573, "=Michoacán")</f>
        <v>13921.725890000002</v>
      </c>
    </row>
    <row r="13" spans="1:3" x14ac:dyDescent="0.25">
      <c r="A13" s="4">
        <v>2014</v>
      </c>
      <c r="B13" s="7">
        <f>SUMIFS(Concentrado!C$2:C574,Concentrado!$A$2:$A574,"="&amp;$A13,Concentrado!$B$2:$B574, "=Michoacán")</f>
        <v>14748.060819999999</v>
      </c>
      <c r="C13" s="7">
        <f>SUMIFS(Concentrado!D$2:D574,Concentrado!$A$2:$A574,"="&amp;$A13,Concentrado!$B$2:$B574, "=Michoacán")</f>
        <v>14169.927767102228</v>
      </c>
    </row>
    <row r="14" spans="1:3" x14ac:dyDescent="0.25">
      <c r="A14" s="4">
        <v>2015</v>
      </c>
      <c r="B14" s="7">
        <f>SUMIFS(Concentrado!C$2:C575,Concentrado!$A$2:$A575,"="&amp;$A14,Concentrado!$B$2:$B575, "=Michoacán")</f>
        <v>15630.257989999998</v>
      </c>
      <c r="C14" s="7">
        <f>SUMIFS(Concentrado!D$2:D575,Concentrado!$A$2:$A575,"="&amp;$A14,Concentrado!$B$2:$B575, "=Michoacán")</f>
        <v>14704.339827244636</v>
      </c>
    </row>
    <row r="15" spans="1:3" x14ac:dyDescent="0.25">
      <c r="A15" s="4">
        <v>2016</v>
      </c>
      <c r="B15" s="7">
        <f>SUMIFS(Concentrado!C$2:C576,Concentrado!$A$2:$A576,"="&amp;$A15,Concentrado!$B$2:$B576, "=Michoacán")</f>
        <v>16440.83323</v>
      </c>
      <c r="C15" s="7">
        <f>SUMIFS(Concentrado!D$2:D576,Concentrado!$A$2:$A576,"="&amp;$A15,Concentrado!$B$2:$B576, "=Michoacán")</f>
        <v>14964.103657237098</v>
      </c>
    </row>
    <row r="16" spans="1:3" x14ac:dyDescent="0.25">
      <c r="A16" s="4">
        <v>2017</v>
      </c>
      <c r="B16" s="7">
        <f>SUMIFS(Concentrado!C$2:C577,Concentrado!$A$2:$A577,"="&amp;$A16,Concentrado!$B$2:$B577, "=Michoacán")</f>
        <v>17364.370419999999</v>
      </c>
      <c r="C16" s="7">
        <f>SUMIFS(Concentrado!D$2:D577,Concentrado!$A$2:$A577,"="&amp;$A16,Concentrado!$B$2:$B577, "=Michoacán")</f>
        <v>14802.554981943675</v>
      </c>
    </row>
    <row r="17" spans="1:3" x14ac:dyDescent="0.25">
      <c r="A17" s="4">
        <v>2018</v>
      </c>
      <c r="B17" s="7">
        <f>SUMIFS(Concentrado!C$2:C578,Concentrado!$A$2:$A578,"="&amp;$A17,Concentrado!$B$2:$B578, "=Michoacán")</f>
        <v>17910.723139999998</v>
      </c>
      <c r="C17" s="7">
        <f>SUMIFS(Concentrado!D$2:D578,Concentrado!$A$2:$A578,"="&amp;$A17,Concentrado!$B$2:$B578, "=Michoacán")</f>
        <v>14530.843694866788</v>
      </c>
    </row>
    <row r="18" spans="1:3" x14ac:dyDescent="0.25">
      <c r="A18" s="4">
        <v>2019</v>
      </c>
      <c r="B18" s="7">
        <f>SUMIFS(Concentrado!C$2:C579,Concentrado!$A$2:$A579,"="&amp;$A18,Concentrado!$B$2:$B579, "=Michoacán")</f>
        <v>18685.979959999997</v>
      </c>
      <c r="C18" s="7">
        <f>SUMIFS(Concentrado!D$2:D579,Concentrado!$A$2:$A579,"="&amp;$A18,Concentrado!$B$2:$B579, "=Michoacán")</f>
        <v>14730.781643559651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"=Morelos")</f>
        <v>2719.7874599999996</v>
      </c>
      <c r="C2" s="7">
        <f>SUMIFS(Concentrado!D$2:D563,Concentrado!$A$2:$A563,"="&amp;$A2,Concentrado!$B$2:$B563, "=Morelos")</f>
        <v>4109.9576411089347</v>
      </c>
    </row>
    <row r="3" spans="1:3" x14ac:dyDescent="0.25">
      <c r="A3" s="4">
        <v>2004</v>
      </c>
      <c r="B3" s="7">
        <f>SUMIFS(Concentrado!C$2:C564,Concentrado!$A$2:$A564,"="&amp;$A3,Concentrado!$B$2:$B564, "=Morelos")</f>
        <v>3308.2012</v>
      </c>
      <c r="C3" s="7">
        <f>SUMIFS(Concentrado!D$2:D564,Concentrado!$A$2:$A564,"="&amp;$A3,Concentrado!$B$2:$B564, "=Morelos")</f>
        <v>4752.4749735147043</v>
      </c>
    </row>
    <row r="4" spans="1:3" x14ac:dyDescent="0.25">
      <c r="A4" s="4">
        <v>2005</v>
      </c>
      <c r="B4" s="7">
        <f>SUMIFS(Concentrado!C$2:C565,Concentrado!$A$2:$A565,"="&amp;$A4,Concentrado!$B$2:$B565, "=Morelos")</f>
        <v>3563.8584099999998</v>
      </c>
      <c r="C4" s="7">
        <f>SUMIFS(Concentrado!D$2:D565,Concentrado!$A$2:$A565,"="&amp;$A4,Concentrado!$B$2:$B565, "=Morelos")</f>
        <v>4954.7521611061447</v>
      </c>
    </row>
    <row r="5" spans="1:3" x14ac:dyDescent="0.25">
      <c r="A5" s="4">
        <v>2006</v>
      </c>
      <c r="B5" s="7">
        <f>SUMIFS(Concentrado!C$2:C566,Concentrado!$A$2:$A566,"="&amp;$A5,Concentrado!$B$2:$B566, "=Morelos")</f>
        <v>3802.7250700000004</v>
      </c>
      <c r="C5" s="7">
        <f>SUMIFS(Concentrado!D$2:D566,Concentrado!$A$2:$A566,"="&amp;$A5,Concentrado!$B$2:$B566, "=Morelos")</f>
        <v>5081.0601672634621</v>
      </c>
    </row>
    <row r="6" spans="1:3" x14ac:dyDescent="0.25">
      <c r="A6" s="4">
        <v>2007</v>
      </c>
      <c r="B6" s="7">
        <f>SUMIFS(Concentrado!C$2:C567,Concentrado!$A$2:$A567,"="&amp;$A6,Concentrado!$B$2:$B567, "=Morelos")</f>
        <v>4240.6877400000003</v>
      </c>
      <c r="C6" s="7">
        <f>SUMIFS(Concentrado!D$2:D567,Concentrado!$A$2:$A567,"="&amp;$A6,Concentrado!$B$2:$B567, "=Morelos")</f>
        <v>5460.9190821457996</v>
      </c>
    </row>
    <row r="7" spans="1:3" x14ac:dyDescent="0.25">
      <c r="A7" s="4">
        <v>2008</v>
      </c>
      <c r="B7" s="7">
        <f>SUMIFS(Concentrado!C$2:C568,Concentrado!$A$2:$A568,"="&amp;$A7,Concentrado!$B$2:$B568, "=Morelos")</f>
        <v>4791.1828000000005</v>
      </c>
      <c r="C7" s="7">
        <f>SUMIFS(Concentrado!D$2:D568,Concentrado!$A$2:$A568,"="&amp;$A7,Concentrado!$B$2:$B568, "=Morelos")</f>
        <v>5791.6226870176224</v>
      </c>
    </row>
    <row r="8" spans="1:3" x14ac:dyDescent="0.25">
      <c r="A8" s="4">
        <v>2009</v>
      </c>
      <c r="B8" s="7">
        <f>SUMIFS(Concentrado!C$2:C569,Concentrado!$A$2:$A569,"="&amp;$A8,Concentrado!$B$2:$B569, "=Morelos")</f>
        <v>5332.0752599999996</v>
      </c>
      <c r="C8" s="7">
        <f>SUMIFS(Concentrado!D$2:D569,Concentrado!$A$2:$A569,"="&amp;$A8,Concentrado!$B$2:$B569, "=Morelos")</f>
        <v>6223.2867742362614</v>
      </c>
    </row>
    <row r="9" spans="1:3" x14ac:dyDescent="0.25">
      <c r="A9" s="4">
        <v>2010</v>
      </c>
      <c r="B9" s="7">
        <f>SUMIFS(Concentrado!C$2:C570,Concentrado!$A$2:$A570,"="&amp;$A9,Concentrado!$B$2:$B570, "=Morelos")</f>
        <v>5580.7596199999998</v>
      </c>
      <c r="C9" s="7">
        <f>SUMIFS(Concentrado!D$2:D570,Concentrado!$A$2:$A570,"="&amp;$A9,Concentrado!$B$2:$B570, "=Morelos")</f>
        <v>6239.0197629455542</v>
      </c>
    </row>
    <row r="10" spans="1:3" x14ac:dyDescent="0.25">
      <c r="A10" s="4">
        <v>2011</v>
      </c>
      <c r="B10" s="7">
        <f>SUMIFS(Concentrado!C$2:C571,Concentrado!$A$2:$A571,"="&amp;$A10,Concentrado!$B$2:$B571, "=Morelos")</f>
        <v>6186.8516799999998</v>
      </c>
      <c r="C10" s="7">
        <f>SUMIFS(Concentrado!D$2:D571,Concentrado!$A$2:$A571,"="&amp;$A10,Concentrado!$B$2:$B571, "=Morelos")</f>
        <v>6662.1088596895479</v>
      </c>
    </row>
    <row r="11" spans="1:3" x14ac:dyDescent="0.25">
      <c r="A11" s="4">
        <v>2012</v>
      </c>
      <c r="B11" s="7">
        <f>SUMIFS(Concentrado!C$2:C572,Concentrado!$A$2:$A572,"="&amp;$A11,Concentrado!$B$2:$B572, "=Morelos")</f>
        <v>6796.6616799999993</v>
      </c>
      <c r="C11" s="7">
        <f>SUMIFS(Concentrado!D$2:D572,Concentrado!$A$2:$A572,"="&amp;$A11,Concentrado!$B$2:$B572, "=Morelos")</f>
        <v>7066.4891486959996</v>
      </c>
    </row>
    <row r="12" spans="1:3" x14ac:dyDescent="0.25">
      <c r="A12" s="4">
        <v>2013</v>
      </c>
      <c r="B12" s="7">
        <f>SUMIFS(Concentrado!C$2:C573,Concentrado!$A$2:$A573,"="&amp;$A12,Concentrado!$B$2:$B573, "=Morelos")</f>
        <v>7209.5906900000009</v>
      </c>
      <c r="C12" s="7">
        <f>SUMIFS(Concentrado!D$2:D573,Concentrado!$A$2:$A573,"="&amp;$A12,Concentrado!$B$2:$B573, "=Morelos")</f>
        <v>7209.5906900000009</v>
      </c>
    </row>
    <row r="13" spans="1:3" x14ac:dyDescent="0.25">
      <c r="A13" s="4">
        <v>2014</v>
      </c>
      <c r="B13" s="7">
        <f>SUMIFS(Concentrado!C$2:C574,Concentrado!$A$2:$A574,"="&amp;$A13,Concentrado!$B$2:$B574, "=Morelos")</f>
        <v>7470.7029899999998</v>
      </c>
      <c r="C13" s="7">
        <f>SUMIFS(Concentrado!D$2:D574,Concentrado!$A$2:$A574,"="&amp;$A13,Concentrado!$B$2:$B574, "=Morelos")</f>
        <v>7177.8468389700229</v>
      </c>
    </row>
    <row r="14" spans="1:3" x14ac:dyDescent="0.25">
      <c r="A14" s="4">
        <v>2015</v>
      </c>
      <c r="B14" s="7">
        <f>SUMIFS(Concentrado!C$2:C575,Concentrado!$A$2:$A575,"="&amp;$A14,Concentrado!$B$2:$B575, "=Morelos")</f>
        <v>7974.2746900000002</v>
      </c>
      <c r="C14" s="7">
        <f>SUMIFS(Concentrado!D$2:D575,Concentrado!$A$2:$A575,"="&amp;$A14,Concentrado!$B$2:$B575, "=Morelos")</f>
        <v>7501.8880041887196</v>
      </c>
    </row>
    <row r="15" spans="1:3" x14ac:dyDescent="0.25">
      <c r="A15" s="4">
        <v>2016</v>
      </c>
      <c r="B15" s="7">
        <f>SUMIFS(Concentrado!C$2:C576,Concentrado!$A$2:$A576,"="&amp;$A15,Concentrado!$B$2:$B576, "=Morelos")</f>
        <v>8157.6111500000006</v>
      </c>
      <c r="C15" s="7">
        <f>SUMIFS(Concentrado!D$2:D576,Concentrado!$A$2:$A576,"="&amp;$A15,Concentrado!$B$2:$B576, "=Morelos")</f>
        <v>7424.8876037065147</v>
      </c>
    </row>
    <row r="16" spans="1:3" x14ac:dyDescent="0.25">
      <c r="A16" s="4">
        <v>2017</v>
      </c>
      <c r="B16" s="7">
        <f>SUMIFS(Concentrado!C$2:C577,Concentrado!$A$2:$A577,"="&amp;$A16,Concentrado!$B$2:$B577, "=Morelos")</f>
        <v>8634.7500099999997</v>
      </c>
      <c r="C16" s="7">
        <f>SUMIFS(Concentrado!D$2:D577,Concentrado!$A$2:$A577,"="&amp;$A16,Concentrado!$B$2:$B577, "=Morelos")</f>
        <v>7360.8405422604255</v>
      </c>
    </row>
    <row r="17" spans="1:3" x14ac:dyDescent="0.25">
      <c r="A17" s="4">
        <v>2018</v>
      </c>
      <c r="B17" s="7">
        <f>SUMIFS(Concentrado!C$2:C578,Concentrado!$A$2:$A578,"="&amp;$A17,Concentrado!$B$2:$B578, "=Morelos")</f>
        <v>8737.2193499999994</v>
      </c>
      <c r="C17" s="7">
        <f>SUMIFS(Concentrado!D$2:D578,Concentrado!$A$2:$A578,"="&amp;$A17,Concentrado!$B$2:$B578, "=Morelos")</f>
        <v>7088.4445988156558</v>
      </c>
    </row>
    <row r="18" spans="1:3" x14ac:dyDescent="0.25">
      <c r="A18" s="4">
        <v>2019</v>
      </c>
      <c r="B18" s="7">
        <f>SUMIFS(Concentrado!C$2:C579,Concentrado!$A$2:$A579,"="&amp;$A18,Concentrado!$B$2:$B579, "=Morelos")</f>
        <v>9508.4403700000003</v>
      </c>
      <c r="C18" s="7">
        <f>SUMIFS(Concentrado!D$2:D579,Concentrado!$A$2:$A579,"="&amp;$A18,Concentrado!$B$2:$B579, "=Morelos")</f>
        <v>7495.8208860926961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5">
        <v>2003</v>
      </c>
      <c r="B2" s="6">
        <f>SUMIFS(Concentrado!C$2:C563,Concentrado!$A$2:$A563,"="&amp;$A2,Concentrado!$B$2:$B563, "=Nacional")</f>
        <v>195812.89418999996</v>
      </c>
      <c r="C2" s="6">
        <f>SUMIFS(Concentrado!D$2:D563,Concentrado!$A$2:$A563,"="&amp;$A2,Concentrado!$B$2:$B563, "=Nacional")</f>
        <v>295899.11437559384</v>
      </c>
    </row>
    <row r="3" spans="1:3" x14ac:dyDescent="0.25">
      <c r="A3" s="5">
        <v>2004</v>
      </c>
      <c r="B3" s="6">
        <f>SUMIFS(Concentrado!C$2:C564,Concentrado!$A$2:$A564,"="&amp;$A3,Concentrado!$B$2:$B564, "=Nacional")</f>
        <v>233809.54729999998</v>
      </c>
      <c r="C3" s="6">
        <f>SUMIFS(Concentrado!D$2:D564,Concentrado!$A$2:$A564,"="&amp;$A3,Concentrado!$B$2:$B564, "=Nacional")</f>
        <v>335884.65602154197</v>
      </c>
    </row>
    <row r="4" spans="1:3" x14ac:dyDescent="0.25">
      <c r="A4" s="5">
        <v>2005</v>
      </c>
      <c r="B4" s="6">
        <f>SUMIFS(Concentrado!C$2:C565,Concentrado!$A$2:$A565,"="&amp;$A4,Concentrado!$B$2:$B565, "=Nacional")</f>
        <v>247281.43967000005</v>
      </c>
      <c r="C4" s="6">
        <f>SUMIFS(Concentrado!D$2:D565,Concentrado!$A$2:$A565,"="&amp;$A4,Concentrado!$B$2:$B565, "=Nacional")</f>
        <v>343789.821775319</v>
      </c>
    </row>
    <row r="5" spans="1:3" x14ac:dyDescent="0.25">
      <c r="A5" s="5">
        <v>2006</v>
      </c>
      <c r="B5" s="6">
        <f>SUMIFS(Concentrado!C$2:C566,Concentrado!$A$2:$A566,"="&amp;$A5,Concentrado!$B$2:$B566, "=Nacional")</f>
        <v>269864.01705000002</v>
      </c>
      <c r="C5" s="6">
        <f>SUMIFS(Concentrado!D$2:D566,Concentrado!$A$2:$A566,"="&amp;$A5,Concentrado!$B$2:$B566, "=Nacional")</f>
        <v>360582.28832474147</v>
      </c>
    </row>
    <row r="6" spans="1:3" x14ac:dyDescent="0.25">
      <c r="A6" s="5">
        <v>2007</v>
      </c>
      <c r="B6" s="6">
        <f>SUMIFS(Concentrado!C$2:C567,Concentrado!$A$2:$A567,"="&amp;$A6,Concentrado!$B$2:$B567, "=Nacional")</f>
        <v>301655.81548000005</v>
      </c>
      <c r="C6" s="6">
        <f>SUMIFS(Concentrado!D$2:D567,Concentrado!$A$2:$A567,"="&amp;$A6,Concentrado!$B$2:$B567, "=Nacional")</f>
        <v>388455.3874261406</v>
      </c>
    </row>
    <row r="7" spans="1:3" x14ac:dyDescent="0.25">
      <c r="A7" s="5">
        <v>2008</v>
      </c>
      <c r="B7" s="6">
        <f>SUMIFS(Concentrado!C$2:C568,Concentrado!$A$2:$A568,"="&amp;$A7,Concentrado!$B$2:$B568, "=Nacional")</f>
        <v>339035.93595000007</v>
      </c>
      <c r="C7" s="6">
        <f>SUMIFS(Concentrado!D$2:D568,Concentrado!$A$2:$A568,"="&amp;$A7,Concentrado!$B$2:$B568, "=Nacional")</f>
        <v>409829.53486188705</v>
      </c>
    </row>
    <row r="8" spans="1:3" x14ac:dyDescent="0.25">
      <c r="A8" s="5">
        <v>2009</v>
      </c>
      <c r="B8" s="6">
        <f>SUMIFS(Concentrado!C$2:C569,Concentrado!$A$2:$A569,"="&amp;$A8,Concentrado!$B$2:$B569, "=Nacional")</f>
        <v>374834.01201000001</v>
      </c>
      <c r="C8" s="6">
        <f>SUMIFS(Concentrado!D$2:D569,Concentrado!$A$2:$A569,"="&amp;$A8,Concentrado!$B$2:$B569, "=Nacional")</f>
        <v>437484.36316627485</v>
      </c>
    </row>
    <row r="9" spans="1:3" x14ac:dyDescent="0.25">
      <c r="A9" s="5">
        <v>2010</v>
      </c>
      <c r="B9" s="6">
        <f>SUMIFS(Concentrado!C$2:C570,Concentrado!$A$2:$A570,"="&amp;$A9,Concentrado!$B$2:$B570, "=Nacional")</f>
        <v>412675.92040000006</v>
      </c>
      <c r="C9" s="6">
        <f>SUMIFS(Concentrado!D$2:D570,Concentrado!$A$2:$A570,"="&amp;$A9,Concentrado!$B$2:$B570, "=Nacional")</f>
        <v>461351.75108426309</v>
      </c>
    </row>
    <row r="10" spans="1:3" x14ac:dyDescent="0.25">
      <c r="A10" s="5">
        <v>2011</v>
      </c>
      <c r="B10" s="6">
        <f>SUMIFS(Concentrado!C$2:C571,Concentrado!$A$2:$A571,"="&amp;$A10,Concentrado!$B$2:$B571, "=Nacional")</f>
        <v>446257.00820999988</v>
      </c>
      <c r="C10" s="6">
        <f>SUMIFS(Concentrado!D$2:D571,Concentrado!$A$2:$A571,"="&amp;$A10,Concentrado!$B$2:$B571, "=Nacional")</f>
        <v>480537.26222419989</v>
      </c>
    </row>
    <row r="11" spans="1:3" x14ac:dyDescent="0.25">
      <c r="A11" s="5">
        <v>2012</v>
      </c>
      <c r="B11" s="6">
        <f>SUMIFS(Concentrado!C$2:C572,Concentrado!$A$2:$A572,"="&amp;$A11,Concentrado!$B$2:$B572, "=Nacional")</f>
        <v>493795.08257000009</v>
      </c>
      <c r="C11" s="6">
        <f>SUMIFS(Concentrado!D$2:D572,Concentrado!$A$2:$A572,"="&amp;$A11,Concentrado!$B$2:$B572, "=Nacional")</f>
        <v>513398.74734802911</v>
      </c>
    </row>
    <row r="12" spans="1:3" x14ac:dyDescent="0.25">
      <c r="A12" s="5">
        <v>2013</v>
      </c>
      <c r="B12" s="6">
        <f>SUMIFS(Concentrado!C$2:C573,Concentrado!$A$2:$A573,"="&amp;$A12,Concentrado!$B$2:$B573, "=Nacional")</f>
        <v>524372.61205</v>
      </c>
      <c r="C12" s="6">
        <f>SUMIFS(Concentrado!D$2:D573,Concentrado!$A$2:$A573,"="&amp;$A12,Concentrado!$B$2:$B573, "=Nacional")</f>
        <v>524372.61205</v>
      </c>
    </row>
    <row r="13" spans="1:3" x14ac:dyDescent="0.25">
      <c r="A13" s="5">
        <v>2014</v>
      </c>
      <c r="B13" s="6">
        <f>SUMIFS(Concentrado!C$2:C574,Concentrado!$A$2:$A574,"="&amp;$A13,Concentrado!$B$2:$B574, "=Nacional")</f>
        <v>523853.03773999994</v>
      </c>
      <c r="C13" s="6">
        <f>SUMIFS(Concentrado!D$2:D574,Concentrado!$A$2:$A574,"="&amp;$A13,Concentrado!$B$2:$B574, "=Nacional")</f>
        <v>503317.67653727898</v>
      </c>
    </row>
    <row r="14" spans="1:3" x14ac:dyDescent="0.25">
      <c r="A14" s="5">
        <v>2015</v>
      </c>
      <c r="B14" s="6">
        <f>SUMIFS(Concentrado!C$2:C575,Concentrado!$A$2:$A575,"="&amp;$A14,Concentrado!$B$2:$B575, "=Nacional")</f>
        <v>570887.62398000003</v>
      </c>
      <c r="C14" s="6">
        <f>SUMIFS(Concentrado!D$2:D575,Concentrado!$A$2:$A575,"="&amp;$A14,Concentrado!$B$2:$B575, "=Nacional")</f>
        <v>537068.91028547729</v>
      </c>
    </row>
    <row r="15" spans="1:3" x14ac:dyDescent="0.25">
      <c r="A15" s="5">
        <v>2016</v>
      </c>
      <c r="B15" s="6">
        <f>SUMIFS(Concentrado!C$2:C576,Concentrado!$A$2:$A576,"="&amp;$A15,Concentrado!$B$2:$B576, "=Nacional")</f>
        <v>591913.05865999998</v>
      </c>
      <c r="C15" s="6">
        <f>SUMIFS(Concentrado!D$2:D576,Concentrado!$A$2:$A576,"="&amp;$A15,Concentrado!$B$2:$B576, "=Nacional")</f>
        <v>538746.92614107265</v>
      </c>
    </row>
    <row r="16" spans="1:3" x14ac:dyDescent="0.25">
      <c r="A16" s="5">
        <v>2017</v>
      </c>
      <c r="B16" s="6">
        <f>SUMIFS(Concentrado!C$2:C577,Concentrado!$A$2:$A577,"="&amp;$A16,Concentrado!$B$2:$B577, "=Nacional")</f>
        <v>622937.39929000009</v>
      </c>
      <c r="C16" s="6">
        <f>SUMIFS(Concentrado!D$2:D577,Concentrado!$A$2:$A577,"="&amp;$A16,Concentrado!$B$2:$B577, "=Nacional")</f>
        <v>531033.655713688</v>
      </c>
    </row>
    <row r="17" spans="1:3" x14ac:dyDescent="0.25">
      <c r="A17" s="5">
        <v>2018</v>
      </c>
      <c r="B17" s="6">
        <f>SUMIFS(Concentrado!C$2:C578,Concentrado!$A$2:$A578,"="&amp;$A17,Concentrado!$B$2:$B578, "=Nacional")</f>
        <v>651520.37015999993</v>
      </c>
      <c r="C17" s="6">
        <f>SUMIFS(Concentrado!D$2:D578,Concentrado!$A$2:$A578,"="&amp;$A17,Concentrado!$B$2:$B578, "=Nacional")</f>
        <v>528573.89334960771</v>
      </c>
    </row>
    <row r="18" spans="1:3" x14ac:dyDescent="0.25">
      <c r="A18" s="5">
        <v>2019</v>
      </c>
      <c r="B18" s="6">
        <f>SUMIFS(Concentrado!C$2:C579,Concentrado!$A$2:$A579,"="&amp;$A18,Concentrado!$B$2:$B579, "=Nacional")</f>
        <v>673823.24515999993</v>
      </c>
      <c r="C18" s="6">
        <f>SUMIFS(Concentrado!D$2:D579,Concentrado!$A$2:$A579,"="&amp;$A18,Concentrado!$B$2:$B579, "=Nacional")</f>
        <v>531197.35288460203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"=Nayarit")</f>
        <v>1761.2597099999998</v>
      </c>
      <c r="C2" s="7">
        <f>SUMIFS(Concentrado!D$2:D563,Concentrado!$A$2:$A563,"="&amp;$A2,Concentrado!$B$2:$B563, "=Nayarit")</f>
        <v>2661.4957637505272</v>
      </c>
    </row>
    <row r="3" spans="1:3" x14ac:dyDescent="0.25">
      <c r="A3" s="4">
        <v>2004</v>
      </c>
      <c r="B3" s="7">
        <f>SUMIFS(Concentrado!C$2:C564,Concentrado!$A$2:$A564,"="&amp;$A3,Concentrado!$B$2:$B564, "=Nayarit")</f>
        <v>2141.89815</v>
      </c>
      <c r="C3" s="7">
        <f>SUMIFS(Concentrado!D$2:D564,Concentrado!$A$2:$A564,"="&amp;$A3,Concentrado!$B$2:$B564, "=Nayarit")</f>
        <v>3076.9946379598814</v>
      </c>
    </row>
    <row r="4" spans="1:3" x14ac:dyDescent="0.25">
      <c r="A4" s="4">
        <v>2005</v>
      </c>
      <c r="B4" s="7">
        <f>SUMIFS(Concentrado!C$2:C565,Concentrado!$A$2:$A565,"="&amp;$A4,Concentrado!$B$2:$B565, "=Nayarit")</f>
        <v>2313.2092400000001</v>
      </c>
      <c r="C4" s="7">
        <f>SUMIFS(Concentrado!D$2:D565,Concentrado!$A$2:$A565,"="&amp;$A4,Concentrado!$B$2:$B565, "=Nayarit")</f>
        <v>3216.0027594869307</v>
      </c>
    </row>
    <row r="5" spans="1:3" x14ac:dyDescent="0.25">
      <c r="A5" s="4">
        <v>2006</v>
      </c>
      <c r="B5" s="7">
        <f>SUMIFS(Concentrado!C$2:C566,Concentrado!$A$2:$A566,"="&amp;$A5,Concentrado!$B$2:$B566, "=Nayarit")</f>
        <v>2579.4382299999997</v>
      </c>
      <c r="C5" s="7">
        <f>SUMIFS(Concentrado!D$2:D566,Concentrado!$A$2:$A566,"="&amp;$A5,Concentrado!$B$2:$B566, "=Nayarit")</f>
        <v>3446.5496724351851</v>
      </c>
    </row>
    <row r="6" spans="1:3" x14ac:dyDescent="0.25">
      <c r="A6" s="4">
        <v>2007</v>
      </c>
      <c r="B6" s="7">
        <f>SUMIFS(Concentrado!C$2:C567,Concentrado!$A$2:$A567,"="&amp;$A6,Concentrado!$B$2:$B567, "=Nayarit")</f>
        <v>2871.2216799999997</v>
      </c>
      <c r="C6" s="7">
        <f>SUMIFS(Concentrado!D$2:D567,Concentrado!$A$2:$A567,"="&amp;$A6,Concentrado!$B$2:$B567, "=Nayarit")</f>
        <v>3697.3977389296574</v>
      </c>
    </row>
    <row r="7" spans="1:3" x14ac:dyDescent="0.25">
      <c r="A7" s="4">
        <v>2008</v>
      </c>
      <c r="B7" s="7">
        <f>SUMIFS(Concentrado!C$2:C568,Concentrado!$A$2:$A568,"="&amp;$A7,Concentrado!$B$2:$B568, "=Nayarit")</f>
        <v>3202.8270400000001</v>
      </c>
      <c r="C7" s="7">
        <f>SUMIFS(Concentrado!D$2:D568,Concentrado!$A$2:$A568,"="&amp;$A7,Concentrado!$B$2:$B568, "=Nayarit")</f>
        <v>3871.6046792156408</v>
      </c>
    </row>
    <row r="8" spans="1:3" x14ac:dyDescent="0.25">
      <c r="A8" s="4">
        <v>2009</v>
      </c>
      <c r="B8" s="7">
        <f>SUMIFS(Concentrado!C$2:C569,Concentrado!$A$2:$A569,"="&amp;$A8,Concentrado!$B$2:$B569, "=Nayarit")</f>
        <v>3501.71677</v>
      </c>
      <c r="C8" s="7">
        <f>SUMIFS(Concentrado!D$2:D569,Concentrado!$A$2:$A569,"="&amp;$A8,Concentrado!$B$2:$B569, "=Nayarit")</f>
        <v>4086.9992637467617</v>
      </c>
    </row>
    <row r="9" spans="1:3" x14ac:dyDescent="0.25">
      <c r="A9" s="4">
        <v>2010</v>
      </c>
      <c r="B9" s="7">
        <f>SUMIFS(Concentrado!C$2:C570,Concentrado!$A$2:$A570,"="&amp;$A9,Concentrado!$B$2:$B570, "=Nayarit")</f>
        <v>3729.2759100000003</v>
      </c>
      <c r="C9" s="7">
        <f>SUMIFS(Concentrado!D$2:D570,Concentrado!$A$2:$A570,"="&amp;$A9,Concentrado!$B$2:$B570, "=Nayarit")</f>
        <v>4169.1503824289011</v>
      </c>
    </row>
    <row r="10" spans="1:3" x14ac:dyDescent="0.25">
      <c r="A10" s="4">
        <v>2011</v>
      </c>
      <c r="B10" s="7">
        <f>SUMIFS(Concentrado!C$2:C571,Concentrado!$A$2:$A571,"="&amp;$A10,Concentrado!$B$2:$B571, "=Nayarit")</f>
        <v>4206.4193300000006</v>
      </c>
      <c r="C10" s="7">
        <f>SUMIFS(Concentrado!D$2:D571,Concentrado!$A$2:$A571,"="&amp;$A10,Concentrado!$B$2:$B571, "=Nayarit")</f>
        <v>4529.5450635342168</v>
      </c>
    </row>
    <row r="11" spans="1:3" x14ac:dyDescent="0.25">
      <c r="A11" s="4">
        <v>2012</v>
      </c>
      <c r="B11" s="7">
        <f>SUMIFS(Concentrado!C$2:C572,Concentrado!$A$2:$A572,"="&amp;$A11,Concentrado!$B$2:$B572, "=Nayarit")</f>
        <v>4563.5054299999993</v>
      </c>
      <c r="C11" s="7">
        <f>SUMIFS(Concentrado!D$2:D572,Concentrado!$A$2:$A572,"="&amp;$A11,Concentrado!$B$2:$B572, "=Nayarit")</f>
        <v>4744.6765955709998</v>
      </c>
    </row>
    <row r="12" spans="1:3" x14ac:dyDescent="0.25">
      <c r="A12" s="4">
        <v>2013</v>
      </c>
      <c r="B12" s="7">
        <f>SUMIFS(Concentrado!C$2:C573,Concentrado!$A$2:$A573,"="&amp;$A12,Concentrado!$B$2:$B573, "=Nayarit")</f>
        <v>4821.0091000000002</v>
      </c>
      <c r="C12" s="7">
        <f>SUMIFS(Concentrado!D$2:D573,Concentrado!$A$2:$A573,"="&amp;$A12,Concentrado!$B$2:$B573, "=Nayarit")</f>
        <v>4821.0091000000002</v>
      </c>
    </row>
    <row r="13" spans="1:3" x14ac:dyDescent="0.25">
      <c r="A13" s="4">
        <v>2014</v>
      </c>
      <c r="B13" s="7">
        <f>SUMIFS(Concentrado!C$2:C574,Concentrado!$A$2:$A574,"="&amp;$A13,Concentrado!$B$2:$B574, "=Nayarit")</f>
        <v>4712.7578400000002</v>
      </c>
      <c r="C13" s="7">
        <f>SUMIFS(Concentrado!D$2:D574,Concentrado!$A$2:$A574,"="&amp;$A13,Concentrado!$B$2:$B574, "=Nayarit")</f>
        <v>4528.0148347425065</v>
      </c>
    </row>
    <row r="14" spans="1:3" x14ac:dyDescent="0.25">
      <c r="A14" s="4">
        <v>2015</v>
      </c>
      <c r="B14" s="7">
        <f>SUMIFS(Concentrado!C$2:C575,Concentrado!$A$2:$A575,"="&amp;$A14,Concentrado!$B$2:$B575, "=Nayarit")</f>
        <v>5297.1694100000004</v>
      </c>
      <c r="C14" s="7">
        <f>SUMIFS(Concentrado!D$2:D575,Concentrado!$A$2:$A575,"="&amp;$A14,Concentrado!$B$2:$B575, "=Nayarit")</f>
        <v>4983.3713030814142</v>
      </c>
    </row>
    <row r="15" spans="1:3" x14ac:dyDescent="0.25">
      <c r="A15" s="4">
        <v>2016</v>
      </c>
      <c r="B15" s="7">
        <f>SUMIFS(Concentrado!C$2:C576,Concentrado!$A$2:$A576,"="&amp;$A15,Concentrado!$B$2:$B576, "=Nayarit")</f>
        <v>5415.3109000000004</v>
      </c>
      <c r="C15" s="7">
        <f>SUMIFS(Concentrado!D$2:D576,Concentrado!$A$2:$A576,"="&amp;$A15,Concentrado!$B$2:$B576, "=Nayarit")</f>
        <v>4928.9030860004605</v>
      </c>
    </row>
    <row r="16" spans="1:3" x14ac:dyDescent="0.25">
      <c r="A16" s="4">
        <v>2017</v>
      </c>
      <c r="B16" s="7">
        <f>SUMIFS(Concentrado!C$2:C577,Concentrado!$A$2:$A577,"="&amp;$A16,Concentrado!$B$2:$B577, "=Nayarit")</f>
        <v>6130.4287499999991</v>
      </c>
      <c r="C16" s="7">
        <f>SUMIFS(Concentrado!D$2:D577,Concentrado!$A$2:$A577,"="&amp;$A16,Concentrado!$B$2:$B577, "=Nayarit")</f>
        <v>5225.9889900899288</v>
      </c>
    </row>
    <row r="17" spans="1:3" x14ac:dyDescent="0.25">
      <c r="A17" s="4">
        <v>2018</v>
      </c>
      <c r="B17" s="7">
        <f>SUMIFS(Concentrado!C$2:C578,Concentrado!$A$2:$A578,"="&amp;$A17,Concentrado!$B$2:$B578, "=Nayarit")</f>
        <v>6168.0233700000008</v>
      </c>
      <c r="C17" s="7">
        <f>SUMIFS(Concentrado!D$2:D578,Concentrado!$A$2:$A578,"="&amp;$A17,Concentrado!$B$2:$B578, "=Nayarit")</f>
        <v>5004.0739726243964</v>
      </c>
    </row>
    <row r="18" spans="1:3" x14ac:dyDescent="0.25">
      <c r="A18" s="4">
        <v>2019</v>
      </c>
      <c r="B18" s="7">
        <f>SUMIFS(Concentrado!C$2:C579,Concentrado!$A$2:$A579,"="&amp;$A18,Concentrado!$B$2:$B579, "=Nayarit")</f>
        <v>6515.6898499999998</v>
      </c>
      <c r="C18" s="7">
        <f>SUMIFS(Concentrado!D$2:D579,Concentrado!$A$2:$A579,"="&amp;$A18,Concentrado!$B$2:$B579, "=Nayarit")</f>
        <v>5136.5357686869711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"=Nuevo León")</f>
        <v>9211.3611600000004</v>
      </c>
      <c r="C2" s="7">
        <f>SUMIFS(Concentrado!D$2:D563,Concentrado!$A$2:$A563,"="&amp;$A2,Concentrado!$B$2:$B563, "=Nuevo León")</f>
        <v>13919.581857530908</v>
      </c>
    </row>
    <row r="3" spans="1:3" x14ac:dyDescent="0.25">
      <c r="A3" s="4">
        <v>2004</v>
      </c>
      <c r="B3" s="7">
        <f>SUMIFS(Concentrado!C$2:C564,Concentrado!$A$2:$A564,"="&amp;$A3,Concentrado!$B$2:$B564, "=Nuevo León")</f>
        <v>10577.288920000003</v>
      </c>
      <c r="C3" s="7">
        <f>SUMIFS(Concentrado!D$2:D564,Concentrado!$A$2:$A564,"="&amp;$A3,Concentrado!$B$2:$B564, "=Nuevo León")</f>
        <v>15195.05551232325</v>
      </c>
    </row>
    <row r="4" spans="1:3" x14ac:dyDescent="0.25">
      <c r="A4" s="4">
        <v>2005</v>
      </c>
      <c r="B4" s="7">
        <f>SUMIFS(Concentrado!C$2:C565,Concentrado!$A$2:$A565,"="&amp;$A4,Concentrado!$B$2:$B565, "=Nuevo León")</f>
        <v>11142.649939999999</v>
      </c>
      <c r="C4" s="7">
        <f>SUMIFS(Concentrado!D$2:D565,Concentrado!$A$2:$A565,"="&amp;$A4,Concentrado!$B$2:$B565, "=Nuevo León")</f>
        <v>15491.375503513413</v>
      </c>
    </row>
    <row r="5" spans="1:3" x14ac:dyDescent="0.25">
      <c r="A5" s="4">
        <v>2006</v>
      </c>
      <c r="B5" s="7">
        <f>SUMIFS(Concentrado!C$2:C566,Concentrado!$A$2:$A566,"="&amp;$A5,Concentrado!$B$2:$B566, "=Nuevo León")</f>
        <v>11997.755949999999</v>
      </c>
      <c r="C5" s="7">
        <f>SUMIFS(Concentrado!D$2:D566,Concentrado!$A$2:$A566,"="&amp;$A5,Concentrado!$B$2:$B566, "=Nuevo León")</f>
        <v>16030.956414656919</v>
      </c>
    </row>
    <row r="6" spans="1:3" x14ac:dyDescent="0.25">
      <c r="A6" s="4">
        <v>2007</v>
      </c>
      <c r="B6" s="7">
        <f>SUMIFS(Concentrado!C$2:C567,Concentrado!$A$2:$A567,"="&amp;$A6,Concentrado!$B$2:$B567, "=Nuevo León")</f>
        <v>12408.510269999999</v>
      </c>
      <c r="C6" s="7">
        <f>SUMIFS(Concentrado!D$2:D567,Concentrado!$A$2:$A567,"="&amp;$A6,Concentrado!$B$2:$B567, "=Nuevo León")</f>
        <v>15978.981398532569</v>
      </c>
    </row>
    <row r="7" spans="1:3" x14ac:dyDescent="0.25">
      <c r="A7" s="4">
        <v>2008</v>
      </c>
      <c r="B7" s="7">
        <f>SUMIFS(Concentrado!C$2:C568,Concentrado!$A$2:$A568,"="&amp;$A7,Concentrado!$B$2:$B568, "=Nuevo León")</f>
        <v>13343.9522</v>
      </c>
      <c r="C7" s="7">
        <f>SUMIFS(Concentrado!D$2:D568,Concentrado!$A$2:$A568,"="&amp;$A7,Concentrado!$B$2:$B568, "=Nuevo León")</f>
        <v>16130.283381381045</v>
      </c>
    </row>
    <row r="8" spans="1:3" x14ac:dyDescent="0.25">
      <c r="A8" s="4">
        <v>2009</v>
      </c>
      <c r="B8" s="7">
        <f>SUMIFS(Concentrado!C$2:C569,Concentrado!$A$2:$A569,"="&amp;$A8,Concentrado!$B$2:$B569, "=Nuevo León")</f>
        <v>14317.29495</v>
      </c>
      <c r="C8" s="7">
        <f>SUMIFS(Concentrado!D$2:D569,Concentrado!$A$2:$A569,"="&amp;$A8,Concentrado!$B$2:$B569, "=Nuevo León")</f>
        <v>16710.310331436438</v>
      </c>
    </row>
    <row r="9" spans="1:3" x14ac:dyDescent="0.25">
      <c r="A9" s="4">
        <v>2010</v>
      </c>
      <c r="B9" s="7">
        <f>SUMIFS(Concentrado!C$2:C570,Concentrado!$A$2:$A570,"="&amp;$A9,Concentrado!$B$2:$B570, "=Nuevo León")</f>
        <v>16342.939170000001</v>
      </c>
      <c r="C9" s="7">
        <f>SUMIFS(Concentrado!D$2:D570,Concentrado!$A$2:$A570,"="&amp;$A9,Concentrado!$B$2:$B570, "=Nuevo León")</f>
        <v>18270.616799339408</v>
      </c>
    </row>
    <row r="10" spans="1:3" x14ac:dyDescent="0.25">
      <c r="A10" s="4">
        <v>2011</v>
      </c>
      <c r="B10" s="7">
        <f>SUMIFS(Concentrado!C$2:C571,Concentrado!$A$2:$A571,"="&amp;$A10,Concentrado!$B$2:$B571, "=Nuevo León")</f>
        <v>18139.966769999999</v>
      </c>
      <c r="C10" s="7">
        <f>SUMIFS(Concentrado!D$2:D571,Concentrado!$A$2:$A571,"="&amp;$A10,Concentrado!$B$2:$B571, "=Nuevo León")</f>
        <v>19533.429857961455</v>
      </c>
    </row>
    <row r="11" spans="1:3" x14ac:dyDescent="0.25">
      <c r="A11" s="4">
        <v>2012</v>
      </c>
      <c r="B11" s="7">
        <f>SUMIFS(Concentrado!C$2:C572,Concentrado!$A$2:$A572,"="&amp;$A11,Concentrado!$B$2:$B572, "=Nuevo León")</f>
        <v>20191.366419999998</v>
      </c>
      <c r="C11" s="7">
        <f>SUMIFS(Concentrado!D$2:D572,Concentrado!$A$2:$A572,"="&amp;$A11,Concentrado!$B$2:$B572, "=Nuevo León")</f>
        <v>20992.963666873999</v>
      </c>
    </row>
    <row r="12" spans="1:3" x14ac:dyDescent="0.25">
      <c r="A12" s="4">
        <v>2013</v>
      </c>
      <c r="B12" s="7">
        <f>SUMIFS(Concentrado!C$2:C573,Concentrado!$A$2:$A573,"="&amp;$A12,Concentrado!$B$2:$B573, "=Nuevo León")</f>
        <v>21232.54393</v>
      </c>
      <c r="C12" s="7">
        <f>SUMIFS(Concentrado!D$2:D573,Concentrado!$A$2:$A573,"="&amp;$A12,Concentrado!$B$2:$B573, "=Nuevo León")</f>
        <v>21232.54393</v>
      </c>
    </row>
    <row r="13" spans="1:3" x14ac:dyDescent="0.25">
      <c r="A13" s="4">
        <v>2014</v>
      </c>
      <c r="B13" s="7">
        <f>SUMIFS(Concentrado!C$2:C574,Concentrado!$A$2:$A574,"="&amp;$A13,Concentrado!$B$2:$B574, "=Nuevo León")</f>
        <v>20943.189139999999</v>
      </c>
      <c r="C13" s="7">
        <f>SUMIFS(Concentrado!D$2:D574,Concentrado!$A$2:$A574,"="&amp;$A13,Concentrado!$B$2:$B574, "=Nuevo León")</f>
        <v>20122.203247501922</v>
      </c>
    </row>
    <row r="14" spans="1:3" x14ac:dyDescent="0.25">
      <c r="A14" s="4">
        <v>2015</v>
      </c>
      <c r="B14" s="7">
        <f>SUMIFS(Concentrado!C$2:C575,Concentrado!$A$2:$A575,"="&amp;$A14,Concentrado!$B$2:$B575, "=Nuevo León")</f>
        <v>22664.493859999999</v>
      </c>
      <c r="C14" s="7">
        <f>SUMIFS(Concentrado!D$2:D575,Concentrado!$A$2:$A575,"="&amp;$A14,Concentrado!$B$2:$B575, "=Nuevo León")</f>
        <v>21321.875809289795</v>
      </c>
    </row>
    <row r="15" spans="1:3" x14ac:dyDescent="0.25">
      <c r="A15" s="4">
        <v>2016</v>
      </c>
      <c r="B15" s="7">
        <f>SUMIFS(Concentrado!C$2:C576,Concentrado!$A$2:$A576,"="&amp;$A15,Concentrado!$B$2:$B576, "=Nuevo León")</f>
        <v>23500.459689999996</v>
      </c>
      <c r="C15" s="7">
        <f>SUMIFS(Concentrado!D$2:D576,Concentrado!$A$2:$A576,"="&amp;$A15,Concentrado!$B$2:$B576, "=Nuevo León")</f>
        <v>21389.628486237125</v>
      </c>
    </row>
    <row r="16" spans="1:3" x14ac:dyDescent="0.25">
      <c r="A16" s="4">
        <v>2017</v>
      </c>
      <c r="B16" s="7">
        <f>SUMIFS(Concentrado!C$2:C577,Concentrado!$A$2:$A577,"="&amp;$A16,Concentrado!$B$2:$B577, "=Nuevo León")</f>
        <v>24735.890820000001</v>
      </c>
      <c r="C16" s="7">
        <f>SUMIFS(Concentrado!D$2:D577,Concentrado!$A$2:$A577,"="&amp;$A16,Concentrado!$B$2:$B577, "=Nuevo León")</f>
        <v>21086.533806528059</v>
      </c>
    </row>
    <row r="17" spans="1:3" x14ac:dyDescent="0.25">
      <c r="A17" s="4">
        <v>2018</v>
      </c>
      <c r="B17" s="7">
        <f>SUMIFS(Concentrado!C$2:C578,Concentrado!$A$2:$A578,"="&amp;$A17,Concentrado!$B$2:$B578, "=Nuevo León")</f>
        <v>26680.227899999998</v>
      </c>
      <c r="C17" s="7">
        <f>SUMIFS(Concentrado!D$2:D578,Concentrado!$A$2:$A578,"="&amp;$A17,Concentrado!$B$2:$B578, "=Nuevo León")</f>
        <v>21645.481219711597</v>
      </c>
    </row>
    <row r="18" spans="1:3" x14ac:dyDescent="0.25">
      <c r="A18" s="4">
        <v>2019</v>
      </c>
      <c r="B18" s="7">
        <f>SUMIFS(Concentrado!C$2:C579,Concentrado!$A$2:$A579,"="&amp;$A18,Concentrado!$B$2:$B579, "=Nuevo León")</f>
        <v>27689.515020000003</v>
      </c>
      <c r="C18" s="7">
        <f>SUMIFS(Concentrado!D$2:D579,Concentrado!$A$2:$A579,"="&amp;$A18,Concentrado!$B$2:$B579, "=Nuevo León")</f>
        <v>21828.568822658919</v>
      </c>
    </row>
  </sheetData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"=Oaxaca")</f>
        <v>3838.9863700000001</v>
      </c>
      <c r="C2" s="7">
        <f>SUMIFS(Concentrado!D$2:D563,Concentrado!$A$2:$A563,"="&amp;$A2,Concentrado!$B$2:$B563, "=Oaxaca")</f>
        <v>5801.2148366529182</v>
      </c>
    </row>
    <row r="3" spans="1:3" x14ac:dyDescent="0.25">
      <c r="A3" s="4">
        <v>2004</v>
      </c>
      <c r="B3" s="7">
        <f>SUMIFS(Concentrado!C$2:C564,Concentrado!$A$2:$A564,"="&amp;$A3,Concentrado!$B$2:$B564, "=Oaxaca")</f>
        <v>5141.2420000000002</v>
      </c>
      <c r="C3" s="7">
        <f>SUMIFS(Concentrado!D$2:D564,Concentrado!$A$2:$A564,"="&amp;$A3,Concentrado!$B$2:$B564, "=Oaxaca")</f>
        <v>7385.7732527824146</v>
      </c>
    </row>
    <row r="4" spans="1:3" x14ac:dyDescent="0.25">
      <c r="A4" s="4">
        <v>2005</v>
      </c>
      <c r="B4" s="7">
        <f>SUMIFS(Concentrado!C$2:C565,Concentrado!$A$2:$A565,"="&amp;$A4,Concentrado!$B$2:$B565, "=Oaxaca")</f>
        <v>5920.9003000000002</v>
      </c>
      <c r="C4" s="7">
        <f>SUMIFS(Concentrado!D$2:D565,Concentrado!$A$2:$A565,"="&amp;$A4,Concentrado!$B$2:$B565, "=Oaxaca")</f>
        <v>8231.6944676595685</v>
      </c>
    </row>
    <row r="5" spans="1:3" x14ac:dyDescent="0.25">
      <c r="A5" s="4">
        <v>2006</v>
      </c>
      <c r="B5" s="7">
        <f>SUMIFS(Concentrado!C$2:C566,Concentrado!$A$2:$A566,"="&amp;$A5,Concentrado!$B$2:$B566, "=Oaxaca")</f>
        <v>6535.2709300000006</v>
      </c>
      <c r="C5" s="7">
        <f>SUMIFS(Concentrado!D$2:D566,Concentrado!$A$2:$A566,"="&amp;$A5,Concentrado!$B$2:$B566, "=Oaxaca")</f>
        <v>8732.1865750073375</v>
      </c>
    </row>
    <row r="6" spans="1:3" x14ac:dyDescent="0.25">
      <c r="A6" s="4">
        <v>2007</v>
      </c>
      <c r="B6" s="7">
        <f>SUMIFS(Concentrado!C$2:C567,Concentrado!$A$2:$A567,"="&amp;$A6,Concentrado!$B$2:$B567, "=Oaxaca")</f>
        <v>7126.966190000001</v>
      </c>
      <c r="C6" s="7">
        <f>SUMIFS(Concentrado!D$2:D567,Concentrado!$A$2:$A567,"="&amp;$A6,Concentrado!$B$2:$B567, "=Oaxaca")</f>
        <v>9177.7060823579886</v>
      </c>
    </row>
    <row r="7" spans="1:3" x14ac:dyDescent="0.25">
      <c r="A7" s="4">
        <v>2008</v>
      </c>
      <c r="B7" s="7">
        <f>SUMIFS(Concentrado!C$2:C568,Concentrado!$A$2:$A568,"="&amp;$A7,Concentrado!$B$2:$B568, "=Oaxaca")</f>
        <v>10068.652479999999</v>
      </c>
      <c r="C7" s="7">
        <f>SUMIFS(Concentrado!D$2:D568,Concentrado!$A$2:$A568,"="&amp;$A7,Concentrado!$B$2:$B568, "=Oaxaca")</f>
        <v>12171.073107639357</v>
      </c>
    </row>
    <row r="8" spans="1:3" x14ac:dyDescent="0.25">
      <c r="A8" s="4">
        <v>2009</v>
      </c>
      <c r="B8" s="7">
        <f>SUMIFS(Concentrado!C$2:C569,Concentrado!$A$2:$A569,"="&amp;$A8,Concentrado!$B$2:$B569, "=Oaxaca")</f>
        <v>9401.2641299999996</v>
      </c>
      <c r="C8" s="7">
        <f>SUMIFS(Concentrado!D$2:D569,Concentrado!$A$2:$A569,"="&amp;$A8,Concentrado!$B$2:$B569, "=Oaxaca")</f>
        <v>10972.606324639682</v>
      </c>
    </row>
    <row r="9" spans="1:3" x14ac:dyDescent="0.25">
      <c r="A9" s="4">
        <v>2010</v>
      </c>
      <c r="B9" s="7">
        <f>SUMIFS(Concentrado!C$2:C570,Concentrado!$A$2:$A570,"="&amp;$A9,Concentrado!$B$2:$B570, "=Oaxaca")</f>
        <v>10246.51627</v>
      </c>
      <c r="C9" s="7">
        <f>SUMIFS(Concentrado!D$2:D570,Concentrado!$A$2:$A570,"="&amp;$A9,Concentrado!$B$2:$B570, "=Oaxaca")</f>
        <v>11455.110390487158</v>
      </c>
    </row>
    <row r="10" spans="1:3" x14ac:dyDescent="0.25">
      <c r="A10" s="4">
        <v>2011</v>
      </c>
      <c r="B10" s="7">
        <f>SUMIFS(Concentrado!C$2:C571,Concentrado!$A$2:$A571,"="&amp;$A10,Concentrado!$B$2:$B571, "=Oaxaca")</f>
        <v>11507.998970000001</v>
      </c>
      <c r="C10" s="7">
        <f>SUMIFS(Concentrado!D$2:D571,Concentrado!$A$2:$A571,"="&amp;$A10,Concentrado!$B$2:$B571, "=Oaxaca")</f>
        <v>12392.012264198194</v>
      </c>
    </row>
    <row r="11" spans="1:3" x14ac:dyDescent="0.25">
      <c r="A11" s="4">
        <v>2012</v>
      </c>
      <c r="B11" s="7">
        <f>SUMIFS(Concentrado!C$2:C572,Concentrado!$A$2:$A572,"="&amp;$A11,Concentrado!$B$2:$B572, "=Oaxaca")</f>
        <v>12386.165140000001</v>
      </c>
      <c r="C11" s="7">
        <f>SUMIFS(Concentrado!D$2:D572,Concentrado!$A$2:$A572,"="&amp;$A11,Concentrado!$B$2:$B572, "=Oaxaca")</f>
        <v>12877.895896058002</v>
      </c>
    </row>
    <row r="12" spans="1:3" x14ac:dyDescent="0.25">
      <c r="A12" s="4">
        <v>2013</v>
      </c>
      <c r="B12" s="7">
        <f>SUMIFS(Concentrado!C$2:C573,Concentrado!$A$2:$A573,"="&amp;$A12,Concentrado!$B$2:$B573, "=Oaxaca")</f>
        <v>12723.81279</v>
      </c>
      <c r="C12" s="7">
        <f>SUMIFS(Concentrado!D$2:D573,Concentrado!$A$2:$A573,"="&amp;$A12,Concentrado!$B$2:$B573, "=Oaxaca")</f>
        <v>12723.81279</v>
      </c>
    </row>
    <row r="13" spans="1:3" x14ac:dyDescent="0.25">
      <c r="A13" s="4">
        <v>2014</v>
      </c>
      <c r="B13" s="7">
        <f>SUMIFS(Concentrado!C$2:C574,Concentrado!$A$2:$A574,"="&amp;$A13,Concentrado!$B$2:$B574, "=Oaxaca")</f>
        <v>13533.187449999998</v>
      </c>
      <c r="C13" s="7">
        <f>SUMIFS(Concentrado!D$2:D574,Concentrado!$A$2:$A574,"="&amp;$A13,Concentrado!$B$2:$B574, "=Oaxaca")</f>
        <v>13002.678180245963</v>
      </c>
    </row>
    <row r="14" spans="1:3" x14ac:dyDescent="0.25">
      <c r="A14" s="4">
        <v>2015</v>
      </c>
      <c r="B14" s="7">
        <f>SUMIFS(Concentrado!C$2:C575,Concentrado!$A$2:$A575,"="&amp;$A14,Concentrado!$B$2:$B575, "=Oaxaca")</f>
        <v>15574.019069999998</v>
      </c>
      <c r="C14" s="7">
        <f>SUMIFS(Concentrado!D$2:D575,Concentrado!$A$2:$A575,"="&amp;$A14,Concentrado!$B$2:$B575, "=Oaxaca")</f>
        <v>14651.43243494655</v>
      </c>
    </row>
    <row r="15" spans="1:3" x14ac:dyDescent="0.25">
      <c r="A15" s="4">
        <v>2016</v>
      </c>
      <c r="B15" s="7">
        <f>SUMIFS(Concentrado!C$2:C576,Concentrado!$A$2:$A576,"="&amp;$A15,Concentrado!$B$2:$B576, "=Oaxaca")</f>
        <v>15174.432139999997</v>
      </c>
      <c r="C15" s="7">
        <f>SUMIFS(Concentrado!D$2:D576,Concentrado!$A$2:$A576,"="&amp;$A15,Concentrado!$B$2:$B576, "=Oaxaca")</f>
        <v>13811.451786295513</v>
      </c>
    </row>
    <row r="16" spans="1:3" x14ac:dyDescent="0.25">
      <c r="A16" s="4">
        <v>2017</v>
      </c>
      <c r="B16" s="7">
        <f>SUMIFS(Concentrado!C$2:C577,Concentrado!$A$2:$A577,"="&amp;$A16,Concentrado!$B$2:$B577, "=Oaxaca")</f>
        <v>15858.629809999999</v>
      </c>
      <c r="C16" s="7">
        <f>SUMIFS(Concentrado!D$2:D577,Concentrado!$A$2:$A577,"="&amp;$A16,Concentrado!$B$2:$B577, "=Oaxaca")</f>
        <v>13518.960608582547</v>
      </c>
    </row>
    <row r="17" spans="1:3" x14ac:dyDescent="0.25">
      <c r="A17" s="4">
        <v>2018</v>
      </c>
      <c r="B17" s="7">
        <f>SUMIFS(Concentrado!C$2:C578,Concentrado!$A$2:$A578,"="&amp;$A17,Concentrado!$B$2:$B578, "=Oaxaca")</f>
        <v>16106.76035</v>
      </c>
      <c r="C17" s="7">
        <f>SUMIFS(Concentrado!D$2:D578,Concentrado!$A$2:$A578,"="&amp;$A17,Concentrado!$B$2:$B578, "=Oaxaca")</f>
        <v>13067.30137287622</v>
      </c>
    </row>
    <row r="18" spans="1:3" x14ac:dyDescent="0.25">
      <c r="A18" s="4">
        <v>2019</v>
      </c>
      <c r="B18" s="7">
        <f>SUMIFS(Concentrado!C$2:C579,Concentrado!$A$2:$A579,"="&amp;$A18,Concentrado!$B$2:$B579, "=Oaxaca")</f>
        <v>16401.831709999999</v>
      </c>
      <c r="C18" s="7">
        <f>SUMIFS(Concentrado!D$2:D579,Concentrado!$A$2:$A579,"="&amp;$A18,Concentrado!$B$2:$B579, "=Oaxaca")</f>
        <v>12930.11134506336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"=Puebla")</f>
        <v>6318.7798500000008</v>
      </c>
      <c r="C2" s="7">
        <f>SUMIFS(Concentrado!D$2:D563,Concentrado!$A$2:$A563,"="&amp;$A2,Concentrado!$B$2:$B563, "=Puebla")</f>
        <v>9548.5099144448122</v>
      </c>
    </row>
    <row r="3" spans="1:3" x14ac:dyDescent="0.25">
      <c r="A3" s="4">
        <v>2004</v>
      </c>
      <c r="B3" s="7">
        <f>SUMIFS(Concentrado!C$2:C564,Concentrado!$A$2:$A564,"="&amp;$A3,Concentrado!$B$2:$B564, "=Puebla")</f>
        <v>7987.8690799999995</v>
      </c>
      <c r="C3" s="7">
        <f>SUMIFS(Concentrado!D$2:D564,Concentrado!$A$2:$A564,"="&amp;$A3,Concentrado!$B$2:$B564, "=Puebla")</f>
        <v>11475.162966028767</v>
      </c>
    </row>
    <row r="4" spans="1:3" x14ac:dyDescent="0.25">
      <c r="A4" s="4">
        <v>2005</v>
      </c>
      <c r="B4" s="7">
        <f>SUMIFS(Concentrado!C$2:C565,Concentrado!$A$2:$A565,"="&amp;$A4,Concentrado!$B$2:$B565, "=Puebla")</f>
        <v>8322.227640000001</v>
      </c>
      <c r="C4" s="7">
        <f>SUMIFS(Concentrado!D$2:D565,Concentrado!$A$2:$A565,"="&amp;$A4,Concentrado!$B$2:$B565, "=Puebla")</f>
        <v>11570.205838931548</v>
      </c>
    </row>
    <row r="5" spans="1:3" x14ac:dyDescent="0.25">
      <c r="A5" s="4">
        <v>2006</v>
      </c>
      <c r="B5" s="7">
        <f>SUMIFS(Concentrado!C$2:C566,Concentrado!$A$2:$A566,"="&amp;$A5,Concentrado!$B$2:$B566, "=Puebla")</f>
        <v>8955.7842899999996</v>
      </c>
      <c r="C5" s="7">
        <f>SUMIFS(Concentrado!D$2:D566,Concentrado!$A$2:$A566,"="&amp;$A5,Concentrado!$B$2:$B566, "=Puebla")</f>
        <v>11966.386731850398</v>
      </c>
    </row>
    <row r="6" spans="1:3" x14ac:dyDescent="0.25">
      <c r="A6" s="4">
        <v>2007</v>
      </c>
      <c r="B6" s="7">
        <f>SUMIFS(Concentrado!C$2:C567,Concentrado!$A$2:$A567,"="&amp;$A6,Concentrado!$B$2:$B567, "=Puebla")</f>
        <v>10010.858110000001</v>
      </c>
      <c r="C6" s="7">
        <f>SUMIFS(Concentrado!D$2:D567,Concentrado!$A$2:$A567,"="&amp;$A6,Concentrado!$B$2:$B567, "=Puebla")</f>
        <v>12891.419843507043</v>
      </c>
    </row>
    <row r="7" spans="1:3" x14ac:dyDescent="0.25">
      <c r="A7" s="4">
        <v>2008</v>
      </c>
      <c r="B7" s="7">
        <f>SUMIFS(Concentrado!C$2:C568,Concentrado!$A$2:$A568,"="&amp;$A7,Concentrado!$B$2:$B568, "=Puebla")</f>
        <v>12422.598170000001</v>
      </c>
      <c r="C7" s="7">
        <f>SUMIFS(Concentrado!D$2:D568,Concentrado!$A$2:$A568,"="&amp;$A7,Concentrado!$B$2:$B568, "=Puebla")</f>
        <v>15016.542761231234</v>
      </c>
    </row>
    <row r="8" spans="1:3" x14ac:dyDescent="0.25">
      <c r="A8" s="4">
        <v>2009</v>
      </c>
      <c r="B8" s="7">
        <f>SUMIFS(Concentrado!C$2:C569,Concentrado!$A$2:$A569,"="&amp;$A8,Concentrado!$B$2:$B569, "=Puebla")</f>
        <v>12266.941910000001</v>
      </c>
      <c r="C8" s="7">
        <f>SUMIFS(Concentrado!D$2:D569,Concentrado!$A$2:$A569,"="&amp;$A8,Concentrado!$B$2:$B569, "=Puebla")</f>
        <v>14317.258033005994</v>
      </c>
    </row>
    <row r="9" spans="1:3" x14ac:dyDescent="0.25">
      <c r="A9" s="4">
        <v>2010</v>
      </c>
      <c r="B9" s="7">
        <f>SUMIFS(Concentrado!C$2:C570,Concentrado!$A$2:$A570,"="&amp;$A9,Concentrado!$B$2:$B570, "=Puebla")</f>
        <v>13624.40798</v>
      </c>
      <c r="C9" s="7">
        <f>SUMIFS(Concentrado!D$2:D570,Concentrado!$A$2:$A570,"="&amp;$A9,Concentrado!$B$2:$B570, "=Puebla")</f>
        <v>15231.430205491115</v>
      </c>
    </row>
    <row r="10" spans="1:3" x14ac:dyDescent="0.25">
      <c r="A10" s="4">
        <v>2011</v>
      </c>
      <c r="B10" s="7">
        <f>SUMIFS(Concentrado!C$2:C571,Concentrado!$A$2:$A571,"="&amp;$A10,Concentrado!$B$2:$B571, "=Puebla")</f>
        <v>15386.02275</v>
      </c>
      <c r="C10" s="7">
        <f>SUMIFS(Concentrado!D$2:D571,Concentrado!$A$2:$A571,"="&amp;$A10,Concentrado!$B$2:$B571, "=Puebla")</f>
        <v>16567.93532153335</v>
      </c>
    </row>
    <row r="11" spans="1:3" x14ac:dyDescent="0.25">
      <c r="A11" s="4">
        <v>2012</v>
      </c>
      <c r="B11" s="7">
        <f>SUMIFS(Concentrado!C$2:C572,Concentrado!$A$2:$A572,"="&amp;$A11,Concentrado!$B$2:$B572, "=Puebla")</f>
        <v>15989.54219</v>
      </c>
      <c r="C11" s="7">
        <f>SUMIFS(Concentrado!D$2:D572,Concentrado!$A$2:$A572,"="&amp;$A11,Concentrado!$B$2:$B572, "=Puebla")</f>
        <v>16624.327014943003</v>
      </c>
    </row>
    <row r="12" spans="1:3" x14ac:dyDescent="0.25">
      <c r="A12" s="4">
        <v>2013</v>
      </c>
      <c r="B12" s="7">
        <f>SUMIFS(Concentrado!C$2:C573,Concentrado!$A$2:$A573,"="&amp;$A12,Concentrado!$B$2:$B573, "=Puebla")</f>
        <v>17281.37441</v>
      </c>
      <c r="C12" s="7">
        <f>SUMIFS(Concentrado!D$2:D573,Concentrado!$A$2:$A573,"="&amp;$A12,Concentrado!$B$2:$B573, "=Puebla")</f>
        <v>17281.37441</v>
      </c>
    </row>
    <row r="13" spans="1:3" x14ac:dyDescent="0.25">
      <c r="A13" s="4">
        <v>2014</v>
      </c>
      <c r="B13" s="7">
        <f>SUMIFS(Concentrado!C$2:C574,Concentrado!$A$2:$A574,"="&amp;$A13,Concentrado!$B$2:$B574, "=Puebla")</f>
        <v>19006.105439999999</v>
      </c>
      <c r="C13" s="7">
        <f>SUMIFS(Concentrado!D$2:D574,Concentrado!$A$2:$A574,"="&amp;$A13,Concentrado!$B$2:$B574, "=Puebla")</f>
        <v>18261.05441967717</v>
      </c>
    </row>
    <row r="14" spans="1:3" x14ac:dyDescent="0.25">
      <c r="A14" s="4">
        <v>2015</v>
      </c>
      <c r="B14" s="7">
        <f>SUMIFS(Concentrado!C$2:C575,Concentrado!$A$2:$A575,"="&amp;$A14,Concentrado!$B$2:$B575, "=Puebla")</f>
        <v>20952.238669999999</v>
      </c>
      <c r="C14" s="7">
        <f>SUMIFS(Concentrado!D$2:D575,Concentrado!$A$2:$A575,"="&amp;$A14,Concentrado!$B$2:$B575, "=Puebla")</f>
        <v>19711.052609773091</v>
      </c>
    </row>
    <row r="15" spans="1:3" x14ac:dyDescent="0.25">
      <c r="A15" s="4">
        <v>2016</v>
      </c>
      <c r="B15" s="7">
        <f>SUMIFS(Concentrado!C$2:C576,Concentrado!$A$2:$A576,"="&amp;$A15,Concentrado!$B$2:$B576, "=Puebla")</f>
        <v>21784.741020000001</v>
      </c>
      <c r="C15" s="7">
        <f>SUMIFS(Concentrado!D$2:D576,Concentrado!$A$2:$A576,"="&amp;$A15,Concentrado!$B$2:$B576, "=Puebla")</f>
        <v>19828.017121085111</v>
      </c>
    </row>
    <row r="16" spans="1:3" x14ac:dyDescent="0.25">
      <c r="A16" s="4">
        <v>2017</v>
      </c>
      <c r="B16" s="7">
        <f>SUMIFS(Concentrado!C$2:C577,Concentrado!$A$2:$A577,"="&amp;$A16,Concentrado!$B$2:$B577, "=Puebla")</f>
        <v>23716.977709999999</v>
      </c>
      <c r="C16" s="7">
        <f>SUMIFS(Concentrado!D$2:D577,Concentrado!$A$2:$A577,"="&amp;$A16,Concentrado!$B$2:$B577, "=Puebla")</f>
        <v>20217.943873936754</v>
      </c>
    </row>
    <row r="17" spans="1:3" x14ac:dyDescent="0.25">
      <c r="A17" s="4">
        <v>2018</v>
      </c>
      <c r="B17" s="7">
        <f>SUMIFS(Concentrado!C$2:C578,Concentrado!$A$2:$A578,"="&amp;$A17,Concentrado!$B$2:$B578, "=Puebla")</f>
        <v>23629.624779999998</v>
      </c>
      <c r="C17" s="7">
        <f>SUMIFS(Concentrado!D$2:D578,Concentrado!$A$2:$A578,"="&amp;$A17,Concentrado!$B$2:$B578, "=Puebla")</f>
        <v>19170.548367179494</v>
      </c>
    </row>
    <row r="18" spans="1:3" x14ac:dyDescent="0.25">
      <c r="A18" s="4">
        <v>2019</v>
      </c>
      <c r="B18" s="7">
        <f>SUMIFS(Concentrado!C$2:C579,Concentrado!$A$2:$A579,"="&amp;$A18,Concentrado!$B$2:$B579, "=Puebla")</f>
        <v>24286.420460000001</v>
      </c>
      <c r="C18" s="7">
        <f>SUMIFS(Concentrado!D$2:D579,Concentrado!$A$2:$A579,"="&amp;$A18,Concentrado!$B$2:$B579, "=Puebla")</f>
        <v>19145.795803365487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"=Querétaro")</f>
        <v>2483.8784500000002</v>
      </c>
      <c r="C2" s="7">
        <f>SUMIFS(Concentrado!D$2:D563,Concentrado!$A$2:$A563,"="&amp;$A2,Concentrado!$B$2:$B563, "=Querétaro")</f>
        <v>3753.468006343157</v>
      </c>
    </row>
    <row r="3" spans="1:3" x14ac:dyDescent="0.25">
      <c r="A3" s="4">
        <v>2004</v>
      </c>
      <c r="B3" s="7">
        <f>SUMIFS(Concentrado!C$2:C564,Concentrado!$A$2:$A564,"="&amp;$A3,Concentrado!$B$2:$B564, "=Querétaro")</f>
        <v>2875.1783599999999</v>
      </c>
      <c r="C3" s="7">
        <f>SUMIFS(Concentrado!D$2:D564,Concentrado!$A$2:$A564,"="&amp;$A3,Concentrado!$B$2:$B564, "=Querétaro")</f>
        <v>4130.4057323632705</v>
      </c>
    </row>
    <row r="4" spans="1:3" x14ac:dyDescent="0.25">
      <c r="A4" s="4">
        <v>2005</v>
      </c>
      <c r="B4" s="7">
        <f>SUMIFS(Concentrado!C$2:C565,Concentrado!$A$2:$A565,"="&amp;$A4,Concentrado!$B$2:$B565, "=Querétaro")</f>
        <v>2943.4819299999999</v>
      </c>
      <c r="C4" s="7">
        <f>SUMIFS(Concentrado!D$2:D565,Concentrado!$A$2:$A565,"="&amp;$A4,Concentrado!$B$2:$B565, "=Querétaro")</f>
        <v>4092.2566993463656</v>
      </c>
    </row>
    <row r="5" spans="1:3" x14ac:dyDescent="0.25">
      <c r="A5" s="4">
        <v>2006</v>
      </c>
      <c r="B5" s="7">
        <f>SUMIFS(Concentrado!C$2:C566,Concentrado!$A$2:$A566,"="&amp;$A5,Concentrado!$B$2:$B566, "=Querétaro")</f>
        <v>3205.5334199999998</v>
      </c>
      <c r="C5" s="7">
        <f>SUMIFS(Concentrado!D$2:D566,Concentrado!$A$2:$A566,"="&amp;$A5,Concentrado!$B$2:$B566, "=Querétaro")</f>
        <v>4283.114838800012</v>
      </c>
    </row>
    <row r="6" spans="1:3" x14ac:dyDescent="0.25">
      <c r="A6" s="4">
        <v>2007</v>
      </c>
      <c r="B6" s="7">
        <f>SUMIFS(Concentrado!C$2:C567,Concentrado!$A$2:$A567,"="&amp;$A6,Concentrado!$B$2:$B567, "=Querétaro")</f>
        <v>3483.8741099999997</v>
      </c>
      <c r="C6" s="7">
        <f>SUMIFS(Concentrado!D$2:D567,Concentrado!$A$2:$A567,"="&amp;$A6,Concentrado!$B$2:$B567, "=Querétaro")</f>
        <v>4486.3370692539393</v>
      </c>
    </row>
    <row r="7" spans="1:3" x14ac:dyDescent="0.25">
      <c r="A7" s="4">
        <v>2008</v>
      </c>
      <c r="B7" s="7">
        <f>SUMIFS(Concentrado!C$2:C568,Concentrado!$A$2:$A568,"="&amp;$A7,Concentrado!$B$2:$B568, "=Querétaro")</f>
        <v>4108.7077799999997</v>
      </c>
      <c r="C7" s="7">
        <f>SUMIFS(Concentrado!D$2:D568,Concentrado!$A$2:$A568,"="&amp;$A7,Concentrado!$B$2:$B568, "=Querétaro")</f>
        <v>4966.6410542661415</v>
      </c>
    </row>
    <row r="8" spans="1:3" x14ac:dyDescent="0.25">
      <c r="A8" s="4">
        <v>2009</v>
      </c>
      <c r="B8" s="7">
        <f>SUMIFS(Concentrado!C$2:C569,Concentrado!$A$2:$A569,"="&amp;$A8,Concentrado!$B$2:$B569, "=Querétaro")</f>
        <v>4778.8699400000005</v>
      </c>
      <c r="C8" s="7">
        <f>SUMIFS(Concentrado!D$2:D569,Concentrado!$A$2:$A569,"="&amp;$A8,Concentrado!$B$2:$B569, "=Querétaro")</f>
        <v>5577.6178398121938</v>
      </c>
    </row>
    <row r="9" spans="1:3" x14ac:dyDescent="0.25">
      <c r="A9" s="4">
        <v>2010</v>
      </c>
      <c r="B9" s="7">
        <f>SUMIFS(Concentrado!C$2:C570,Concentrado!$A$2:$A570,"="&amp;$A9,Concentrado!$B$2:$B570, "=Querétaro")</f>
        <v>5223.9745700000003</v>
      </c>
      <c r="C9" s="7">
        <f>SUMIFS(Concentrado!D$2:D570,Concentrado!$A$2:$A570,"="&amp;$A9,Concentrado!$B$2:$B570, "=Querétaro")</f>
        <v>5840.1513060250754</v>
      </c>
    </row>
    <row r="10" spans="1:3" x14ac:dyDescent="0.25">
      <c r="A10" s="4">
        <v>2011</v>
      </c>
      <c r="B10" s="7">
        <f>SUMIFS(Concentrado!C$2:C571,Concentrado!$A$2:$A571,"="&amp;$A10,Concentrado!$B$2:$B571, "=Querétaro")</f>
        <v>5552.7228699999996</v>
      </c>
      <c r="C10" s="7">
        <f>SUMIFS(Concentrado!D$2:D571,Concentrado!$A$2:$A571,"="&amp;$A10,Concentrado!$B$2:$B571, "=Querétaro")</f>
        <v>5979.2679929944225</v>
      </c>
    </row>
    <row r="11" spans="1:3" x14ac:dyDescent="0.25">
      <c r="A11" s="4">
        <v>2012</v>
      </c>
      <c r="B11" s="7">
        <f>SUMIFS(Concentrado!C$2:C572,Concentrado!$A$2:$A572,"="&amp;$A11,Concentrado!$B$2:$B572, "=Querétaro")</f>
        <v>6060.93001</v>
      </c>
      <c r="C11" s="7">
        <f>SUMIFS(Concentrado!D$2:D572,Concentrado!$A$2:$A572,"="&amp;$A11,Concentrado!$B$2:$B572, "=Querétaro")</f>
        <v>6301.5489313970002</v>
      </c>
    </row>
    <row r="12" spans="1:3" x14ac:dyDescent="0.25">
      <c r="A12" s="4">
        <v>2013</v>
      </c>
      <c r="B12" s="7">
        <f>SUMIFS(Concentrado!C$2:C573,Concentrado!$A$2:$A573,"="&amp;$A12,Concentrado!$B$2:$B573, "=Querétaro")</f>
        <v>6669.1363799999999</v>
      </c>
      <c r="C12" s="7">
        <f>SUMIFS(Concentrado!D$2:D573,Concentrado!$A$2:$A573,"="&amp;$A12,Concentrado!$B$2:$B573, "=Querétaro")</f>
        <v>6669.1363799999999</v>
      </c>
    </row>
    <row r="13" spans="1:3" x14ac:dyDescent="0.25">
      <c r="A13" s="4">
        <v>2014</v>
      </c>
      <c r="B13" s="7">
        <f>SUMIFS(Concentrado!C$2:C574,Concentrado!$A$2:$A574,"="&amp;$A13,Concentrado!$B$2:$B574, "=Querétaro")</f>
        <v>6503.1786599999996</v>
      </c>
      <c r="C13" s="7">
        <f>SUMIFS(Concentrado!D$2:D574,Concentrado!$A$2:$A574,"="&amp;$A13,Concentrado!$B$2:$B574, "=Querétaro")</f>
        <v>6248.2500576479633</v>
      </c>
    </row>
    <row r="14" spans="1:3" x14ac:dyDescent="0.25">
      <c r="A14" s="4">
        <v>2015</v>
      </c>
      <c r="B14" s="7">
        <f>SUMIFS(Concentrado!C$2:C575,Concentrado!$A$2:$A575,"="&amp;$A14,Concentrado!$B$2:$B575, "=Querétaro")</f>
        <v>6983.1707399999996</v>
      </c>
      <c r="C14" s="7">
        <f>SUMIFS(Concentrado!D$2:D575,Concentrado!$A$2:$A575,"="&amp;$A14,Concentrado!$B$2:$B575, "=Querétaro")</f>
        <v>6569.4958904917858</v>
      </c>
    </row>
    <row r="15" spans="1:3" x14ac:dyDescent="0.25">
      <c r="A15" s="4">
        <v>2016</v>
      </c>
      <c r="B15" s="7">
        <f>SUMIFS(Concentrado!C$2:C576,Concentrado!$A$2:$A576,"="&amp;$A15,Concentrado!$B$2:$B576, "=Querétaro")</f>
        <v>7702.2767499999991</v>
      </c>
      <c r="C15" s="7">
        <f>SUMIFS(Concentrado!D$2:D576,Concentrado!$A$2:$A576,"="&amp;$A15,Concentrado!$B$2:$B576, "=Querétaro")</f>
        <v>7010.4517253671611</v>
      </c>
    </row>
    <row r="16" spans="1:3" x14ac:dyDescent="0.25">
      <c r="A16" s="4">
        <v>2017</v>
      </c>
      <c r="B16" s="7">
        <f>SUMIFS(Concentrado!C$2:C577,Concentrado!$A$2:$A577,"="&amp;$A16,Concentrado!$B$2:$B577, "=Querétaro")</f>
        <v>9162.9956700000002</v>
      </c>
      <c r="C16" s="7">
        <f>SUMIFS(Concentrado!D$2:D577,Concentrado!$A$2:$A577,"="&amp;$A16,Concentrado!$B$2:$B577, "=Querétaro")</f>
        <v>7811.1526029336355</v>
      </c>
    </row>
    <row r="17" spans="1:3" x14ac:dyDescent="0.25">
      <c r="A17" s="4">
        <v>2018</v>
      </c>
      <c r="B17" s="7">
        <f>SUMIFS(Concentrado!C$2:C578,Concentrado!$A$2:$A578,"="&amp;$A17,Concentrado!$B$2:$B578, "=Querétaro")</f>
        <v>9902.4624499999991</v>
      </c>
      <c r="C17" s="7">
        <f>SUMIFS(Concentrado!D$2:D578,Concentrado!$A$2:$A578,"="&amp;$A17,Concentrado!$B$2:$B578, "=Querétaro")</f>
        <v>8033.7981292271606</v>
      </c>
    </row>
    <row r="18" spans="1:3" x14ac:dyDescent="0.25">
      <c r="A18" s="4">
        <v>2019</v>
      </c>
      <c r="B18" s="7">
        <f>SUMIFS(Concentrado!C$2:C579,Concentrado!$A$2:$A579,"="&amp;$A18,Concentrado!$B$2:$B579, "=Querétaro")</f>
        <v>9822.2050100000015</v>
      </c>
      <c r="C18" s="7">
        <f>SUMIFS(Concentrado!D$2:D579,Concentrado!$A$2:$A579,"="&amp;$A18,Concentrado!$B$2:$B579, "=Querétaro")</f>
        <v>7743.1720236409628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"=Quintana Roo")</f>
        <v>1992.1153300000001</v>
      </c>
      <c r="C2" s="7">
        <f>SUMIFS(Concentrado!D$2:D563,Concentrado!$A$2:$A563,"="&amp;$A2,Concentrado!$B$2:$B563, "=Quintana Roo")</f>
        <v>3010.3490595929684</v>
      </c>
    </row>
    <row r="3" spans="1:3" x14ac:dyDescent="0.25">
      <c r="A3" s="4">
        <v>2004</v>
      </c>
      <c r="B3" s="7">
        <f>SUMIFS(Concentrado!C$2:C564,Concentrado!$A$2:$A564,"="&amp;$A3,Concentrado!$B$2:$B564, "=Quintana Roo")</f>
        <v>2255.0747200000001</v>
      </c>
      <c r="C3" s="7">
        <f>SUMIFS(Concentrado!D$2:D564,Concentrado!$A$2:$A564,"="&amp;$A3,Concentrado!$B$2:$B564, "=Quintana Roo")</f>
        <v>3239.5811265063567</v>
      </c>
    </row>
    <row r="4" spans="1:3" x14ac:dyDescent="0.25">
      <c r="A4" s="4">
        <v>2005</v>
      </c>
      <c r="B4" s="7">
        <f>SUMIFS(Concentrado!C$2:C565,Concentrado!$A$2:$A565,"="&amp;$A4,Concentrado!$B$2:$B565, "=Quintana Roo")</f>
        <v>2387.81927</v>
      </c>
      <c r="C4" s="7">
        <f>SUMIFS(Concentrado!D$2:D565,Concentrado!$A$2:$A565,"="&amp;$A4,Concentrado!$B$2:$B565, "=Quintana Roo")</f>
        <v>3319.7314054806679</v>
      </c>
    </row>
    <row r="5" spans="1:3" x14ac:dyDescent="0.25">
      <c r="A5" s="4">
        <v>2006</v>
      </c>
      <c r="B5" s="7">
        <f>SUMIFS(Concentrado!C$2:C566,Concentrado!$A$2:$A566,"="&amp;$A5,Concentrado!$B$2:$B566, "=Quintana Roo")</f>
        <v>3082.0231699999999</v>
      </c>
      <c r="C5" s="7">
        <f>SUMIFS(Concentrado!D$2:D566,Concentrado!$A$2:$A566,"="&amp;$A5,Concentrado!$B$2:$B566, "=Quintana Roo")</f>
        <v>4118.0850246610289</v>
      </c>
    </row>
    <row r="6" spans="1:3" x14ac:dyDescent="0.25">
      <c r="A6" s="4">
        <v>2007</v>
      </c>
      <c r="B6" s="7">
        <f>SUMIFS(Concentrado!C$2:C567,Concentrado!$A$2:$A567,"="&amp;$A6,Concentrado!$B$2:$B567, "=Quintana Roo")</f>
        <v>2996.0114000000003</v>
      </c>
      <c r="C6" s="7">
        <f>SUMIFS(Concentrado!D$2:D567,Concentrado!$A$2:$A567,"="&amp;$A6,Concentrado!$B$2:$B567, "=Quintana Roo")</f>
        <v>3858.0949194307696</v>
      </c>
    </row>
    <row r="7" spans="1:3" x14ac:dyDescent="0.25">
      <c r="A7" s="4">
        <v>2008</v>
      </c>
      <c r="B7" s="7">
        <f>SUMIFS(Concentrado!C$2:C568,Concentrado!$A$2:$A568,"="&amp;$A7,Concentrado!$B$2:$B568, "=Quintana Roo")</f>
        <v>3427.6230799999998</v>
      </c>
      <c r="C7" s="7">
        <f>SUMIFS(Concentrado!D$2:D568,Concentrado!$A$2:$A568,"="&amp;$A7,Concentrado!$B$2:$B568, "=Quintana Roo")</f>
        <v>4143.3400522044822</v>
      </c>
    </row>
    <row r="8" spans="1:3" x14ac:dyDescent="0.25">
      <c r="A8" s="4">
        <v>2009</v>
      </c>
      <c r="B8" s="7">
        <f>SUMIFS(Concentrado!C$2:C569,Concentrado!$A$2:$A569,"="&amp;$A8,Concentrado!$B$2:$B569, "=Quintana Roo")</f>
        <v>4062.7447000000002</v>
      </c>
      <c r="C8" s="7">
        <f>SUMIFS(Concentrado!D$2:D569,Concentrado!$A$2:$A569,"="&amp;$A8,Concentrado!$B$2:$B569, "=Quintana Roo")</f>
        <v>4741.7982916108485</v>
      </c>
    </row>
    <row r="9" spans="1:3" x14ac:dyDescent="0.25">
      <c r="A9" s="4">
        <v>2010</v>
      </c>
      <c r="B9" s="7">
        <f>SUMIFS(Concentrado!C$2:C570,Concentrado!$A$2:$A570,"="&amp;$A9,Concentrado!$B$2:$B570, "=Quintana Roo")</f>
        <v>4946.71612</v>
      </c>
      <c r="C9" s="7">
        <f>SUMIFS(Concentrado!D$2:D570,Concentrado!$A$2:$A570,"="&amp;$A9,Concentrado!$B$2:$B570, "=Quintana Roo")</f>
        <v>5530.1897476030963</v>
      </c>
    </row>
    <row r="10" spans="1:3" x14ac:dyDescent="0.25">
      <c r="A10" s="4">
        <v>2011</v>
      </c>
      <c r="B10" s="7">
        <f>SUMIFS(Concentrado!C$2:C571,Concentrado!$A$2:$A571,"="&amp;$A10,Concentrado!$B$2:$B571, "=Quintana Roo")</f>
        <v>5442.3610000000008</v>
      </c>
      <c r="C10" s="7">
        <f>SUMIFS(Concentrado!D$2:D571,Concentrado!$A$2:$A571,"="&amp;$A10,Concentrado!$B$2:$B571, "=Quintana Roo")</f>
        <v>5860.4284232216914</v>
      </c>
    </row>
    <row r="11" spans="1:3" x14ac:dyDescent="0.25">
      <c r="A11" s="4">
        <v>2012</v>
      </c>
      <c r="B11" s="7">
        <f>SUMIFS(Concentrado!C$2:C572,Concentrado!$A$2:$A572,"="&amp;$A11,Concentrado!$B$2:$B572, "=Quintana Roo")</f>
        <v>5715.0489100000004</v>
      </c>
      <c r="C11" s="7">
        <f>SUMIFS(Concentrado!D$2:D572,Concentrado!$A$2:$A572,"="&amp;$A11,Concentrado!$B$2:$B572, "=Quintana Roo")</f>
        <v>5941.9363517270012</v>
      </c>
    </row>
    <row r="12" spans="1:3" x14ac:dyDescent="0.25">
      <c r="A12" s="4">
        <v>2013</v>
      </c>
      <c r="B12" s="7">
        <f>SUMIFS(Concentrado!C$2:C573,Concentrado!$A$2:$A573,"="&amp;$A12,Concentrado!$B$2:$B573, "=Quintana Roo")</f>
        <v>6186.9136199999994</v>
      </c>
      <c r="C12" s="7">
        <f>SUMIFS(Concentrado!D$2:D573,Concentrado!$A$2:$A573,"="&amp;$A12,Concentrado!$B$2:$B573, "=Quintana Roo")</f>
        <v>6186.9136199999994</v>
      </c>
    </row>
    <row r="13" spans="1:3" x14ac:dyDescent="0.25">
      <c r="A13" s="4">
        <v>2014</v>
      </c>
      <c r="B13" s="7">
        <f>SUMIFS(Concentrado!C$2:C574,Concentrado!$A$2:$A574,"="&amp;$A13,Concentrado!$B$2:$B574, "=Quintana Roo")</f>
        <v>6270.3044399999999</v>
      </c>
      <c r="C13" s="7">
        <f>SUMIFS(Concentrado!D$2:D574,Concentrado!$A$2:$A574,"="&amp;$A13,Concentrado!$B$2:$B574, "=Quintana Roo")</f>
        <v>6024.5046502690238</v>
      </c>
    </row>
    <row r="14" spans="1:3" x14ac:dyDescent="0.25">
      <c r="A14" s="4">
        <v>2015</v>
      </c>
      <c r="B14" s="7">
        <f>SUMIFS(Concentrado!C$2:C575,Concentrado!$A$2:$A575,"="&amp;$A14,Concentrado!$B$2:$B575, "=Quintana Roo")</f>
        <v>6574.2842499999997</v>
      </c>
      <c r="C14" s="7">
        <f>SUMIFS(Concentrado!D$2:D575,Concentrado!$A$2:$A575,"="&amp;$A14,Concentrado!$B$2:$B575, "=Quintana Roo")</f>
        <v>6184.8313568944577</v>
      </c>
    </row>
    <row r="15" spans="1:3" x14ac:dyDescent="0.25">
      <c r="A15" s="4">
        <v>2016</v>
      </c>
      <c r="B15" s="7">
        <f>SUMIFS(Concentrado!C$2:C576,Concentrado!$A$2:$A576,"="&amp;$A15,Concentrado!$B$2:$B576, "=Quintana Roo")</f>
        <v>6802.2052800000001</v>
      </c>
      <c r="C15" s="7">
        <f>SUMIFS(Concentrado!D$2:D576,Concentrado!$A$2:$A576,"="&amp;$A15,Concentrado!$B$2:$B576, "=Quintana Roo")</f>
        <v>6191.225437527627</v>
      </c>
    </row>
    <row r="16" spans="1:3" x14ac:dyDescent="0.25">
      <c r="A16" s="4">
        <v>2017</v>
      </c>
      <c r="B16" s="7">
        <f>SUMIFS(Concentrado!C$2:C577,Concentrado!$A$2:$A577,"="&amp;$A16,Concentrado!$B$2:$B577, "=Quintana Roo")</f>
        <v>7470.6642499999998</v>
      </c>
      <c r="C16" s="7">
        <f>SUMIFS(Concentrado!D$2:D577,Concentrado!$A$2:$A577,"="&amp;$A16,Concentrado!$B$2:$B577, "=Quintana Roo")</f>
        <v>6368.4956976554759</v>
      </c>
    </row>
    <row r="17" spans="1:3" x14ac:dyDescent="0.25">
      <c r="A17" s="4">
        <v>2018</v>
      </c>
      <c r="B17" s="7">
        <f>SUMIFS(Concentrado!C$2:C578,Concentrado!$A$2:$A578,"="&amp;$A17,Concentrado!$B$2:$B578, "=Quintana Roo")</f>
        <v>8407.0463999999993</v>
      </c>
      <c r="C17" s="7">
        <f>SUMIFS(Concentrado!D$2:D578,Concentrado!$A$2:$A578,"="&amp;$A17,Concentrado!$B$2:$B578, "=Quintana Roo")</f>
        <v>6820.5776070017755</v>
      </c>
    </row>
    <row r="18" spans="1:3" x14ac:dyDescent="0.25">
      <c r="A18" s="4">
        <v>2019</v>
      </c>
      <c r="B18" s="7">
        <f>SUMIFS(Concentrado!C$2:C579,Concentrado!$A$2:$A579,"="&amp;$A18,Concentrado!$B$2:$B579, "=Quintana Roo")</f>
        <v>8769.957190000001</v>
      </c>
      <c r="C18" s="7">
        <f>SUMIFS(Concentrado!D$2:D579,Concentrado!$A$2:$A579,"="&amp;$A18,Concentrado!$B$2:$B579, "=Quintana Roo")</f>
        <v>6913.6499485604718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"=San Luis Potosí")</f>
        <v>3273.7045200000002</v>
      </c>
      <c r="C2" s="7">
        <f>SUMIFS(Concentrado!D$2:D563,Concentrado!$A$2:$A563,"="&amp;$A2,Concentrado!$B$2:$B563, "=San Luis Potosí")</f>
        <v>4946.9993904254779</v>
      </c>
    </row>
    <row r="3" spans="1:3" x14ac:dyDescent="0.25">
      <c r="A3" s="4">
        <v>2004</v>
      </c>
      <c r="B3" s="7">
        <f>SUMIFS(Concentrado!C$2:C564,Concentrado!$A$2:$A564,"="&amp;$A3,Concentrado!$B$2:$B564, "=San Luis Potosí")</f>
        <v>4368.1939599999996</v>
      </c>
      <c r="C3" s="7">
        <f>SUMIFS(Concentrado!D$2:D564,Concentrado!$A$2:$A564,"="&amp;$A3,Concentrado!$B$2:$B564, "=San Luis Potosí")</f>
        <v>6275.2327380686793</v>
      </c>
    </row>
    <row r="4" spans="1:3" x14ac:dyDescent="0.25">
      <c r="A4" s="4">
        <v>2005</v>
      </c>
      <c r="B4" s="7">
        <f>SUMIFS(Concentrado!C$2:C565,Concentrado!$A$2:$A565,"="&amp;$A4,Concentrado!$B$2:$B565, "=San Luis Potosí")</f>
        <v>4497.5516900000002</v>
      </c>
      <c r="C4" s="7">
        <f>SUMIFS(Concentrado!D$2:D565,Concentrado!$A$2:$A565,"="&amp;$A4,Concentrado!$B$2:$B565, "=San Luis Potosí")</f>
        <v>6252.8449203216514</v>
      </c>
    </row>
    <row r="5" spans="1:3" x14ac:dyDescent="0.25">
      <c r="A5" s="4">
        <v>2006</v>
      </c>
      <c r="B5" s="7">
        <f>SUMIFS(Concentrado!C$2:C566,Concentrado!$A$2:$A566,"="&amp;$A5,Concentrado!$B$2:$B566, "=San Luis Potosí")</f>
        <v>4962.5567499999997</v>
      </c>
      <c r="C5" s="7">
        <f>SUMIFS(Concentrado!D$2:D566,Concentrado!$A$2:$A566,"="&amp;$A5,Concentrado!$B$2:$B566, "=San Luis Potosí")</f>
        <v>6630.7842313221499</v>
      </c>
    </row>
    <row r="6" spans="1:3" x14ac:dyDescent="0.25">
      <c r="A6" s="4">
        <v>2007</v>
      </c>
      <c r="B6" s="7">
        <f>SUMIFS(Concentrado!C$2:C567,Concentrado!$A$2:$A567,"="&amp;$A6,Concentrado!$B$2:$B567, "=San Luis Potosí")</f>
        <v>5519.6740600000003</v>
      </c>
      <c r="C6" s="7">
        <f>SUMIFS(Concentrado!D$2:D567,Concentrado!$A$2:$A567,"="&amp;$A6,Concentrado!$B$2:$B567, "=San Luis Potosí")</f>
        <v>7107.9257067579274</v>
      </c>
    </row>
    <row r="7" spans="1:3" x14ac:dyDescent="0.25">
      <c r="A7" s="4">
        <v>2008</v>
      </c>
      <c r="B7" s="7">
        <f>SUMIFS(Concentrado!C$2:C568,Concentrado!$A$2:$A568,"="&amp;$A7,Concentrado!$B$2:$B568, "=San Luis Potosí")</f>
        <v>6037.7052999999996</v>
      </c>
      <c r="C7" s="7">
        <f>SUMIFS(Concentrado!D$2:D568,Concentrado!$A$2:$A568,"="&amp;$A7,Concentrado!$B$2:$B568, "=San Luis Potosí")</f>
        <v>7298.4297307559491</v>
      </c>
    </row>
    <row r="8" spans="1:3" x14ac:dyDescent="0.25">
      <c r="A8" s="4">
        <v>2009</v>
      </c>
      <c r="B8" s="7">
        <f>SUMIFS(Concentrado!C$2:C569,Concentrado!$A$2:$A569,"="&amp;$A8,Concentrado!$B$2:$B569, "=San Luis Potosí")</f>
        <v>6423.0797500000008</v>
      </c>
      <c r="C8" s="7">
        <f>SUMIFS(Concentrado!D$2:D569,Concentrado!$A$2:$A569,"="&amp;$A8,Concentrado!$B$2:$B569, "=San Luis Potosí")</f>
        <v>7496.6434847432674</v>
      </c>
    </row>
    <row r="9" spans="1:3" x14ac:dyDescent="0.25">
      <c r="A9" s="4">
        <v>2010</v>
      </c>
      <c r="B9" s="7">
        <f>SUMIFS(Concentrado!C$2:C570,Concentrado!$A$2:$A570,"="&amp;$A9,Concentrado!$B$2:$B570, "=San Luis Potosí")</f>
        <v>7256.7468499999995</v>
      </c>
      <c r="C9" s="7">
        <f>SUMIFS(Concentrado!D$2:D570,Concentrado!$A$2:$A570,"="&amp;$A9,Concentrado!$B$2:$B570, "=San Luis Potosí")</f>
        <v>8112.6925534633392</v>
      </c>
    </row>
    <row r="10" spans="1:3" x14ac:dyDescent="0.25">
      <c r="A10" s="4">
        <v>2011</v>
      </c>
      <c r="B10" s="7">
        <f>SUMIFS(Concentrado!C$2:C571,Concentrado!$A$2:$A571,"="&amp;$A10,Concentrado!$B$2:$B571, "=San Luis Potosí")</f>
        <v>8408.6579600000005</v>
      </c>
      <c r="C10" s="7">
        <f>SUMIFS(Concentrado!D$2:D571,Concentrado!$A$2:$A571,"="&amp;$A10,Concentrado!$B$2:$B571, "=San Luis Potosí")</f>
        <v>9054.5882770241296</v>
      </c>
    </row>
    <row r="11" spans="1:3" x14ac:dyDescent="0.25">
      <c r="A11" s="4">
        <v>2012</v>
      </c>
      <c r="B11" s="7">
        <f>SUMIFS(Concentrado!C$2:C572,Concentrado!$A$2:$A572,"="&amp;$A11,Concentrado!$B$2:$B572, "=San Luis Potosí")</f>
        <v>8712.8592000000008</v>
      </c>
      <c r="C11" s="7">
        <f>SUMIFS(Concentrado!D$2:D572,Concentrado!$A$2:$A572,"="&amp;$A11,Concentrado!$B$2:$B572, "=San Luis Potosí")</f>
        <v>9058.7597102400014</v>
      </c>
    </row>
    <row r="12" spans="1:3" x14ac:dyDescent="0.25">
      <c r="A12" s="4">
        <v>2013</v>
      </c>
      <c r="B12" s="7">
        <f>SUMIFS(Concentrado!C$2:C573,Concentrado!$A$2:$A573,"="&amp;$A12,Concentrado!$B$2:$B573, "=San Luis Potosí")</f>
        <v>9721.7530100000004</v>
      </c>
      <c r="C12" s="7">
        <f>SUMIFS(Concentrado!D$2:D573,Concentrado!$A$2:$A573,"="&amp;$A12,Concentrado!$B$2:$B573, "=San Luis Potosí")</f>
        <v>9721.7530100000004</v>
      </c>
    </row>
    <row r="13" spans="1:3" x14ac:dyDescent="0.25">
      <c r="A13" s="4">
        <v>2014</v>
      </c>
      <c r="B13" s="7">
        <f>SUMIFS(Concentrado!C$2:C574,Concentrado!$A$2:$A574,"="&amp;$A13,Concentrado!$B$2:$B574, "=San Luis Potosí")</f>
        <v>9680.9818799999994</v>
      </c>
      <c r="C13" s="7">
        <f>SUMIFS(Concentrado!D$2:D574,Concentrado!$A$2:$A574,"="&amp;$A13,Concentrado!$B$2:$B574, "=San Luis Potosí")</f>
        <v>9301.4814373558802</v>
      </c>
    </row>
    <row r="14" spans="1:3" x14ac:dyDescent="0.25">
      <c r="A14" s="4">
        <v>2015</v>
      </c>
      <c r="B14" s="7">
        <f>SUMIFS(Concentrado!C$2:C575,Concentrado!$A$2:$A575,"="&amp;$A14,Concentrado!$B$2:$B575, "=San Luis Potosí")</f>
        <v>9764.1531899999991</v>
      </c>
      <c r="C14" s="7">
        <f>SUMIFS(Concentrado!D$2:D575,Concentrado!$A$2:$A575,"="&amp;$A14,Concentrado!$B$2:$B575, "=San Luis Potosí")</f>
        <v>9185.7361998050274</v>
      </c>
    </row>
    <row r="15" spans="1:3" x14ac:dyDescent="0.25">
      <c r="A15" s="4">
        <v>2016</v>
      </c>
      <c r="B15" s="7">
        <f>SUMIFS(Concentrado!C$2:C576,Concentrado!$A$2:$A576,"="&amp;$A15,Concentrado!$B$2:$B576, "=San Luis Potosí")</f>
        <v>10652.836590000001</v>
      </c>
      <c r="C15" s="7">
        <f>SUMIFS(Concentrado!D$2:D576,Concentrado!$A$2:$A576,"="&amp;$A15,Concentrado!$B$2:$B576, "=San Luis Potosí")</f>
        <v>9695.9897802191972</v>
      </c>
    </row>
    <row r="16" spans="1:3" x14ac:dyDescent="0.25">
      <c r="A16" s="4">
        <v>2017</v>
      </c>
      <c r="B16" s="7">
        <f>SUMIFS(Concentrado!C$2:C577,Concentrado!$A$2:$A577,"="&amp;$A16,Concentrado!$B$2:$B577, "=San Luis Potosí")</f>
        <v>10999.3912</v>
      </c>
      <c r="C16" s="7">
        <f>SUMIFS(Concentrado!D$2:D577,Concentrado!$A$2:$A577,"="&amp;$A16,Concentrado!$B$2:$B577, "=San Luis Potosí")</f>
        <v>9376.6194263153375</v>
      </c>
    </row>
    <row r="17" spans="1:3" x14ac:dyDescent="0.25">
      <c r="A17" s="4">
        <v>2018</v>
      </c>
      <c r="B17" s="7">
        <f>SUMIFS(Concentrado!C$2:C578,Concentrado!$A$2:$A578,"="&amp;$A17,Concentrado!$B$2:$B578, "=San Luis Potosí")</f>
        <v>11393.02081</v>
      </c>
      <c r="C17" s="7">
        <f>SUMIFS(Concentrado!D$2:D578,Concentrado!$A$2:$A578,"="&amp;$A17,Concentrado!$B$2:$B578, "=San Luis Potosí")</f>
        <v>9243.0776417257821</v>
      </c>
    </row>
    <row r="18" spans="1:3" x14ac:dyDescent="0.25">
      <c r="A18" s="4">
        <v>2019</v>
      </c>
      <c r="B18" s="7">
        <f>SUMIFS(Concentrado!C$2:C579,Concentrado!$A$2:$A579,"="&amp;$A18,Concentrado!$B$2:$B579, "=San Luis Potosí")</f>
        <v>11598.90732</v>
      </c>
      <c r="C18" s="7">
        <f>SUMIFS(Concentrado!D$2:D579,Concentrado!$A$2:$A579,"="&amp;$A18,Concentrado!$B$2:$B579, "=San Luis Potosí")</f>
        <v>9143.8057517217676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"=Sinaloa")</f>
        <v>4984.2424499999997</v>
      </c>
      <c r="C2" s="7">
        <f>SUMIFS(Concentrado!D$2:D563,Concentrado!$A$2:$A563,"="&amp;$A2,Concentrado!$B$2:$B563, "=Sinaloa")</f>
        <v>7531.8478534778669</v>
      </c>
    </row>
    <row r="3" spans="1:3" x14ac:dyDescent="0.25">
      <c r="A3" s="4">
        <v>2004</v>
      </c>
      <c r="B3" s="7">
        <f>SUMIFS(Concentrado!C$2:C564,Concentrado!$A$2:$A564,"="&amp;$A3,Concentrado!$B$2:$B564, "=Sinaloa")</f>
        <v>6203.4607099999994</v>
      </c>
      <c r="C3" s="7">
        <f>SUMIFS(Concentrado!D$2:D564,Concentrado!$A$2:$A564,"="&amp;$A3,Concentrado!$B$2:$B564, "=Sinaloa")</f>
        <v>8911.7287586549319</v>
      </c>
    </row>
    <row r="4" spans="1:3" x14ac:dyDescent="0.25">
      <c r="A4" s="4">
        <v>2005</v>
      </c>
      <c r="B4" s="7">
        <f>SUMIFS(Concentrado!C$2:C565,Concentrado!$A$2:$A565,"="&amp;$A4,Concentrado!$B$2:$B565, "=Sinaloa")</f>
        <v>5990.1067800000001</v>
      </c>
      <c r="C4" s="7">
        <f>SUMIFS(Concentrado!D$2:D565,Concentrado!$A$2:$A565,"="&amp;$A4,Concentrado!$B$2:$B565, "=Sinaloa")</f>
        <v>8327.9106796674259</v>
      </c>
    </row>
    <row r="5" spans="1:3" x14ac:dyDescent="0.25">
      <c r="A5" s="4">
        <v>2006</v>
      </c>
      <c r="B5" s="7">
        <f>SUMIFS(Concentrado!C$2:C566,Concentrado!$A$2:$A566,"="&amp;$A5,Concentrado!$B$2:$B566, "=Sinaloa")</f>
        <v>6298.2770300000002</v>
      </c>
      <c r="C5" s="7">
        <f>SUMIFS(Concentrado!D$2:D566,Concentrado!$A$2:$A566,"="&amp;$A5,Concentrado!$B$2:$B566, "=Sinaloa")</f>
        <v>8415.5241176884283</v>
      </c>
    </row>
    <row r="6" spans="1:3" x14ac:dyDescent="0.25">
      <c r="A6" s="4">
        <v>2007</v>
      </c>
      <c r="B6" s="7">
        <f>SUMIFS(Concentrado!C$2:C567,Concentrado!$A$2:$A567,"="&amp;$A6,Concentrado!$B$2:$B567, "=Sinaloa")</f>
        <v>7060.7062499999993</v>
      </c>
      <c r="C6" s="7">
        <f>SUMIFS(Concentrado!D$2:D567,Concentrado!$A$2:$A567,"="&amp;$A6,Concentrado!$B$2:$B567, "=Sinaloa")</f>
        <v>9092.3802595404268</v>
      </c>
    </row>
    <row r="7" spans="1:3" x14ac:dyDescent="0.25">
      <c r="A7" s="4">
        <v>2008</v>
      </c>
      <c r="B7" s="7">
        <f>SUMIFS(Concentrado!C$2:C568,Concentrado!$A$2:$A568,"="&amp;$A7,Concentrado!$B$2:$B568, "=Sinaloa")</f>
        <v>7990.5621899999987</v>
      </c>
      <c r="C7" s="7">
        <f>SUMIFS(Concentrado!D$2:D568,Concentrado!$A$2:$A568,"="&amp;$A7,Concentrado!$B$2:$B568, "=Sinaloa")</f>
        <v>9659.059817469124</v>
      </c>
    </row>
    <row r="8" spans="1:3" x14ac:dyDescent="0.25">
      <c r="A8" s="4">
        <v>2009</v>
      </c>
      <c r="B8" s="7">
        <f>SUMIFS(Concentrado!C$2:C569,Concentrado!$A$2:$A569,"="&amp;$A8,Concentrado!$B$2:$B569, "=Sinaloa")</f>
        <v>8907.9307899999985</v>
      </c>
      <c r="C8" s="7">
        <f>SUMIFS(Concentrado!D$2:D569,Concentrado!$A$2:$A569,"="&amp;$A8,Concentrado!$B$2:$B569, "=Sinaloa")</f>
        <v>10396.816467894148</v>
      </c>
    </row>
    <row r="9" spans="1:3" x14ac:dyDescent="0.25">
      <c r="A9" s="4">
        <v>2010</v>
      </c>
      <c r="B9" s="7">
        <f>SUMIFS(Concentrado!C$2:C570,Concentrado!$A$2:$A570,"="&amp;$A9,Concentrado!$B$2:$B570, "=Sinaloa")</f>
        <v>9370.2326699999994</v>
      </c>
      <c r="C9" s="7">
        <f>SUMIFS(Concentrado!D$2:D570,Concentrado!$A$2:$A570,"="&amp;$A9,Concentrado!$B$2:$B570, "=Sinaloa")</f>
        <v>10475.467641003337</v>
      </c>
    </row>
    <row r="10" spans="1:3" x14ac:dyDescent="0.25">
      <c r="A10" s="4">
        <v>2011</v>
      </c>
      <c r="B10" s="7">
        <f>SUMIFS(Concentrado!C$2:C571,Concentrado!$A$2:$A571,"="&amp;$A10,Concentrado!$B$2:$B571, "=Sinaloa")</f>
        <v>10556.8274</v>
      </c>
      <c r="C10" s="7">
        <f>SUMIFS(Concentrado!D$2:D571,Concentrado!$A$2:$A571,"="&amp;$A10,Concentrado!$B$2:$B571, "=Sinaloa")</f>
        <v>11367.774271865748</v>
      </c>
    </row>
    <row r="11" spans="1:3" x14ac:dyDescent="0.25">
      <c r="A11" s="4">
        <v>2012</v>
      </c>
      <c r="B11" s="7">
        <f>SUMIFS(Concentrado!C$2:C572,Concentrado!$A$2:$A572,"="&amp;$A11,Concentrado!$B$2:$B572, "=Sinaloa")</f>
        <v>10826.707989999999</v>
      </c>
      <c r="C11" s="7">
        <f>SUMIFS(Concentrado!D$2:D572,Concentrado!$A$2:$A572,"="&amp;$A11,Concentrado!$B$2:$B572, "=Sinaloa")</f>
        <v>11256.528297203</v>
      </c>
    </row>
    <row r="12" spans="1:3" x14ac:dyDescent="0.25">
      <c r="A12" s="4">
        <v>2013</v>
      </c>
      <c r="B12" s="7">
        <f>SUMIFS(Concentrado!C$2:C573,Concentrado!$A$2:$A573,"="&amp;$A12,Concentrado!$B$2:$B573, "=Sinaloa")</f>
        <v>11917.17496</v>
      </c>
      <c r="C12" s="7">
        <f>SUMIFS(Concentrado!D$2:D573,Concentrado!$A$2:$A573,"="&amp;$A12,Concentrado!$B$2:$B573, "=Sinaloa")</f>
        <v>11917.17496</v>
      </c>
    </row>
    <row r="13" spans="1:3" x14ac:dyDescent="0.25">
      <c r="A13" s="4">
        <v>2014</v>
      </c>
      <c r="B13" s="7">
        <f>SUMIFS(Concentrado!C$2:C574,Concentrado!$A$2:$A574,"="&amp;$A13,Concentrado!$B$2:$B574, "=Sinaloa")</f>
        <v>12002.52175</v>
      </c>
      <c r="C13" s="7">
        <f>SUMIFS(Concentrado!D$2:D574,Concentrado!$A$2:$A574,"="&amp;$A13,Concentrado!$B$2:$B574, "=Sinaloa")</f>
        <v>11532.015516910069</v>
      </c>
    </row>
    <row r="14" spans="1:3" x14ac:dyDescent="0.25">
      <c r="A14" s="4">
        <v>2015</v>
      </c>
      <c r="B14" s="7">
        <f>SUMIFS(Concentrado!C$2:C575,Concentrado!$A$2:$A575,"="&amp;$A14,Concentrado!$B$2:$B575, "=Sinaloa")</f>
        <v>12681.85446</v>
      </c>
      <c r="C14" s="7">
        <f>SUMIFS(Concentrado!D$2:D575,Concentrado!$A$2:$A575,"="&amp;$A14,Concentrado!$B$2:$B575, "=Sinaloa")</f>
        <v>11930.596266472634</v>
      </c>
    </row>
    <row r="15" spans="1:3" x14ac:dyDescent="0.25">
      <c r="A15" s="4">
        <v>2016</v>
      </c>
      <c r="B15" s="7">
        <f>SUMIFS(Concentrado!C$2:C576,Concentrado!$A$2:$A576,"="&amp;$A15,Concentrado!$B$2:$B576, "=Sinaloa")</f>
        <v>13257.712020000001</v>
      </c>
      <c r="C15" s="7">
        <f>SUMIFS(Concentrado!D$2:D576,Concentrado!$A$2:$A576,"="&amp;$A15,Concentrado!$B$2:$B576, "=Sinaloa")</f>
        <v>12066.893091712131</v>
      </c>
    </row>
    <row r="16" spans="1:3" x14ac:dyDescent="0.25">
      <c r="A16" s="4">
        <v>2017</v>
      </c>
      <c r="B16" s="7">
        <f>SUMIFS(Concentrado!C$2:C577,Concentrado!$A$2:$A577,"="&amp;$A16,Concentrado!$B$2:$B577, "=Sinaloa")</f>
        <v>12840.28484</v>
      </c>
      <c r="C16" s="7">
        <f>SUMIFS(Concentrado!D$2:D577,Concentrado!$A$2:$A577,"="&amp;$A16,Concentrado!$B$2:$B577, "=Sinaloa")</f>
        <v>10945.920740610292</v>
      </c>
    </row>
    <row r="17" spans="1:3" x14ac:dyDescent="0.25">
      <c r="A17" s="4">
        <v>2018</v>
      </c>
      <c r="B17" s="7">
        <f>SUMIFS(Concentrado!C$2:C578,Concentrado!$A$2:$A578,"="&amp;$A17,Concentrado!$B$2:$B578, "=Sinaloa")</f>
        <v>14320.50013</v>
      </c>
      <c r="C17" s="7">
        <f>SUMIFS(Concentrado!D$2:D578,Concentrado!$A$2:$A578,"="&amp;$A17,Concentrado!$B$2:$B578, "=Sinaloa")</f>
        <v>11618.121021402239</v>
      </c>
    </row>
    <row r="18" spans="1:3" x14ac:dyDescent="0.25">
      <c r="A18" s="4">
        <v>2019</v>
      </c>
      <c r="B18" s="7">
        <f>SUMIFS(Concentrado!C$2:C579,Concentrado!$A$2:$A579,"="&amp;$A18,Concentrado!$B$2:$B579, "=Sinaloa")</f>
        <v>14472.63148</v>
      </c>
      <c r="C18" s="7">
        <f>SUMIFS(Concentrado!D$2:D579,Concentrado!$A$2:$A579,"="&amp;$A18,Concentrado!$B$2:$B579, "=Sinaloa")</f>
        <v>11409.258417056953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"=Sonora")</f>
        <v>5217.3524100000004</v>
      </c>
      <c r="C2" s="7">
        <f>SUMIFS(Concentrado!D$2:D563,Concentrado!$A$2:$A563,"="&amp;$A2,Concentrado!$B$2:$B563, "=Sonora")</f>
        <v>7884.1077544484378</v>
      </c>
    </row>
    <row r="3" spans="1:3" x14ac:dyDescent="0.25">
      <c r="A3" s="4">
        <v>2004</v>
      </c>
      <c r="B3" s="7">
        <f>SUMIFS(Concentrado!C$2:C564,Concentrado!$A$2:$A564,"="&amp;$A3,Concentrado!$B$2:$B564, "=Sonora")</f>
        <v>6011.50378</v>
      </c>
      <c r="C3" s="7">
        <f>SUMIFS(Concentrado!D$2:D564,Concentrado!$A$2:$A564,"="&amp;$A3,Concentrado!$B$2:$B564, "=Sonora")</f>
        <v>8635.968473634266</v>
      </c>
    </row>
    <row r="4" spans="1:3" x14ac:dyDescent="0.25">
      <c r="A4" s="4">
        <v>2005</v>
      </c>
      <c r="B4" s="7">
        <f>SUMIFS(Concentrado!C$2:C565,Concentrado!$A$2:$A565,"="&amp;$A4,Concentrado!$B$2:$B565, "=Sonora")</f>
        <v>6257.3692100000007</v>
      </c>
      <c r="C4" s="7">
        <f>SUMIFS(Concentrado!D$2:D565,Concentrado!$A$2:$A565,"="&amp;$A4,Concentrado!$B$2:$B565, "=Sonora")</f>
        <v>8699.4796227290517</v>
      </c>
    </row>
    <row r="5" spans="1:3" x14ac:dyDescent="0.25">
      <c r="A5" s="4">
        <v>2006</v>
      </c>
      <c r="B5" s="7">
        <f>SUMIFS(Concentrado!C$2:C566,Concentrado!$A$2:$A566,"="&amp;$A5,Concentrado!$B$2:$B566, "=Sonora")</f>
        <v>7924.5810899999997</v>
      </c>
      <c r="C5" s="7">
        <f>SUMIFS(Concentrado!D$2:D566,Concentrado!$A$2:$A566,"="&amp;$A5,Concentrado!$B$2:$B566, "=Sonora")</f>
        <v>10588.531270983591</v>
      </c>
    </row>
    <row r="6" spans="1:3" x14ac:dyDescent="0.25">
      <c r="A6" s="4">
        <v>2007</v>
      </c>
      <c r="B6" s="7">
        <f>SUMIFS(Concentrado!C$2:C567,Concentrado!$A$2:$A567,"="&amp;$A6,Concentrado!$B$2:$B567, "=Sonora")</f>
        <v>7242.8673300000009</v>
      </c>
      <c r="C6" s="7">
        <f>SUMIFS(Concentrado!D$2:D567,Concentrado!$A$2:$A567,"="&amp;$A6,Concentrado!$B$2:$B567, "=Sonora")</f>
        <v>9326.9570496240794</v>
      </c>
    </row>
    <row r="7" spans="1:3" x14ac:dyDescent="0.25">
      <c r="A7" s="4">
        <v>2008</v>
      </c>
      <c r="B7" s="7">
        <f>SUMIFS(Concentrado!C$2:C568,Concentrado!$A$2:$A568,"="&amp;$A7,Concentrado!$B$2:$B568, "=Sonora")</f>
        <v>7955.1593899999998</v>
      </c>
      <c r="C7" s="7">
        <f>SUMIFS(Concentrado!D$2:D568,Concentrado!$A$2:$A568,"="&amp;$A7,Concentrado!$B$2:$B568, "=Sonora")</f>
        <v>9616.2646104768246</v>
      </c>
    </row>
    <row r="8" spans="1:3" x14ac:dyDescent="0.25">
      <c r="A8" s="4">
        <v>2009</v>
      </c>
      <c r="B8" s="7">
        <f>SUMIFS(Concentrado!C$2:C569,Concentrado!$A$2:$A569,"="&amp;$A8,Concentrado!$B$2:$B569, "=Sonora")</f>
        <v>8681.636559999999</v>
      </c>
      <c r="C8" s="7">
        <f>SUMIFS(Concentrado!D$2:D569,Concentrado!$A$2:$A569,"="&amp;$A8,Concentrado!$B$2:$B569, "=Sonora")</f>
        <v>10132.699061448355</v>
      </c>
    </row>
    <row r="9" spans="1:3" x14ac:dyDescent="0.25">
      <c r="A9" s="4">
        <v>2010</v>
      </c>
      <c r="B9" s="7">
        <f>SUMIFS(Concentrado!C$2:C570,Concentrado!$A$2:$A570,"="&amp;$A9,Concentrado!$B$2:$B570, "=Sonora")</f>
        <v>9438.3393699999997</v>
      </c>
      <c r="C9" s="7">
        <f>SUMIFS(Concentrado!D$2:D570,Concentrado!$A$2:$A570,"="&amp;$A9,Concentrado!$B$2:$B570, "=Sonora")</f>
        <v>10551.607642763351</v>
      </c>
    </row>
    <row r="10" spans="1:3" x14ac:dyDescent="0.25">
      <c r="A10" s="4">
        <v>2011</v>
      </c>
      <c r="B10" s="7">
        <f>SUMIFS(Concentrado!C$2:C571,Concentrado!$A$2:$A571,"="&amp;$A10,Concentrado!$B$2:$B571, "=Sonora")</f>
        <v>10252.12905</v>
      </c>
      <c r="C10" s="7">
        <f>SUMIFS(Concentrado!D$2:D571,Concentrado!$A$2:$A571,"="&amp;$A10,Concentrado!$B$2:$B571, "=Sonora")</f>
        <v>11039.669820351275</v>
      </c>
    </row>
    <row r="11" spans="1:3" x14ac:dyDescent="0.25">
      <c r="A11" s="4">
        <v>2012</v>
      </c>
      <c r="B11" s="7">
        <f>SUMIFS(Concentrado!C$2:C572,Concentrado!$A$2:$A572,"="&amp;$A11,Concentrado!$B$2:$B572, "=Sonora")</f>
        <v>14950.886519999998</v>
      </c>
      <c r="C11" s="7">
        <f>SUMIFS(Concentrado!D$2:D572,Concentrado!$A$2:$A572,"="&amp;$A11,Concentrado!$B$2:$B572, "=Sonora")</f>
        <v>15544.436714844</v>
      </c>
    </row>
    <row r="12" spans="1:3" x14ac:dyDescent="0.25">
      <c r="A12" s="4">
        <v>2013</v>
      </c>
      <c r="B12" s="7">
        <f>SUMIFS(Concentrado!C$2:C573,Concentrado!$A$2:$A573,"="&amp;$A12,Concentrado!$B$2:$B573, "=Sonora")</f>
        <v>17244.262440000002</v>
      </c>
      <c r="C12" s="7">
        <f>SUMIFS(Concentrado!D$2:D573,Concentrado!$A$2:$A573,"="&amp;$A12,Concentrado!$B$2:$B573, "=Sonora")</f>
        <v>17244.262440000002</v>
      </c>
    </row>
    <row r="13" spans="1:3" x14ac:dyDescent="0.25">
      <c r="A13" s="4">
        <v>2014</v>
      </c>
      <c r="B13" s="7">
        <f>SUMIFS(Concentrado!C$2:C574,Concentrado!$A$2:$A574,"="&amp;$A13,Concentrado!$B$2:$B574, "=Sonora")</f>
        <v>15450.68201</v>
      </c>
      <c r="C13" s="7">
        <f>SUMIFS(Concentrado!D$2:D574,Concentrado!$A$2:$A574,"="&amp;$A13,Concentrado!$B$2:$B574, "=Sonora")</f>
        <v>14845.005774404306</v>
      </c>
    </row>
    <row r="14" spans="1:3" x14ac:dyDescent="0.25">
      <c r="A14" s="4">
        <v>2015</v>
      </c>
      <c r="B14" s="7">
        <f>SUMIFS(Concentrado!C$2:C575,Concentrado!$A$2:$A575,"="&amp;$A14,Concentrado!$B$2:$B575, "=Sonora")</f>
        <v>18910.379110000002</v>
      </c>
      <c r="C14" s="7">
        <f>SUMIFS(Concentrado!D$2:D575,Concentrado!$A$2:$A575,"="&amp;$A14,Concentrado!$B$2:$B575, "=Sonora")</f>
        <v>17790.150416798591</v>
      </c>
    </row>
    <row r="15" spans="1:3" x14ac:dyDescent="0.25">
      <c r="A15" s="4">
        <v>2016</v>
      </c>
      <c r="B15" s="7">
        <f>SUMIFS(Concentrado!C$2:C576,Concentrado!$A$2:$A576,"="&amp;$A15,Concentrado!$B$2:$B576, "=Sonora")</f>
        <v>20166.639190000002</v>
      </c>
      <c r="C15" s="7">
        <f>SUMIFS(Concentrado!D$2:D576,Concentrado!$A$2:$A576,"="&amp;$A15,Concentrado!$B$2:$B576, "=Sonora")</f>
        <v>18355.254568643293</v>
      </c>
    </row>
    <row r="16" spans="1:3" x14ac:dyDescent="0.25">
      <c r="A16" s="4">
        <v>2017</v>
      </c>
      <c r="B16" s="7">
        <f>SUMIFS(Concentrado!C$2:C577,Concentrado!$A$2:$A577,"="&amp;$A16,Concentrado!$B$2:$B577, "=Sonora")</f>
        <v>17367.550660000001</v>
      </c>
      <c r="C16" s="7">
        <f>SUMIFS(Concentrado!D$2:D577,Concentrado!$A$2:$A577,"="&amp;$A16,Concentrado!$B$2:$B577, "=Sonora")</f>
        <v>14805.266032002915</v>
      </c>
    </row>
    <row r="17" spans="1:3" x14ac:dyDescent="0.25">
      <c r="A17" s="4">
        <v>2018</v>
      </c>
      <c r="B17" s="7">
        <f>SUMIFS(Concentrado!C$2:C578,Concentrado!$A$2:$A578,"="&amp;$A17,Concentrado!$B$2:$B578, "=Sonora")</f>
        <v>18343.158920000002</v>
      </c>
      <c r="C17" s="7">
        <f>SUMIFS(Concentrado!D$2:D578,Concentrado!$A$2:$A578,"="&amp;$A17,Concentrado!$B$2:$B578, "=Sonora")</f>
        <v>14881.675801316725</v>
      </c>
    </row>
    <row r="18" spans="1:3" x14ac:dyDescent="0.25">
      <c r="A18" s="4">
        <v>2019</v>
      </c>
      <c r="B18" s="7">
        <f>SUMIFS(Concentrado!C$2:C579,Concentrado!$A$2:$A579,"="&amp;$A18,Concentrado!$B$2:$B579, "=Sonora")</f>
        <v>19958.783799999997</v>
      </c>
      <c r="C18" s="7">
        <f>SUMIFS(Concentrado!D$2:D579,Concentrado!$A$2:$A579,"="&amp;$A18,Concentrado!$B$2:$B579, "=Sonora")</f>
        <v>15734.175390222121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"=Tabasco")</f>
        <v>4671.5755499999996</v>
      </c>
      <c r="C2" s="7">
        <f>SUMIFS(Concentrado!D$2:D563,Concentrado!$A$2:$A563,"="&amp;$A2,Concentrado!$B$2:$B563, "=Tabasco")</f>
        <v>7059.3669211711767</v>
      </c>
    </row>
    <row r="3" spans="1:3" x14ac:dyDescent="0.25">
      <c r="A3" s="4">
        <v>2004</v>
      </c>
      <c r="B3" s="7">
        <f>SUMIFS(Concentrado!C$2:C564,Concentrado!$A$2:$A564,"="&amp;$A3,Concentrado!$B$2:$B564, "=Tabasco")</f>
        <v>6420.0325200000007</v>
      </c>
      <c r="C3" s="7">
        <f>SUMIFS(Concentrado!D$2:D564,Concentrado!$A$2:$A564,"="&amp;$A3,Concentrado!$B$2:$B564, "=Tabasco")</f>
        <v>9222.8501339188642</v>
      </c>
    </row>
    <row r="4" spans="1:3" x14ac:dyDescent="0.25">
      <c r="A4" s="4">
        <v>2005</v>
      </c>
      <c r="B4" s="7">
        <f>SUMIFS(Concentrado!C$2:C565,Concentrado!$A$2:$A565,"="&amp;$A4,Concentrado!$B$2:$B565, "=Tabasco")</f>
        <v>8952.1070299999992</v>
      </c>
      <c r="C4" s="7">
        <f>SUMIFS(Concentrado!D$2:D565,Concentrado!$A$2:$A565,"="&amp;$A4,Concentrado!$B$2:$B565, "=Tabasco")</f>
        <v>12445.912982650176</v>
      </c>
    </row>
    <row r="5" spans="1:3" x14ac:dyDescent="0.25">
      <c r="A5" s="4">
        <v>2006</v>
      </c>
      <c r="B5" s="7">
        <f>SUMIFS(Concentrado!C$2:C566,Concentrado!$A$2:$A566,"="&amp;$A5,Concentrado!$B$2:$B566, "=Tabasco")</f>
        <v>9288.6149499999992</v>
      </c>
      <c r="C5" s="7">
        <f>SUMIFS(Concentrado!D$2:D566,Concentrado!$A$2:$A566,"="&amp;$A5,Concentrado!$B$2:$B566, "=Tabasco")</f>
        <v>12411.102712585236</v>
      </c>
    </row>
    <row r="6" spans="1:3" x14ac:dyDescent="0.25">
      <c r="A6" s="4">
        <v>2007</v>
      </c>
      <c r="B6" s="7">
        <f>SUMIFS(Concentrado!C$2:C567,Concentrado!$A$2:$A567,"="&amp;$A6,Concentrado!$B$2:$B567, "=Tabasco")</f>
        <v>8425.1230400000004</v>
      </c>
      <c r="C6" s="7">
        <f>SUMIFS(Concentrado!D$2:D567,Concentrado!$A$2:$A567,"="&amp;$A6,Concentrado!$B$2:$B567, "=Tabasco")</f>
        <v>10849.399436932423</v>
      </c>
    </row>
    <row r="7" spans="1:3" x14ac:dyDescent="0.25">
      <c r="A7" s="4">
        <v>2008</v>
      </c>
      <c r="B7" s="7">
        <f>SUMIFS(Concentrado!C$2:C568,Concentrado!$A$2:$A568,"="&amp;$A7,Concentrado!$B$2:$B568, "=Tabasco")</f>
        <v>8864.9229799999994</v>
      </c>
      <c r="C7" s="7">
        <f>SUMIFS(Concentrado!D$2:D568,Concentrado!$A$2:$A568,"="&amp;$A7,Concentrado!$B$2:$B568, "=Tabasco")</f>
        <v>10715.994607768223</v>
      </c>
    </row>
    <row r="8" spans="1:3" x14ac:dyDescent="0.25">
      <c r="A8" s="4">
        <v>2009</v>
      </c>
      <c r="B8" s="7">
        <f>SUMIFS(Concentrado!C$2:C569,Concentrado!$A$2:$A569,"="&amp;$A8,Concentrado!$B$2:$B569, "=Tabasco")</f>
        <v>8920.9114300000001</v>
      </c>
      <c r="C8" s="7">
        <f>SUMIFS(Concentrado!D$2:D569,Concentrado!$A$2:$A569,"="&amp;$A8,Concentrado!$B$2:$B569, "=Tabasco")</f>
        <v>10411.966712647658</v>
      </c>
    </row>
    <row r="9" spans="1:3" x14ac:dyDescent="0.25">
      <c r="A9" s="4">
        <v>2010</v>
      </c>
      <c r="B9" s="7">
        <f>SUMIFS(Concentrado!C$2:C570,Concentrado!$A$2:$A570,"="&amp;$A9,Concentrado!$B$2:$B570, "=Tabasco")</f>
        <v>9338.9827399999995</v>
      </c>
      <c r="C9" s="7">
        <f>SUMIFS(Concentrado!D$2:D570,Concentrado!$A$2:$A570,"="&amp;$A9,Concentrado!$B$2:$B570, "=Tabasco")</f>
        <v>10440.53172830752</v>
      </c>
    </row>
    <row r="10" spans="1:3" x14ac:dyDescent="0.25">
      <c r="A10" s="4">
        <v>2011</v>
      </c>
      <c r="B10" s="7">
        <f>SUMIFS(Concentrado!C$2:C571,Concentrado!$A$2:$A571,"="&amp;$A10,Concentrado!$B$2:$B571, "=Tabasco")</f>
        <v>10729.502759999999</v>
      </c>
      <c r="C10" s="7">
        <f>SUMIFS(Concentrado!D$2:D571,Concentrado!$A$2:$A571,"="&amp;$A10,Concentrado!$B$2:$B571, "=Tabasco")</f>
        <v>11553.714085070722</v>
      </c>
    </row>
    <row r="11" spans="1:3" x14ac:dyDescent="0.25">
      <c r="A11" s="4">
        <v>2012</v>
      </c>
      <c r="B11" s="7">
        <f>SUMIFS(Concentrado!C$2:C572,Concentrado!$A$2:$A572,"="&amp;$A11,Concentrado!$B$2:$B572, "=Tabasco")</f>
        <v>10667.89661</v>
      </c>
      <c r="C11" s="7">
        <f>SUMIFS(Concentrado!D$2:D572,Concentrado!$A$2:$A572,"="&amp;$A11,Concentrado!$B$2:$B572, "=Tabasco")</f>
        <v>11091.412105417001</v>
      </c>
    </row>
    <row r="12" spans="1:3" x14ac:dyDescent="0.25">
      <c r="A12" s="4">
        <v>2013</v>
      </c>
      <c r="B12" s="7">
        <f>SUMIFS(Concentrado!C$2:C573,Concentrado!$A$2:$A573,"="&amp;$A12,Concentrado!$B$2:$B573, "=Tabasco")</f>
        <v>11564.82526</v>
      </c>
      <c r="C12" s="7">
        <f>SUMIFS(Concentrado!D$2:D573,Concentrado!$A$2:$A573,"="&amp;$A12,Concentrado!$B$2:$B573, "=Tabasco")</f>
        <v>11564.82526</v>
      </c>
    </row>
    <row r="13" spans="1:3" x14ac:dyDescent="0.25">
      <c r="A13" s="4">
        <v>2014</v>
      </c>
      <c r="B13" s="7">
        <f>SUMIFS(Concentrado!C$2:C574,Concentrado!$A$2:$A574,"="&amp;$A13,Concentrado!$B$2:$B574, "=Tabasco")</f>
        <v>11194.496639999999</v>
      </c>
      <c r="C13" s="7">
        <f>SUMIFS(Concentrado!D$2:D574,Concentrado!$A$2:$A574,"="&amp;$A13,Concentrado!$B$2:$B574, "=Tabasco")</f>
        <v>10755.665488086088</v>
      </c>
    </row>
    <row r="14" spans="1:3" x14ac:dyDescent="0.25">
      <c r="A14" s="4">
        <v>2015</v>
      </c>
      <c r="B14" s="7">
        <f>SUMIFS(Concentrado!C$2:C575,Concentrado!$A$2:$A575,"="&amp;$A14,Concentrado!$B$2:$B575, "=Tabasco")</f>
        <v>11980.46514</v>
      </c>
      <c r="C14" s="7">
        <f>SUMIFS(Concentrado!D$2:D575,Concentrado!$A$2:$A575,"="&amp;$A14,Concentrado!$B$2:$B575, "=Tabasco")</f>
        <v>11270.756427675447</v>
      </c>
    </row>
    <row r="15" spans="1:3" x14ac:dyDescent="0.25">
      <c r="A15" s="4">
        <v>2016</v>
      </c>
      <c r="B15" s="7">
        <f>SUMIFS(Concentrado!C$2:C576,Concentrado!$A$2:$A576,"="&amp;$A15,Concentrado!$B$2:$B576, "=Tabasco")</f>
        <v>12713.506789999999</v>
      </c>
      <c r="C15" s="7">
        <f>SUMIFS(Concentrado!D$2:D576,Concentrado!$A$2:$A576,"="&amp;$A15,Concentrado!$B$2:$B576, "=Tabasco")</f>
        <v>11571.568836632963</v>
      </c>
    </row>
    <row r="16" spans="1:3" x14ac:dyDescent="0.25">
      <c r="A16" s="4">
        <v>2017</v>
      </c>
      <c r="B16" s="7">
        <f>SUMIFS(Concentrado!C$2:C577,Concentrado!$A$2:$A577,"="&amp;$A16,Concentrado!$B$2:$B577, "=Tabasco")</f>
        <v>12915.753630000001</v>
      </c>
      <c r="C16" s="7">
        <f>SUMIFS(Concentrado!D$2:D577,Concentrado!$A$2:$A577,"="&amp;$A16,Concentrado!$B$2:$B577, "=Tabasco")</f>
        <v>11010.255403277306</v>
      </c>
    </row>
    <row r="17" spans="1:3" x14ac:dyDescent="0.25">
      <c r="A17" s="4">
        <v>2018</v>
      </c>
      <c r="B17" s="7">
        <f>SUMIFS(Concentrado!C$2:C578,Concentrado!$A$2:$A578,"="&amp;$A17,Concentrado!$B$2:$B578, "=Tabasco")</f>
        <v>12844.73035</v>
      </c>
      <c r="C17" s="7">
        <f>SUMIFS(Concentrado!D$2:D578,Concentrado!$A$2:$A578,"="&amp;$A17,Concentrado!$B$2:$B578, "=Tabasco")</f>
        <v>10420.839379830957</v>
      </c>
    </row>
    <row r="18" spans="1:3" x14ac:dyDescent="0.25">
      <c r="A18" s="4">
        <v>2019</v>
      </c>
      <c r="B18" s="7">
        <f>SUMIFS(Concentrado!C$2:C579,Concentrado!$A$2:$A579,"="&amp;$A18,Concentrado!$B$2:$B579, "=Tabasco")</f>
        <v>14258.40323</v>
      </c>
      <c r="C18" s="7">
        <f>SUMIFS(Concentrado!D$2:D579,Concentrado!$A$2:$A579,"="&amp;$A18,Concentrado!$B$2:$B579, "=Tabasco")</f>
        <v>11240.375137754116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SUMIFS(Concentrado!C$2:C$563,Concentrado!$A$2:$A$563,"="&amp;$A2,Concentrado!$B$2:$B$563, "=Aguascalientes")</f>
        <v>2213.8592099999996</v>
      </c>
      <c r="C2" s="7">
        <f>SUMIFS(Concentrado!D$2:D$563,Concentrado!$A$2:$A$563,"="&amp;$A2,Concentrado!$B$2:$B$563, "=Aguascalientes")</f>
        <v>3345.4333142924665</v>
      </c>
    </row>
    <row r="3" spans="1:3" x14ac:dyDescent="0.25">
      <c r="A3" s="4">
        <v>2004</v>
      </c>
      <c r="B3" s="7">
        <f>SUMIFS(Concentrado!C$2:C$563,Concentrado!$A$2:$A$563,"="&amp;$A3,Concentrado!$B$2:$B$563, "=Aguascalientes")</f>
        <v>2602.5389799999998</v>
      </c>
      <c r="C3" s="7">
        <f>SUMIFS(Concentrado!D$2:D$563,Concentrado!$A$2:$A$563,"="&amp;$A3,Concentrado!$B$2:$B$563, "=Aguascalientes")</f>
        <v>3738.7391583215935</v>
      </c>
    </row>
    <row r="4" spans="1:3" x14ac:dyDescent="0.25">
      <c r="A4" s="4">
        <v>2005</v>
      </c>
      <c r="B4" s="7">
        <f>SUMIFS(Concentrado!C$2:C$563,Concentrado!$A$2:$A$563,"="&amp;$A4,Concentrado!$B$2:$B$563, "=Aguascalientes")</f>
        <v>2695.5945199999996</v>
      </c>
      <c r="C4" s="7">
        <f>SUMIFS(Concentrado!D$2:D$563,Concentrado!$A$2:$A$563,"="&amp;$A4,Concentrado!$B$2:$B$563, "=Aguascalientes")</f>
        <v>3747.6244106554955</v>
      </c>
    </row>
    <row r="5" spans="1:3" x14ac:dyDescent="0.25">
      <c r="A5" s="4">
        <v>2006</v>
      </c>
      <c r="B5" s="7">
        <f>SUMIFS(Concentrado!C$2:C$563,Concentrado!$A$2:$A$563,"="&amp;$A5,Concentrado!$B$2:$B$563, "=Aguascalientes")</f>
        <v>2919.7903099999999</v>
      </c>
      <c r="C5" s="7">
        <f>SUMIFS(Concentrado!D$2:D$563,Concentrado!$A$2:$A$563,"="&amp;$A5,Concentrado!$B$2:$B$563, "=Aguascalientes")</f>
        <v>3901.3154955487839</v>
      </c>
    </row>
    <row r="6" spans="1:3" x14ac:dyDescent="0.25">
      <c r="A6" s="4">
        <v>2007</v>
      </c>
      <c r="B6" s="7">
        <f>SUMIFS(Concentrado!C$2:C$563,Concentrado!$A$2:$A$563,"="&amp;$A6,Concentrado!$B$2:$B$563, "=Aguascalientes")</f>
        <v>3197.9288900000001</v>
      </c>
      <c r="C6" s="7">
        <f>SUMIFS(Concentrado!D$2:D$563,Concentrado!$A$2:$A$563,"="&amp;$A6,Concentrado!$B$2:$B$563, "=Aguascalientes")</f>
        <v>4118.1129027779671</v>
      </c>
    </row>
    <row r="7" spans="1:3" x14ac:dyDescent="0.25">
      <c r="A7" s="4">
        <v>2008</v>
      </c>
      <c r="B7" s="7">
        <f>SUMIFS(Concentrado!C$2:C$563,Concentrado!$A$2:$A$563,"="&amp;$A7,Concentrado!$B$2:$B$563, "=Aguascalientes")</f>
        <v>3557.6633999999995</v>
      </c>
      <c r="C7" s="7">
        <f>SUMIFS(Concentrado!D$2:D$563,Concentrado!$A$2:$A$563,"="&amp;$A7,Concentrado!$B$2:$B$563, "=Aguascalientes")</f>
        <v>4300.5339016103171</v>
      </c>
    </row>
    <row r="8" spans="1:3" x14ac:dyDescent="0.25">
      <c r="A8" s="4">
        <v>2009</v>
      </c>
      <c r="B8" s="7">
        <f>SUMIFS(Concentrado!C$2:C$563,Concentrado!$A$2:$A$563,"="&amp;$A8,Concentrado!$B$2:$B$563, "=Aguascalientes")</f>
        <v>4289.0558999999994</v>
      </c>
      <c r="C8" s="7">
        <f>SUMIFS(Concentrado!D$2:D$563,Concentrado!$A$2:$A$563,"="&amp;$A8,Concentrado!$B$2:$B$563, "=Aguascalientes")</f>
        <v>5005.9355044493514</v>
      </c>
    </row>
    <row r="9" spans="1:3" x14ac:dyDescent="0.25">
      <c r="A9" s="4">
        <v>2010</v>
      </c>
      <c r="B9" s="7">
        <f>SUMIFS(Concentrado!C$2:C$563,Concentrado!$A$2:$A$563,"="&amp;$A9,Concentrado!$B$2:$B$563, "=Aguascalientes")</f>
        <v>4338.1502799999998</v>
      </c>
      <c r="C9" s="7">
        <f>SUMIFS(Concentrado!D$2:D$563,Concentrado!$A$2:$A$563,"="&amp;$A9,Concentrado!$B$2:$B$563, "=Aguascalientes")</f>
        <v>4849.8425258366151</v>
      </c>
    </row>
    <row r="10" spans="1:3" x14ac:dyDescent="0.25">
      <c r="A10" s="4">
        <v>2011</v>
      </c>
      <c r="B10" s="7">
        <f>SUMIFS(Concentrado!C$2:C$563,Concentrado!$A$2:$A$563,"="&amp;$A10,Concentrado!$B$2:$B$563, "=Aguascalientes")</f>
        <v>4972.6735500000004</v>
      </c>
      <c r="C10" s="7">
        <f>SUMIFS(Concentrado!D$2:D$563,Concentrado!$A$2:$A$563,"="&amp;$A10,Concentrado!$B$2:$B$563, "=Aguascalientes")</f>
        <v>5354.6608561656803</v>
      </c>
    </row>
    <row r="11" spans="1:3" x14ac:dyDescent="0.25">
      <c r="A11" s="4">
        <v>2012</v>
      </c>
      <c r="B11" s="7">
        <f>SUMIFS(Concentrado!C$2:C$563,Concentrado!$A$2:$A$563,"="&amp;$A11,Concentrado!$B$2:$B$563, "=Aguascalientes")</f>
        <v>5551.2713700000004</v>
      </c>
      <c r="C11" s="7">
        <f>SUMIFS(Concentrado!D$2:D$563,Concentrado!$A$2:$A$563,"="&amp;$A11,Concentrado!$B$2:$B$563, "=Aguascalientes")</f>
        <v>5771.6568433890006</v>
      </c>
    </row>
    <row r="12" spans="1:3" x14ac:dyDescent="0.25">
      <c r="A12" s="4">
        <v>2013</v>
      </c>
      <c r="B12" s="7">
        <f>SUMIFS(Concentrado!C$2:C$563,Concentrado!$A$2:$A$563,"="&amp;$A12,Concentrado!$B$2:$B$563, "=Aguascalientes")</f>
        <v>6031.2496499999997</v>
      </c>
      <c r="C12" s="7">
        <f>SUMIFS(Concentrado!D$2:D$563,Concentrado!$A$2:$A$563,"="&amp;$A12,Concentrado!$B$2:$B$563, "=Aguascalientes")</f>
        <v>6031.2496499999997</v>
      </c>
    </row>
    <row r="13" spans="1:3" x14ac:dyDescent="0.25">
      <c r="A13" s="4">
        <v>2014</v>
      </c>
      <c r="B13" s="7">
        <f>SUMIFS(Concentrado!C$2:C$563,Concentrado!$A$2:$A$563,"="&amp;$A13,Concentrado!$B$2:$B$563, "=Aguascalientes")</f>
        <v>5825.6231200000002</v>
      </c>
      <c r="C13" s="7">
        <f>SUMIFS(Concentrado!D$2:D$563,Concentrado!$A$2:$A$563,"="&amp;$A13,Concentrado!$B$2:$B$563, "=Aguascalientes")</f>
        <v>5597.2551114527287</v>
      </c>
    </row>
    <row r="14" spans="1:3" x14ac:dyDescent="0.25">
      <c r="A14" s="4">
        <v>2015</v>
      </c>
      <c r="B14" s="7">
        <f>SUMIFS(Concentrado!C$2:C$563,Concentrado!$A$2:$A$563,"="&amp;$A14,Concentrado!$B$2:$B$563, "=Aguascalientes")</f>
        <v>6456.4243000000006</v>
      </c>
      <c r="C14" s="7">
        <f>SUMIFS(Concentrado!D$2:D$563,Concentrado!$A$2:$A$563,"="&amp;$A14,Concentrado!$B$2:$B$563, "=Aguascalientes")</f>
        <v>6073.9532921861955</v>
      </c>
    </row>
    <row r="15" spans="1:3" x14ac:dyDescent="0.25">
      <c r="A15" s="4">
        <v>2016</v>
      </c>
      <c r="B15" s="7">
        <f>SUMIFS(Concentrado!C$2:C$563,Concentrado!$A$2:$A$563,"="&amp;$A15,Concentrado!$B$2:$B$563, "=Aguascalientes")</f>
        <v>6738.4382000000005</v>
      </c>
      <c r="C15" s="7">
        <f>SUMIFS(Concentrado!D$2:D$563,Concentrado!$A$2:$A$563,"="&amp;$A15,Concentrado!$B$2:$B$563, "=Aguascalientes")</f>
        <v>6133.1859706897694</v>
      </c>
    </row>
    <row r="16" spans="1:3" x14ac:dyDescent="0.25">
      <c r="A16" s="4">
        <v>2017</v>
      </c>
      <c r="B16" s="7">
        <f>SUMIFS(Concentrado!C$2:C$563,Concentrado!$A$2:$A$563,"="&amp;$A16,Concentrado!$B$2:$B$563, "=Aguascalientes")</f>
        <v>7347.2759500000002</v>
      </c>
      <c r="C16" s="7">
        <f>SUMIFS(Concentrado!D$2:D$563,Concentrado!$A$2:$A$563,"="&amp;$A16,Concentrado!$B$2:$B$563, "=Aguascalientes")</f>
        <v>6263.3112279222769</v>
      </c>
    </row>
    <row r="17" spans="1:3" x14ac:dyDescent="0.25">
      <c r="A17" s="4">
        <v>2018</v>
      </c>
      <c r="B17" s="7">
        <f>SUMIFS(Concentrado!C$2:C$563,Concentrado!$A$2:$A$563,"="&amp;$A17,Concentrado!$B$2:$B$563, "=Aguascalientes")</f>
        <v>7535.3284599999997</v>
      </c>
      <c r="C17" s="7">
        <f>SUMIFS(Concentrado!D$2:D$563,Concentrado!$A$2:$A$563,"="&amp;$A17,Concentrado!$B$2:$B$563, "=Aguascalientes")</f>
        <v>6113.3589741670958</v>
      </c>
    </row>
    <row r="18" spans="1:3" x14ac:dyDescent="0.25">
      <c r="A18" s="4">
        <v>2019</v>
      </c>
      <c r="B18" s="7">
        <f>SUMIFS(Concentrado!C$2:C$563,Concentrado!$A$2:$A$563,"="&amp;$A18,Concentrado!$B$2:$B$563, "=Aguascalientes")</f>
        <v>8093.0573700000004</v>
      </c>
      <c r="C18" s="7">
        <f>SUMIFS(Concentrado!D$2:D$563,Concentrado!$A$2:$A$563,"="&amp;$A18,Concentrado!$B$2:$B$563, "=Aguascalientes")</f>
        <v>6380.0272290493867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"=Tamaulipas")</f>
        <v>6335.4679899999992</v>
      </c>
      <c r="C2" s="7">
        <f>SUMIFS(Concentrado!D$2:D563,Concentrado!$A$2:$A563,"="&amp;$A2,Concentrado!$B$2:$B563, "=Tamaulipas")</f>
        <v>9573.7278954516405</v>
      </c>
    </row>
    <row r="3" spans="1:3" x14ac:dyDescent="0.25">
      <c r="A3" s="4">
        <v>2004</v>
      </c>
      <c r="B3" s="7">
        <f>SUMIFS(Concentrado!C$2:C564,Concentrado!$A$2:$A564,"="&amp;$A3,Concentrado!$B$2:$B564, "=Tamaulipas")</f>
        <v>7577.1899799999992</v>
      </c>
      <c r="C3" s="7">
        <f>SUMIFS(Concentrado!D$2:D564,Concentrado!$A$2:$A564,"="&amp;$A3,Concentrado!$B$2:$B564, "=Tamaulipas")</f>
        <v>10885.1921550347</v>
      </c>
    </row>
    <row r="4" spans="1:3" x14ac:dyDescent="0.25">
      <c r="A4" s="4">
        <v>2005</v>
      </c>
      <c r="B4" s="7">
        <f>SUMIFS(Concentrado!C$2:C565,Concentrado!$A$2:$A565,"="&amp;$A4,Concentrado!$B$2:$B565, "=Tamaulipas")</f>
        <v>7550.0261599999994</v>
      </c>
      <c r="C4" s="7">
        <f>SUMIFS(Concentrado!D$2:D565,Concentrado!$A$2:$A565,"="&amp;$A4,Concentrado!$B$2:$B565, "=Tamaulipas")</f>
        <v>10496.631495713078</v>
      </c>
    </row>
    <row r="5" spans="1:3" x14ac:dyDescent="0.25">
      <c r="A5" s="4">
        <v>2006</v>
      </c>
      <c r="B5" s="7">
        <f>SUMIFS(Concentrado!C$2:C566,Concentrado!$A$2:$A566,"="&amp;$A5,Concentrado!$B$2:$B566, "=Tamaulipas")</f>
        <v>8073.8197199999995</v>
      </c>
      <c r="C5" s="7">
        <f>SUMIFS(Concentrado!D$2:D566,Concentrado!$A$2:$A566,"="&amp;$A5,Concentrado!$B$2:$B566, "=Tamaulipas")</f>
        <v>10787.938392022179</v>
      </c>
    </row>
    <row r="6" spans="1:3" x14ac:dyDescent="0.25">
      <c r="A6" s="4">
        <v>2007</v>
      </c>
      <c r="B6" s="7">
        <f>SUMIFS(Concentrado!C$2:C567,Concentrado!$A$2:$A567,"="&amp;$A6,Concentrado!$B$2:$B567, "=Tamaulipas")</f>
        <v>9125.9406299999991</v>
      </c>
      <c r="C6" s="7">
        <f>SUMIFS(Concentrado!D$2:D567,Concentrado!$A$2:$A567,"="&amp;$A6,Concentrado!$B$2:$B567, "=Tamaulipas")</f>
        <v>11751.872899959537</v>
      </c>
    </row>
    <row r="7" spans="1:3" x14ac:dyDescent="0.25">
      <c r="A7" s="4">
        <v>2008</v>
      </c>
      <c r="B7" s="7">
        <f>SUMIFS(Concentrado!C$2:C568,Concentrado!$A$2:$A568,"="&amp;$A7,Concentrado!$B$2:$B568, "=Tamaulipas")</f>
        <v>9771.8780000000006</v>
      </c>
      <c r="C7" s="7">
        <f>SUMIFS(Concentrado!D$2:D568,Concentrado!$A$2:$A568,"="&amp;$A7,Concentrado!$B$2:$B568, "=Tamaulipas")</f>
        <v>11812.329581657454</v>
      </c>
    </row>
    <row r="8" spans="1:3" x14ac:dyDescent="0.25">
      <c r="A8" s="4">
        <v>2009</v>
      </c>
      <c r="B8" s="7">
        <f>SUMIFS(Concentrado!C$2:C569,Concentrado!$A$2:$A569,"="&amp;$A8,Concentrado!$B$2:$B569, "=Tamaulipas")</f>
        <v>10791.123309999999</v>
      </c>
      <c r="C8" s="7">
        <f>SUMIFS(Concentrado!D$2:D569,Concentrado!$A$2:$A569,"="&amp;$A8,Concentrado!$B$2:$B569, "=Tamaulipas")</f>
        <v>12594.768771938832</v>
      </c>
    </row>
    <row r="9" spans="1:3" x14ac:dyDescent="0.25">
      <c r="A9" s="4">
        <v>2010</v>
      </c>
      <c r="B9" s="7">
        <f>SUMIFS(Concentrado!C$2:C570,Concentrado!$A$2:$A570,"="&amp;$A9,Concentrado!$B$2:$B570, "=Tamaulipas")</f>
        <v>11855.207609999999</v>
      </c>
      <c r="C9" s="7">
        <f>SUMIFS(Concentrado!D$2:D570,Concentrado!$A$2:$A570,"="&amp;$A9,Concentrado!$B$2:$B570, "=Tamaulipas")</f>
        <v>13253.549625671303</v>
      </c>
    </row>
    <row r="10" spans="1:3" x14ac:dyDescent="0.25">
      <c r="A10" s="4">
        <v>2011</v>
      </c>
      <c r="B10" s="7">
        <f>SUMIFS(Concentrado!C$2:C571,Concentrado!$A$2:$A571,"="&amp;$A10,Concentrado!$B$2:$B571, "=Tamaulipas")</f>
        <v>13371.138919999999</v>
      </c>
      <c r="C10" s="7">
        <f>SUMIFS(Concentrado!D$2:D571,Concentrado!$A$2:$A571,"="&amp;$A10,Concentrado!$B$2:$B571, "=Tamaulipas")</f>
        <v>14398.273576047928</v>
      </c>
    </row>
    <row r="11" spans="1:3" x14ac:dyDescent="0.25">
      <c r="A11" s="4">
        <v>2012</v>
      </c>
      <c r="B11" s="7">
        <f>SUMIFS(Concentrado!C$2:C572,Concentrado!$A$2:$A572,"="&amp;$A11,Concentrado!$B$2:$B572, "=Tamaulipas")</f>
        <v>14485.003199999999</v>
      </c>
      <c r="C11" s="7">
        <f>SUMIFS(Concentrado!D$2:D572,Concentrado!$A$2:$A572,"="&amp;$A11,Concentrado!$B$2:$B572, "=Tamaulipas")</f>
        <v>15060.05782704</v>
      </c>
    </row>
    <row r="12" spans="1:3" x14ac:dyDescent="0.25">
      <c r="A12" s="4">
        <v>2013</v>
      </c>
      <c r="B12" s="7">
        <f>SUMIFS(Concentrado!C$2:C573,Concentrado!$A$2:$A573,"="&amp;$A12,Concentrado!$B$2:$B573, "=Tamaulipas")</f>
        <v>15530.414129999997</v>
      </c>
      <c r="C12" s="7">
        <f>SUMIFS(Concentrado!D$2:D573,Concentrado!$A$2:$A573,"="&amp;$A12,Concentrado!$B$2:$B573, "=Tamaulipas")</f>
        <v>15530.414129999997</v>
      </c>
    </row>
    <row r="13" spans="1:3" x14ac:dyDescent="0.25">
      <c r="A13" s="4">
        <v>2014</v>
      </c>
      <c r="B13" s="7">
        <f>SUMIFS(Concentrado!C$2:C574,Concentrado!$A$2:$A574,"="&amp;$A13,Concentrado!$B$2:$B574, "=Tamaulipas")</f>
        <v>16043.903010000002</v>
      </c>
      <c r="C13" s="7">
        <f>SUMIFS(Concentrado!D$2:D574,Concentrado!$A$2:$A574,"="&amp;$A13,Concentrado!$B$2:$B574, "=Tamaulipas")</f>
        <v>15414.972146425829</v>
      </c>
    </row>
    <row r="14" spans="1:3" x14ac:dyDescent="0.25">
      <c r="A14" s="4">
        <v>2015</v>
      </c>
      <c r="B14" s="7">
        <f>SUMIFS(Concentrado!C$2:C575,Concentrado!$A$2:$A575,"="&amp;$A14,Concentrado!$B$2:$B575, "=Tamaulipas")</f>
        <v>17800.697250000001</v>
      </c>
      <c r="C14" s="7">
        <f>SUMIFS(Concentrado!D$2:D575,Concentrado!$A$2:$A575,"="&amp;$A14,Concentrado!$B$2:$B575, "=Tamaulipas")</f>
        <v>16746.204809502258</v>
      </c>
    </row>
    <row r="15" spans="1:3" x14ac:dyDescent="0.25">
      <c r="A15" s="4">
        <v>2016</v>
      </c>
      <c r="B15" s="7">
        <f>SUMIFS(Concentrado!C$2:C576,Concentrado!$A$2:$A576,"="&amp;$A15,Concentrado!$B$2:$B576, "=Tamaulipas")</f>
        <v>18795.129979999998</v>
      </c>
      <c r="C15" s="7">
        <f>SUMIFS(Concentrado!D$2:D576,Concentrado!$A$2:$A576,"="&amp;$A15,Concentrado!$B$2:$B576, "=Tamaulipas")</f>
        <v>17106.935478109255</v>
      </c>
    </row>
    <row r="16" spans="1:3" x14ac:dyDescent="0.25">
      <c r="A16" s="4">
        <v>2017</v>
      </c>
      <c r="B16" s="7">
        <f>SUMIFS(Concentrado!C$2:C577,Concentrado!$A$2:$A577,"="&amp;$A16,Concentrado!$B$2:$B577, "=Tamaulipas")</f>
        <v>19342.297559999999</v>
      </c>
      <c r="C16" s="7">
        <f>SUMIFS(Concentrado!D$2:D577,Concentrado!$A$2:$A577,"="&amp;$A16,Concentrado!$B$2:$B577, "=Tamaulipas")</f>
        <v>16488.672850427189</v>
      </c>
    </row>
    <row r="17" spans="1:3" x14ac:dyDescent="0.25">
      <c r="A17" s="4">
        <v>2018</v>
      </c>
      <c r="B17" s="7">
        <f>SUMIFS(Concentrado!C$2:C578,Concentrado!$A$2:$A578,"="&amp;$A17,Concentrado!$B$2:$B578, "=Tamaulipas")</f>
        <v>20365.681339999999</v>
      </c>
      <c r="C17" s="7">
        <f>SUMIFS(Concentrado!D$2:D578,Concentrado!$A$2:$A578,"="&amp;$A17,Concentrado!$B$2:$B578, "=Tamaulipas")</f>
        <v>16522.534013721859</v>
      </c>
    </row>
    <row r="18" spans="1:3" x14ac:dyDescent="0.25">
      <c r="A18" s="4">
        <v>2019</v>
      </c>
      <c r="B18" s="7">
        <f>SUMIFS(Concentrado!C$2:C579,Concentrado!$A$2:$A579,"="&amp;$A18,Concentrado!$B$2:$B579, "=Tamaulipas")</f>
        <v>21260.384879999998</v>
      </c>
      <c r="C18" s="7">
        <f>SUMIFS(Concentrado!D$2:D579,Concentrado!$A$2:$A579,"="&amp;$A18,Concentrado!$B$2:$B579, "=Tamaulipas")</f>
        <v>16760.270962279097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"=Tlaxcala")</f>
        <v>1456.3627700000002</v>
      </c>
      <c r="C2" s="7">
        <f>SUMIFS(Concentrado!D$2:D563,Concentrado!$A$2:$A563,"="&amp;$A2,Concentrado!$B$2:$B563, "=Tlaxcala")</f>
        <v>2200.7562660017838</v>
      </c>
    </row>
    <row r="3" spans="1:3" x14ac:dyDescent="0.25">
      <c r="A3" s="4">
        <v>2004</v>
      </c>
      <c r="B3" s="7">
        <f>SUMIFS(Concentrado!C$2:C564,Concentrado!$A$2:$A564,"="&amp;$A3,Concentrado!$B$2:$B564, "=Tlaxcala")</f>
        <v>1685.4459400000001</v>
      </c>
      <c r="C3" s="7">
        <f>SUMIFS(Concentrado!D$2:D564,Concentrado!$A$2:$A564,"="&amp;$A3,Concentrado!$B$2:$B564, "=Tlaxcala")</f>
        <v>2421.2673791007533</v>
      </c>
    </row>
    <row r="4" spans="1:3" x14ac:dyDescent="0.25">
      <c r="A4" s="4">
        <v>2005</v>
      </c>
      <c r="B4" s="7">
        <f>SUMIFS(Concentrado!C$2:C565,Concentrado!$A$2:$A565,"="&amp;$A4,Concentrado!$B$2:$B565, "=Tlaxcala")</f>
        <v>1846.9493600000001</v>
      </c>
      <c r="C4" s="7">
        <f>SUMIFS(Concentrado!D$2:D565,Concentrado!$A$2:$A565,"="&amp;$A4,Concentrado!$B$2:$B565, "=Tlaxcala")</f>
        <v>2567.7721391051596</v>
      </c>
    </row>
    <row r="5" spans="1:3" x14ac:dyDescent="0.25">
      <c r="A5" s="4">
        <v>2006</v>
      </c>
      <c r="B5" s="7">
        <f>SUMIFS(Concentrado!C$2:C566,Concentrado!$A$2:$A566,"="&amp;$A5,Concentrado!$B$2:$B566, "=Tlaxcala")</f>
        <v>2910.3851300000001</v>
      </c>
      <c r="C5" s="7">
        <f>SUMIFS(Concentrado!D$2:D566,Concentrado!$A$2:$A566,"="&amp;$A5,Concentrado!$B$2:$B566, "=Tlaxcala")</f>
        <v>3888.7486429406508</v>
      </c>
    </row>
    <row r="6" spans="1:3" x14ac:dyDescent="0.25">
      <c r="A6" s="4">
        <v>2007</v>
      </c>
      <c r="B6" s="7">
        <f>SUMIFS(Concentrado!C$2:C567,Concentrado!$A$2:$A567,"="&amp;$A6,Concentrado!$B$2:$B567, "=Tlaxcala")</f>
        <v>2310.8959600000003</v>
      </c>
      <c r="C6" s="7">
        <f>SUMIFS(Concentrado!D$2:D567,Concentrado!$A$2:$A567,"="&amp;$A6,Concentrado!$B$2:$B567, "=Tlaxcala")</f>
        <v>2975.8418017398371</v>
      </c>
    </row>
    <row r="7" spans="1:3" x14ac:dyDescent="0.25">
      <c r="A7" s="4">
        <v>2008</v>
      </c>
      <c r="B7" s="7">
        <f>SUMIFS(Concentrado!C$2:C568,Concentrado!$A$2:$A568,"="&amp;$A7,Concentrado!$B$2:$B568, "=Tlaxcala")</f>
        <v>2891.1675999999998</v>
      </c>
      <c r="C7" s="7">
        <f>SUMIFS(Concentrado!D$2:D568,Concentrado!$A$2:$A568,"="&amp;$A7,Concentrado!$B$2:$B568, "=Tlaxcala")</f>
        <v>3494.8680864629682</v>
      </c>
    </row>
    <row r="8" spans="1:3" x14ac:dyDescent="0.25">
      <c r="A8" s="4">
        <v>2009</v>
      </c>
      <c r="B8" s="7">
        <f>SUMIFS(Concentrado!C$2:C569,Concentrado!$A$2:$A569,"="&amp;$A8,Concentrado!$B$2:$B569, "=Tlaxcala")</f>
        <v>3227.7676799999999</v>
      </c>
      <c r="C8" s="7">
        <f>SUMIFS(Concentrado!D$2:D569,Concentrado!$A$2:$A569,"="&amp;$A8,Concentrado!$B$2:$B569, "=Tlaxcala")</f>
        <v>3767.261888432397</v>
      </c>
    </row>
    <row r="9" spans="1:3" x14ac:dyDescent="0.25">
      <c r="A9" s="4">
        <v>2010</v>
      </c>
      <c r="B9" s="7">
        <f>SUMIFS(Concentrado!C$2:C570,Concentrado!$A$2:$A570,"="&amp;$A9,Concentrado!$B$2:$B570, "=Tlaxcala")</f>
        <v>3485.8816900000002</v>
      </c>
      <c r="C9" s="7">
        <f>SUMIFS(Concentrado!D$2:D570,Concentrado!$A$2:$A570,"="&amp;$A9,Concentrado!$B$2:$B570, "=Tlaxcala")</f>
        <v>3897.0473978594418</v>
      </c>
    </row>
    <row r="10" spans="1:3" x14ac:dyDescent="0.25">
      <c r="A10" s="4">
        <v>2011</v>
      </c>
      <c r="B10" s="7">
        <f>SUMIFS(Concentrado!C$2:C571,Concentrado!$A$2:$A571,"="&amp;$A10,Concentrado!$B$2:$B571, "=Tlaxcala")</f>
        <v>4162.0902100000003</v>
      </c>
      <c r="C10" s="7">
        <f>SUMIFS(Concentrado!D$2:D571,Concentrado!$A$2:$A571,"="&amp;$A10,Concentrado!$B$2:$B571, "=Tlaxcala")</f>
        <v>4481.8107006677319</v>
      </c>
    </row>
    <row r="11" spans="1:3" x14ac:dyDescent="0.25">
      <c r="A11" s="4">
        <v>2012</v>
      </c>
      <c r="B11" s="7">
        <f>SUMIFS(Concentrado!C$2:C572,Concentrado!$A$2:$A572,"="&amp;$A11,Concentrado!$B$2:$B572, "=Tlaxcala")</f>
        <v>4400.7322000000004</v>
      </c>
      <c r="C11" s="7">
        <f>SUMIFS(Concentrado!D$2:D572,Concentrado!$A$2:$A572,"="&amp;$A11,Concentrado!$B$2:$B572, "=Tlaxcala")</f>
        <v>4575.4412683400005</v>
      </c>
    </row>
    <row r="12" spans="1:3" x14ac:dyDescent="0.25">
      <c r="A12" s="4">
        <v>2013</v>
      </c>
      <c r="B12" s="7">
        <f>SUMIFS(Concentrado!C$2:C573,Concentrado!$A$2:$A573,"="&amp;$A12,Concentrado!$B$2:$B573, "=Tlaxcala")</f>
        <v>4677.5316899999998</v>
      </c>
      <c r="C12" s="7">
        <f>SUMIFS(Concentrado!D$2:D573,Concentrado!$A$2:$A573,"="&amp;$A12,Concentrado!$B$2:$B573, "=Tlaxcala")</f>
        <v>4677.5316899999998</v>
      </c>
    </row>
    <row r="13" spans="1:3" x14ac:dyDescent="0.25">
      <c r="A13" s="4">
        <v>2014</v>
      </c>
      <c r="B13" s="7">
        <f>SUMIFS(Concentrado!C$2:C574,Concentrado!$A$2:$A574,"="&amp;$A13,Concentrado!$B$2:$B574, "=Tlaxcala")</f>
        <v>4762.8883000000005</v>
      </c>
      <c r="C13" s="7">
        <f>SUMIFS(Concentrado!D$2:D574,Concentrado!$A$2:$A574,"="&amp;$A13,Concentrado!$B$2:$B574, "=Tlaxcala")</f>
        <v>4576.1801498847044</v>
      </c>
    </row>
    <row r="14" spans="1:3" x14ac:dyDescent="0.25">
      <c r="A14" s="4">
        <v>2015</v>
      </c>
      <c r="B14" s="7">
        <f>SUMIFS(Concentrado!C$2:C575,Concentrado!$A$2:$A575,"="&amp;$A14,Concentrado!$B$2:$B575, "=Tlaxcala")</f>
        <v>5132.4007499999998</v>
      </c>
      <c r="C14" s="7">
        <f>SUMIFS(Concentrado!D$2:D575,Concentrado!$A$2:$A575,"="&amp;$A14,Concentrado!$B$2:$B575, "=Tlaxcala")</f>
        <v>4828.3633453708107</v>
      </c>
    </row>
    <row r="15" spans="1:3" x14ac:dyDescent="0.25">
      <c r="A15" s="4">
        <v>2016</v>
      </c>
      <c r="B15" s="7">
        <f>SUMIFS(Concentrado!C$2:C576,Concentrado!$A$2:$A576,"="&amp;$A15,Concentrado!$B$2:$B576, "=Tlaxcala")</f>
        <v>5198.20381</v>
      </c>
      <c r="C15" s="7">
        <f>SUMIFS(Concentrado!D$2:D576,Concentrado!$A$2:$A576,"="&amp;$A15,Concentrado!$B$2:$B576, "=Tlaxcala")</f>
        <v>4731.2967388018942</v>
      </c>
    </row>
    <row r="16" spans="1:3" x14ac:dyDescent="0.25">
      <c r="A16" s="4">
        <v>2017</v>
      </c>
      <c r="B16" s="7">
        <f>SUMIFS(Concentrado!C$2:C577,Concentrado!$A$2:$A577,"="&amp;$A16,Concentrado!$B$2:$B577, "=Tlaxcala")</f>
        <v>5743.7676300000003</v>
      </c>
      <c r="C16" s="7">
        <f>SUMIFS(Concentrado!D$2:D577,Concentrado!$A$2:$A577,"="&amp;$A16,Concentrado!$B$2:$B577, "=Tlaxcala")</f>
        <v>4896.3730956036197</v>
      </c>
    </row>
    <row r="17" spans="1:3" x14ac:dyDescent="0.25">
      <c r="A17" s="4">
        <v>2018</v>
      </c>
      <c r="B17" s="7">
        <f>SUMIFS(Concentrado!C$2:C578,Concentrado!$A$2:$A578,"="&amp;$A17,Concentrado!$B$2:$B578, "=Tlaxcala")</f>
        <v>5507.1554799999994</v>
      </c>
      <c r="C17" s="7">
        <f>SUMIFS(Concentrado!D$2:D578,Concentrado!$A$2:$A578,"="&amp;$A17,Concentrado!$B$2:$B578, "=Tlaxcala")</f>
        <v>4467.9165021814451</v>
      </c>
    </row>
    <row r="18" spans="1:3" x14ac:dyDescent="0.25">
      <c r="A18" s="4">
        <v>2019</v>
      </c>
      <c r="B18" s="7">
        <f>SUMIFS(Concentrado!C$2:C579,Concentrado!$A$2:$A579,"="&amp;$A18,Concentrado!$B$2:$B579, "=Tlaxcala")</f>
        <v>5734.477789999999</v>
      </c>
      <c r="C18" s="7">
        <f>SUMIFS(Concentrado!D$2:D579,Concentrado!$A$2:$A579,"="&amp;$A18,Concentrado!$B$2:$B579, "=Tlaxcala")</f>
        <v>4520.6802289823554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"=Veracruz")</f>
        <v>11387.06969</v>
      </c>
      <c r="C2" s="7">
        <f>SUMIFS(Concentrado!D$2:D563,Concentrado!$A$2:$A563,"="&amp;$A2,Concentrado!$B$2:$B563, "=Veracruz")</f>
        <v>17207.36446158019</v>
      </c>
    </row>
    <row r="3" spans="1:3" x14ac:dyDescent="0.25">
      <c r="A3" s="4">
        <v>2004</v>
      </c>
      <c r="B3" s="7">
        <f>SUMIFS(Concentrado!C$2:C564,Concentrado!$A$2:$A564,"="&amp;$A3,Concentrado!$B$2:$B564, "=Veracruz")</f>
        <v>13221.394950000002</v>
      </c>
      <c r="C3" s="7">
        <f>SUMIFS(Concentrado!D$2:D564,Concentrado!$A$2:$A564,"="&amp;$A3,Concentrado!$B$2:$B564, "=Veracruz")</f>
        <v>18993.50880316128</v>
      </c>
    </row>
    <row r="4" spans="1:3" x14ac:dyDescent="0.25">
      <c r="A4" s="4">
        <v>2005</v>
      </c>
      <c r="B4" s="7">
        <f>SUMIFS(Concentrado!C$2:C565,Concentrado!$A$2:$A565,"="&amp;$A4,Concentrado!$B$2:$B565, "=Veracruz")</f>
        <v>13615.16408</v>
      </c>
      <c r="C4" s="7">
        <f>SUMIFS(Concentrado!D$2:D565,Concentrado!$A$2:$A565,"="&amp;$A4,Concentrado!$B$2:$B565, "=Veracruz")</f>
        <v>18928.856281132328</v>
      </c>
    </row>
    <row r="5" spans="1:3" x14ac:dyDescent="0.25">
      <c r="A5" s="4">
        <v>2006</v>
      </c>
      <c r="B5" s="7">
        <f>SUMIFS(Concentrado!C$2:C566,Concentrado!$A$2:$A566,"="&amp;$A5,Concentrado!$B$2:$B566, "=Veracruz")</f>
        <v>14401.977510000001</v>
      </c>
      <c r="C5" s="7">
        <f>SUMIFS(Concentrado!D$2:D566,Concentrado!$A$2:$A566,"="&amp;$A5,Concentrado!$B$2:$B566, "=Veracruz")</f>
        <v>19243.38807272365</v>
      </c>
    </row>
    <row r="6" spans="1:3" x14ac:dyDescent="0.25">
      <c r="A6" s="4">
        <v>2007</v>
      </c>
      <c r="B6" s="7">
        <f>SUMIFS(Concentrado!C$2:C567,Concentrado!$A$2:$A567,"="&amp;$A6,Concentrado!$B$2:$B567, "=Veracruz")</f>
        <v>17283.063389999999</v>
      </c>
      <c r="C6" s="7">
        <f>SUMIFS(Concentrado!D$2:D567,Concentrado!$A$2:$A567,"="&amp;$A6,Concentrado!$B$2:$B567, "=Veracruz")</f>
        <v>22256.156654530394</v>
      </c>
    </row>
    <row r="7" spans="1:3" x14ac:dyDescent="0.25">
      <c r="A7" s="4">
        <v>2008</v>
      </c>
      <c r="B7" s="7">
        <f>SUMIFS(Concentrado!C$2:C568,Concentrado!$A$2:$A568,"="&amp;$A7,Concentrado!$B$2:$B568, "=Veracruz")</f>
        <v>20757.874749999999</v>
      </c>
      <c r="C7" s="7">
        <f>SUMIFS(Concentrado!D$2:D568,Concentrado!$A$2:$A568,"="&amp;$A7,Concentrado!$B$2:$B568, "=Veracruz")</f>
        <v>25092.296277313868</v>
      </c>
    </row>
    <row r="8" spans="1:3" x14ac:dyDescent="0.25">
      <c r="A8" s="4">
        <v>2009</v>
      </c>
      <c r="B8" s="7">
        <f>SUMIFS(Concentrado!C$2:C569,Concentrado!$A$2:$A569,"="&amp;$A8,Concentrado!$B$2:$B569, "=Veracruz")</f>
        <v>22204.413529999998</v>
      </c>
      <c r="C8" s="7">
        <f>SUMIFS(Concentrado!D$2:D569,Concentrado!$A$2:$A569,"="&amp;$A8,Concentrado!$B$2:$B569, "=Veracruz")</f>
        <v>25915.69441780942</v>
      </c>
    </row>
    <row r="9" spans="1:3" x14ac:dyDescent="0.25">
      <c r="A9" s="4">
        <v>2010</v>
      </c>
      <c r="B9" s="7">
        <f>SUMIFS(Concentrado!C$2:C570,Concentrado!$A$2:$A570,"="&amp;$A9,Concentrado!$B$2:$B570, "=Veracruz")</f>
        <v>23362.574430000001</v>
      </c>
      <c r="C9" s="7">
        <f>SUMIFS(Concentrado!D$2:D570,Concentrado!$A$2:$A570,"="&amp;$A9,Concentrado!$B$2:$B570, "=Veracruz")</f>
        <v>26118.230045188091</v>
      </c>
    </row>
    <row r="10" spans="1:3" x14ac:dyDescent="0.25">
      <c r="A10" s="4">
        <v>2011</v>
      </c>
      <c r="B10" s="7">
        <f>SUMIFS(Concentrado!C$2:C571,Concentrado!$A$2:$A571,"="&amp;$A10,Concentrado!$B$2:$B571, "=Veracruz")</f>
        <v>25855.180649999998</v>
      </c>
      <c r="C10" s="7">
        <f>SUMIFS(Concentrado!D$2:D571,Concentrado!$A$2:$A571,"="&amp;$A10,Concentrado!$B$2:$B571, "=Veracruz")</f>
        <v>27841.305559993441</v>
      </c>
    </row>
    <row r="11" spans="1:3" x14ac:dyDescent="0.25">
      <c r="A11" s="4">
        <v>2012</v>
      </c>
      <c r="B11" s="7">
        <f>SUMIFS(Concentrado!C$2:C572,Concentrado!$A$2:$A572,"="&amp;$A11,Concentrado!$B$2:$B572, "=Veracruz")</f>
        <v>26234.89473</v>
      </c>
      <c r="C11" s="7">
        <f>SUMIFS(Concentrado!D$2:D572,Concentrado!$A$2:$A572,"="&amp;$A11,Concentrado!$B$2:$B572, "=Veracruz")</f>
        <v>27276.420050781002</v>
      </c>
    </row>
    <row r="12" spans="1:3" x14ac:dyDescent="0.25">
      <c r="A12" s="4">
        <v>2013</v>
      </c>
      <c r="B12" s="7">
        <f>SUMIFS(Concentrado!C$2:C573,Concentrado!$A$2:$A573,"="&amp;$A12,Concentrado!$B$2:$B573, "=Veracruz")</f>
        <v>27786.172460000002</v>
      </c>
      <c r="C12" s="7">
        <f>SUMIFS(Concentrado!D$2:D573,Concentrado!$A$2:$A573,"="&amp;$A12,Concentrado!$B$2:$B573, "=Veracruz")</f>
        <v>27786.172460000002</v>
      </c>
    </row>
    <row r="13" spans="1:3" x14ac:dyDescent="0.25">
      <c r="A13" s="4">
        <v>2014</v>
      </c>
      <c r="B13" s="7">
        <f>SUMIFS(Concentrado!C$2:C574,Concentrado!$A$2:$A574,"="&amp;$A13,Concentrado!$B$2:$B574, "=Veracruz")</f>
        <v>28793.43244</v>
      </c>
      <c r="C13" s="7">
        <f>SUMIFS(Concentrado!D$2:D574,Concentrado!$A$2:$A574,"="&amp;$A13,Concentrado!$B$2:$B574, "=Veracruz")</f>
        <v>27664.712182936204</v>
      </c>
    </row>
    <row r="14" spans="1:3" x14ac:dyDescent="0.25">
      <c r="A14" s="4">
        <v>2015</v>
      </c>
      <c r="B14" s="7">
        <f>SUMIFS(Concentrado!C$2:C575,Concentrado!$A$2:$A575,"="&amp;$A14,Concentrado!$B$2:$B575, "=Veracruz")</f>
        <v>31698.502229999998</v>
      </c>
      <c r="C14" s="7">
        <f>SUMIFS(Concentrado!D$2:D575,Concentrado!$A$2:$A575,"="&amp;$A14,Concentrado!$B$2:$B575, "=Veracruz")</f>
        <v>29820.720112412677</v>
      </c>
    </row>
    <row r="15" spans="1:3" x14ac:dyDescent="0.25">
      <c r="A15" s="4">
        <v>2016</v>
      </c>
      <c r="B15" s="7">
        <f>SUMIFS(Concentrado!C$2:C576,Concentrado!$A$2:$A576,"="&amp;$A15,Concentrado!$B$2:$B576, "=Veracruz")</f>
        <v>33058.261729999998</v>
      </c>
      <c r="C15" s="7">
        <f>SUMIFS(Concentrado!D$2:D576,Concentrado!$A$2:$A576,"="&amp;$A15,Concentrado!$B$2:$B576, "=Veracruz")</f>
        <v>30088.940647675077</v>
      </c>
    </row>
    <row r="16" spans="1:3" x14ac:dyDescent="0.25">
      <c r="A16" s="4">
        <v>2017</v>
      </c>
      <c r="B16" s="7">
        <f>SUMIFS(Concentrado!C$2:C577,Concentrado!$A$2:$A577,"="&amp;$A16,Concentrado!$B$2:$B577, "=Veracruz")</f>
        <v>36827.405279999999</v>
      </c>
      <c r="C16" s="7">
        <f>SUMIFS(Concentrado!D$2:D577,Concentrado!$A$2:$A577,"="&amp;$A16,Concentrado!$B$2:$B577, "=Veracruz")</f>
        <v>31394.152411747666</v>
      </c>
    </row>
    <row r="17" spans="1:3" x14ac:dyDescent="0.25">
      <c r="A17" s="4">
        <v>2018</v>
      </c>
      <c r="B17" s="7">
        <f>SUMIFS(Concentrado!C$2:C578,Concentrado!$A$2:$A578,"="&amp;$A17,Concentrado!$B$2:$B578, "=Veracruz")</f>
        <v>37859.317460000006</v>
      </c>
      <c r="C17" s="7">
        <f>SUMIFS(Concentrado!D$2:D578,Concentrado!$A$2:$A578,"="&amp;$A17,Concentrado!$B$2:$B578, "=Veracruz")</f>
        <v>30714.997943159608</v>
      </c>
    </row>
    <row r="18" spans="1:3" x14ac:dyDescent="0.25">
      <c r="A18" s="4">
        <v>2019</v>
      </c>
      <c r="B18" s="7">
        <f>SUMIFS(Concentrado!C$2:C579,Concentrado!$A$2:$A579,"="&amp;$A18,Concentrado!$B$2:$B579, "=Veracruz")</f>
        <v>38653.674320000006</v>
      </c>
      <c r="C18" s="7">
        <f>SUMIFS(Concentrado!D$2:D579,Concentrado!$A$2:$A579,"="&amp;$A18,Concentrado!$B$2:$B579, "=Veracruz")</f>
        <v>30471.981525618055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"=Yucatán")</f>
        <v>3690.7795900000001</v>
      </c>
      <c r="C2" s="7">
        <f>SUMIFS(Concentrado!D$2:D563,Concentrado!$A$2:$A563,"="&amp;$A2,Concentrado!$B$2:$B563, "=Yucatán")</f>
        <v>5577.2548409240053</v>
      </c>
    </row>
    <row r="3" spans="1:3" x14ac:dyDescent="0.25">
      <c r="A3" s="4">
        <v>2004</v>
      </c>
      <c r="B3" s="7">
        <f>SUMIFS(Concentrado!C$2:C564,Concentrado!$A$2:$A564,"="&amp;$A3,Concentrado!$B$2:$B564, "=Yucatán")</f>
        <v>4556.8566300000002</v>
      </c>
      <c r="C3" s="7">
        <f>SUMIFS(Concentrado!D$2:D564,Concentrado!$A$2:$A564,"="&amp;$A3,Concentrado!$B$2:$B564, "=Yucatán")</f>
        <v>6546.2605756776693</v>
      </c>
    </row>
    <row r="4" spans="1:3" x14ac:dyDescent="0.25">
      <c r="A4" s="4">
        <v>2005</v>
      </c>
      <c r="B4" s="7">
        <f>SUMIFS(Concentrado!C$2:C565,Concentrado!$A$2:$A565,"="&amp;$A4,Concentrado!$B$2:$B565, "=Yucatán")</f>
        <v>4962.0685000000003</v>
      </c>
      <c r="C4" s="7">
        <f>SUMIFS(Concentrado!D$2:D565,Concentrado!$A$2:$A565,"="&amp;$A4,Concentrado!$B$2:$B565, "=Yucatán")</f>
        <v>6898.6521897012544</v>
      </c>
    </row>
    <row r="5" spans="1:3" x14ac:dyDescent="0.25">
      <c r="A5" s="4">
        <v>2006</v>
      </c>
      <c r="B5" s="7">
        <f>SUMIFS(Concentrado!C$2:C566,Concentrado!$A$2:$A566,"="&amp;$A5,Concentrado!$B$2:$B566, "=Yucatán")</f>
        <v>4918.5208299999995</v>
      </c>
      <c r="C5" s="7">
        <f>SUMIFS(Concentrado!D$2:D566,Concentrado!$A$2:$A566,"="&amp;$A5,Concentrado!$B$2:$B566, "=Yucatán")</f>
        <v>6571.9450686369546</v>
      </c>
    </row>
    <row r="6" spans="1:3" x14ac:dyDescent="0.25">
      <c r="A6" s="4">
        <v>2007</v>
      </c>
      <c r="B6" s="7">
        <f>SUMIFS(Concentrado!C$2:C567,Concentrado!$A$2:$A567,"="&amp;$A6,Concentrado!$B$2:$B567, "=Yucatán")</f>
        <v>5405.2860800000008</v>
      </c>
      <c r="C6" s="7">
        <f>SUMIFS(Concentrado!D$2:D567,Concentrado!$A$2:$A567,"="&amp;$A6,Concentrado!$B$2:$B567, "=Yucatán")</f>
        <v>6960.6233018064822</v>
      </c>
    </row>
    <row r="7" spans="1:3" x14ac:dyDescent="0.25">
      <c r="A7" s="4">
        <v>2008</v>
      </c>
      <c r="B7" s="7">
        <f>SUMIFS(Concentrado!C$2:C568,Concentrado!$A$2:$A568,"="&amp;$A7,Concentrado!$B$2:$B568, "=Yucatán")</f>
        <v>6349.3150000000005</v>
      </c>
      <c r="C7" s="7">
        <f>SUMIFS(Concentrado!D$2:D568,Concentrado!$A$2:$A568,"="&amp;$A7,Concentrado!$B$2:$B568, "=Yucatán")</f>
        <v>7675.1061973718251</v>
      </c>
    </row>
    <row r="8" spans="1:3" x14ac:dyDescent="0.25">
      <c r="A8" s="4">
        <v>2009</v>
      </c>
      <c r="B8" s="7">
        <f>SUMIFS(Concentrado!C$2:C569,Concentrado!$A$2:$A569,"="&amp;$A8,Concentrado!$B$2:$B569, "=Yucatán")</f>
        <v>6938.3768499999987</v>
      </c>
      <c r="C8" s="7">
        <f>SUMIFS(Concentrado!D$2:D569,Concentrado!$A$2:$A569,"="&amp;$A8,Concentrado!$B$2:$B569, "=Yucatán")</f>
        <v>8098.0681591639895</v>
      </c>
    </row>
    <row r="9" spans="1:3" x14ac:dyDescent="0.25">
      <c r="A9" s="4">
        <v>2010</v>
      </c>
      <c r="B9" s="7">
        <f>SUMIFS(Concentrado!C$2:C570,Concentrado!$A$2:$A570,"="&amp;$A9,Concentrado!$B$2:$B570, "=Yucatán")</f>
        <v>7594.9050299999999</v>
      </c>
      <c r="C9" s="7">
        <f>SUMIFS(Concentrado!D$2:D570,Concentrado!$A$2:$A570,"="&amp;$A9,Concentrado!$B$2:$B570, "=Yucatán")</f>
        <v>8490.7370692064669</v>
      </c>
    </row>
    <row r="10" spans="1:3" x14ac:dyDescent="0.25">
      <c r="A10" s="4">
        <v>2011</v>
      </c>
      <c r="B10" s="7">
        <f>SUMIFS(Concentrado!C$2:C571,Concentrado!$A$2:$A571,"="&amp;$A10,Concentrado!$B$2:$B571, "=Yucatán")</f>
        <v>8496.8582499999993</v>
      </c>
      <c r="C10" s="7">
        <f>SUMIFS(Concentrado!D$2:D571,Concentrado!$A$2:$A571,"="&amp;$A10,Concentrado!$B$2:$B571, "=Yucatán")</f>
        <v>9149.5638742791434</v>
      </c>
    </row>
    <row r="11" spans="1:3" x14ac:dyDescent="0.25">
      <c r="A11" s="4">
        <v>2012</v>
      </c>
      <c r="B11" s="7">
        <f>SUMIFS(Concentrado!C$2:C572,Concentrado!$A$2:$A572,"="&amp;$A11,Concentrado!$B$2:$B572, "=Yucatán")</f>
        <v>9194.7973999999995</v>
      </c>
      <c r="C11" s="7">
        <f>SUMIFS(Concentrado!D$2:D572,Concentrado!$A$2:$A572,"="&amp;$A11,Concentrado!$B$2:$B572, "=Yucatán")</f>
        <v>9559.8308567799995</v>
      </c>
    </row>
    <row r="12" spans="1:3" x14ac:dyDescent="0.25">
      <c r="A12" s="4">
        <v>2013</v>
      </c>
      <c r="B12" s="7">
        <f>SUMIFS(Concentrado!C$2:C573,Concentrado!$A$2:$A573,"="&amp;$A12,Concentrado!$B$2:$B573, "=Yucatán")</f>
        <v>10329.843530000002</v>
      </c>
      <c r="C12" s="7">
        <f>SUMIFS(Concentrado!D$2:D573,Concentrado!$A$2:$A573,"="&amp;$A12,Concentrado!$B$2:$B573, "=Yucatán")</f>
        <v>10329.843530000002</v>
      </c>
    </row>
    <row r="13" spans="1:3" x14ac:dyDescent="0.25">
      <c r="A13" s="4">
        <v>2014</v>
      </c>
      <c r="B13" s="7">
        <f>SUMIFS(Concentrado!C$2:C574,Concentrado!$A$2:$A574,"="&amp;$A13,Concentrado!$B$2:$B574, "=Yucatán")</f>
        <v>10631.42777</v>
      </c>
      <c r="C13" s="7">
        <f>SUMIFS(Concentrado!D$2:D574,Concentrado!$A$2:$A574,"="&amp;$A13,Concentrado!$B$2:$B574, "=Yucatán")</f>
        <v>10214.669264027672</v>
      </c>
    </row>
    <row r="14" spans="1:3" x14ac:dyDescent="0.25">
      <c r="A14" s="4">
        <v>2015</v>
      </c>
      <c r="B14" s="7">
        <f>SUMIFS(Concentrado!C$2:C575,Concentrado!$A$2:$A575,"="&amp;$A14,Concentrado!$B$2:$B575, "=Yucatán")</f>
        <v>12170.222660000001</v>
      </c>
      <c r="C14" s="7">
        <f>SUMIFS(Concentrado!D$2:D575,Concentrado!$A$2:$A575,"="&amp;$A14,Concentrado!$B$2:$B575, "=Yucatán")</f>
        <v>11449.272934609648</v>
      </c>
    </row>
    <row r="15" spans="1:3" x14ac:dyDescent="0.25">
      <c r="A15" s="4">
        <v>2016</v>
      </c>
      <c r="B15" s="7">
        <f>SUMIFS(Concentrado!C$2:C576,Concentrado!$A$2:$A576,"="&amp;$A15,Concentrado!$B$2:$B576, "=Yucatán")</f>
        <v>12244.257899999999</v>
      </c>
      <c r="C15" s="7">
        <f>SUMIFS(Concentrado!D$2:D576,Concentrado!$A$2:$A576,"="&amp;$A15,Concentrado!$B$2:$B576, "=Yucatán")</f>
        <v>11144.468279576618</v>
      </c>
    </row>
    <row r="16" spans="1:3" x14ac:dyDescent="0.25">
      <c r="A16" s="4">
        <v>2017</v>
      </c>
      <c r="B16" s="7">
        <f>SUMIFS(Concentrado!C$2:C577,Concentrado!$A$2:$A577,"="&amp;$A16,Concentrado!$B$2:$B577, "=Yucatán")</f>
        <v>12767.041689999998</v>
      </c>
      <c r="C16" s="7">
        <f>SUMIFS(Concentrado!D$2:D577,Concentrado!$A$2:$A577,"="&amp;$A16,Concentrado!$B$2:$B577, "=Yucatán")</f>
        <v>10883.483362882102</v>
      </c>
    </row>
    <row r="17" spans="1:3" x14ac:dyDescent="0.25">
      <c r="A17" s="4">
        <v>2018</v>
      </c>
      <c r="B17" s="7">
        <f>SUMIFS(Concentrado!C$2:C578,Concentrado!$A$2:$A578,"="&amp;$A17,Concentrado!$B$2:$B578, "=Yucatán")</f>
        <v>14089.611220000003</v>
      </c>
      <c r="C17" s="7">
        <f>SUMIFS(Concentrado!D$2:D578,Concentrado!$A$2:$A578,"="&amp;$A17,Concentrado!$B$2:$B578, "=Yucatán")</f>
        <v>11430.802472850986</v>
      </c>
    </row>
    <row r="18" spans="1:3" x14ac:dyDescent="0.25">
      <c r="A18" s="4">
        <v>2019</v>
      </c>
      <c r="B18" s="7">
        <f>SUMIFS(Concentrado!C$2:C579,Concentrado!$A$2:$A579,"="&amp;$A18,Concentrado!$B$2:$B579, "=Yucatán")</f>
        <v>13688.907179999998</v>
      </c>
      <c r="C18" s="7">
        <f>SUMIFS(Concentrado!D$2:D579,Concentrado!$A$2:$A579,"="&amp;$A18,Concentrado!$B$2:$B579, "=Yucatán")</f>
        <v>10791.422394714797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"=Zacatecas")</f>
        <v>1997.8741100000002</v>
      </c>
      <c r="C2" s="7">
        <f>SUMIFS(Concentrado!D$2:D563,Concentrado!$A$2:$A563,"="&amp;$A2,Concentrado!$B$2:$B563, "=Zacatecas")</f>
        <v>3019.0513358599774</v>
      </c>
    </row>
    <row r="3" spans="1:3" x14ac:dyDescent="0.25">
      <c r="A3" s="4">
        <v>2004</v>
      </c>
      <c r="B3" s="7">
        <f>SUMIFS(Concentrado!C$2:C564,Concentrado!$A$2:$A564,"="&amp;$A3,Concentrado!$B$2:$B564, "=Zacatecas")</f>
        <v>2584.1347500000002</v>
      </c>
      <c r="C3" s="7">
        <f>SUMIFS(Concentrado!D$2:D564,Concentrado!$A$2:$A564,"="&amp;$A3,Concentrado!$B$2:$B564, "=Zacatecas")</f>
        <v>3712.3001247822167</v>
      </c>
    </row>
    <row r="4" spans="1:3" x14ac:dyDescent="0.25">
      <c r="A4" s="4">
        <v>2005</v>
      </c>
      <c r="B4" s="7">
        <f>SUMIFS(Concentrado!C$2:C565,Concentrado!$A$2:$A565,"="&amp;$A4,Concentrado!$B$2:$B565, "=Zacatecas")</f>
        <v>2721.6638400000002</v>
      </c>
      <c r="C4" s="7">
        <f>SUMIFS(Concentrado!D$2:D565,Concentrado!$A$2:$A565,"="&amp;$A4,Concentrado!$B$2:$B565, "=Zacatecas")</f>
        <v>3783.8679996954343</v>
      </c>
    </row>
    <row r="5" spans="1:3" x14ac:dyDescent="0.25">
      <c r="A5" s="4">
        <v>2006</v>
      </c>
      <c r="B5" s="7">
        <f>SUMIFS(Concentrado!C$2:C566,Concentrado!$A$2:$A566,"="&amp;$A5,Concentrado!$B$2:$B566, "=Zacatecas")</f>
        <v>2644.0873900000001</v>
      </c>
      <c r="C5" s="7">
        <f>SUMIFS(Concentrado!D$2:D566,Concentrado!$A$2:$A566,"="&amp;$A5,Concentrado!$B$2:$B566, "=Zacatecas")</f>
        <v>3532.9314817104591</v>
      </c>
    </row>
    <row r="6" spans="1:3" x14ac:dyDescent="0.25">
      <c r="A6" s="4">
        <v>2007</v>
      </c>
      <c r="B6" s="7">
        <f>SUMIFS(Concentrado!C$2:C567,Concentrado!$A$2:$A567,"="&amp;$A6,Concentrado!$B$2:$B567, "=Zacatecas")</f>
        <v>3133.9973</v>
      </c>
      <c r="C6" s="7">
        <f>SUMIFS(Concentrado!D$2:D567,Concentrado!$A$2:$A567,"="&amp;$A6,Concentrado!$B$2:$B567, "=Zacatecas")</f>
        <v>4035.7853980928608</v>
      </c>
    </row>
    <row r="7" spans="1:3" x14ac:dyDescent="0.25">
      <c r="A7" s="4">
        <v>2008</v>
      </c>
      <c r="B7" s="7">
        <f>SUMIFS(Concentrado!C$2:C568,Concentrado!$A$2:$A568,"="&amp;$A7,Concentrado!$B$2:$B568, "=Zacatecas")</f>
        <v>3836.6236399999998</v>
      </c>
      <c r="C7" s="7">
        <f>SUMIFS(Concentrado!D$2:D568,Concentrado!$A$2:$A568,"="&amp;$A7,Concentrado!$B$2:$B568, "=Zacatecas")</f>
        <v>4637.7434221403801</v>
      </c>
    </row>
    <row r="8" spans="1:3" x14ac:dyDescent="0.25">
      <c r="A8" s="4">
        <v>2009</v>
      </c>
      <c r="B8" s="7">
        <f>SUMIFS(Concentrado!C$2:C569,Concentrado!$A$2:$A569,"="&amp;$A8,Concentrado!$B$2:$B569, "=Zacatecas")</f>
        <v>4104.7981199999995</v>
      </c>
      <c r="C8" s="7">
        <f>SUMIFS(Concentrado!D$2:D569,Concentrado!$A$2:$A569,"="&amp;$A8,Concentrado!$B$2:$B569, "=Zacatecas")</f>
        <v>4790.8805869153975</v>
      </c>
    </row>
    <row r="9" spans="1:3" x14ac:dyDescent="0.25">
      <c r="A9" s="4">
        <v>2010</v>
      </c>
      <c r="B9" s="7">
        <f>SUMIFS(Concentrado!C$2:C570,Concentrado!$A$2:$A570,"="&amp;$A9,Concentrado!$B$2:$B570, "=Zacatecas")</f>
        <v>4489.1048099999998</v>
      </c>
      <c r="C9" s="7">
        <f>SUMIFS(Concentrado!D$2:D570,Concentrado!$A$2:$A570,"="&amp;$A9,Concentrado!$B$2:$B570, "=Zacatecas")</f>
        <v>5018.6024008545173</v>
      </c>
    </row>
    <row r="10" spans="1:3" x14ac:dyDescent="0.25">
      <c r="A10" s="4">
        <v>2011</v>
      </c>
      <c r="B10" s="7">
        <f>SUMIFS(Concentrado!C$2:C571,Concentrado!$A$2:$A571,"="&amp;$A10,Concentrado!$B$2:$B571, "=Zacatecas")</f>
        <v>5028.0486700000001</v>
      </c>
      <c r="C10" s="7">
        <f>SUMIFS(Concentrado!D$2:D571,Concentrado!$A$2:$A571,"="&amp;$A10,Concentrado!$B$2:$B571, "=Zacatecas")</f>
        <v>5414.2897428175056</v>
      </c>
    </row>
    <row r="11" spans="1:3" x14ac:dyDescent="0.25">
      <c r="A11" s="4">
        <v>2012</v>
      </c>
      <c r="B11" s="7">
        <f>SUMIFS(Concentrado!C$2:C572,Concentrado!$A$2:$A572,"="&amp;$A11,Concentrado!$B$2:$B572, "=Zacatecas")</f>
        <v>5399.4280600000002</v>
      </c>
      <c r="C11" s="7">
        <f>SUMIFS(Concentrado!D$2:D572,Concentrado!$A$2:$A572,"="&amp;$A11,Concentrado!$B$2:$B572, "=Zacatecas")</f>
        <v>5613.7853539820007</v>
      </c>
    </row>
    <row r="12" spans="1:3" x14ac:dyDescent="0.25">
      <c r="A12" s="4">
        <v>2013</v>
      </c>
      <c r="B12" s="7">
        <f>SUMIFS(Concentrado!C$2:C573,Concentrado!$A$2:$A573,"="&amp;$A12,Concentrado!$B$2:$B573, "=Zacatecas")</f>
        <v>5788.1427899999999</v>
      </c>
      <c r="C12" s="7">
        <f>SUMIFS(Concentrado!D$2:D573,Concentrado!$A$2:$A573,"="&amp;$A12,Concentrado!$B$2:$B573, "=Zacatecas")</f>
        <v>5788.1427899999999</v>
      </c>
    </row>
    <row r="13" spans="1:3" x14ac:dyDescent="0.25">
      <c r="A13" s="4">
        <v>2014</v>
      </c>
      <c r="B13" s="7">
        <f>SUMIFS(Concentrado!C$2:C574,Concentrado!$A$2:$A574,"="&amp;$A13,Concentrado!$B$2:$B574, "=Zacatecas")</f>
        <v>6032.6997099999999</v>
      </c>
      <c r="C13" s="7">
        <f>SUMIFS(Concentrado!D$2:D574,Concentrado!$A$2:$A574,"="&amp;$A13,Concentrado!$B$2:$B574, "=Zacatecas")</f>
        <v>5796.2141717909299</v>
      </c>
    </row>
    <row r="14" spans="1:3" x14ac:dyDescent="0.25">
      <c r="A14" s="4">
        <v>2015</v>
      </c>
      <c r="B14" s="7">
        <f>SUMIFS(Concentrado!C$2:C575,Concentrado!$A$2:$A575,"="&amp;$A14,Concentrado!$B$2:$B575, "=Zacatecas")</f>
        <v>6545.4271699999999</v>
      </c>
      <c r="C14" s="7">
        <f>SUMIFS(Concentrado!D$2:D575,Concentrado!$A$2:$A575,"="&amp;$A14,Concentrado!$B$2:$B575, "=Zacatecas")</f>
        <v>6157.6837364896337</v>
      </c>
    </row>
    <row r="15" spans="1:3" x14ac:dyDescent="0.25">
      <c r="A15" s="4">
        <v>2016</v>
      </c>
      <c r="B15" s="7">
        <f>SUMIFS(Concentrado!C$2:C576,Concentrado!$A$2:$A576,"="&amp;$A15,Concentrado!$B$2:$B576, "=Zacatecas")</f>
        <v>6713.4654600000003</v>
      </c>
      <c r="C15" s="7">
        <f>SUMIFS(Concentrado!D$2:D576,Concentrado!$A$2:$A576,"="&amp;$A15,Concentrado!$B$2:$B576, "=Zacatecas")</f>
        <v>6110.4563033585946</v>
      </c>
    </row>
    <row r="16" spans="1:3" x14ac:dyDescent="0.25">
      <c r="A16" s="4">
        <v>2017</v>
      </c>
      <c r="B16" s="7">
        <f>SUMIFS(Concentrado!C$2:C577,Concentrado!$A$2:$A577,"="&amp;$A16,Concentrado!$B$2:$B577, "=Zacatecas")</f>
        <v>7389.0373799999998</v>
      </c>
      <c r="C16" s="7">
        <f>SUMIFS(Concentrado!D$2:D577,Concentrado!$A$2:$A577,"="&amp;$A16,Concentrado!$B$2:$B577, "=Zacatecas")</f>
        <v>6298.9114742166994</v>
      </c>
    </row>
    <row r="17" spans="1:3" x14ac:dyDescent="0.25">
      <c r="A17" s="4">
        <v>2018</v>
      </c>
      <c r="B17" s="7">
        <f>SUMIFS(Concentrado!C$2:C578,Concentrado!$A$2:$A578,"="&amp;$A17,Concentrado!$B$2:$B578, "=Zacatecas")</f>
        <v>7622.9311399999997</v>
      </c>
      <c r="C17" s="7">
        <f>SUMIFS(Concentrado!D$2:D578,Concentrado!$A$2:$A578,"="&amp;$A17,Concentrado!$B$2:$B578, "=Zacatecas")</f>
        <v>6184.4304122314015</v>
      </c>
    </row>
    <row r="18" spans="1:3" x14ac:dyDescent="0.25">
      <c r="A18" s="4">
        <v>2019</v>
      </c>
      <c r="B18" s="7">
        <f>SUMIFS(Concentrado!C$2:C579,Concentrado!$A$2:$A579,"="&amp;$A18,Concentrado!$B$2:$B579, "=Zacatecas")</f>
        <v>7887.6616099999992</v>
      </c>
      <c r="C18" s="7">
        <f>SUMIFS(Concentrado!D$2:D579,Concentrado!$A$2:$A579,"="&amp;$A18,Concentrado!$B$2:$B579, "=Zacatecas")</f>
        <v>6218.1068963962525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"=Baja California")</f>
        <v>4931.6533199999994</v>
      </c>
      <c r="C2" s="7">
        <f>SUMIFS(Concentrado!D$2:D563,Concentrado!$A$2:$A563,"="&amp;$A2,Concentrado!$B$2:$B563, "=Baja California")</f>
        <v>7452.3787405925632</v>
      </c>
    </row>
    <row r="3" spans="1:3" x14ac:dyDescent="0.25">
      <c r="A3" s="4">
        <v>2004</v>
      </c>
      <c r="B3" s="7">
        <f>SUMIFS(Concentrado!C$2:C564,Concentrado!$A$2:$A564,"="&amp;$A3,Concentrado!$B$2:$B564, "=Baja California")</f>
        <v>6063.0398599999999</v>
      </c>
      <c r="C3" s="7">
        <f>SUMIFS(Concentrado!D$2:D564,Concentrado!$A$2:$A564,"="&amp;$A3,Concentrado!$B$2:$B564, "=Baja California")</f>
        <v>8710.0038528708883</v>
      </c>
    </row>
    <row r="4" spans="1:3" x14ac:dyDescent="0.25">
      <c r="A4" s="4">
        <v>2005</v>
      </c>
      <c r="B4" s="7">
        <f>SUMIFS(Concentrado!C$2:C565,Concentrado!$A$2:$A565,"="&amp;$A4,Concentrado!$B$2:$B565, "=Baja California")</f>
        <v>6022.7350499999993</v>
      </c>
      <c r="C4" s="7">
        <f>SUMIFS(Concentrado!D$2:D565,Concentrado!$A$2:$A565,"="&amp;$A4,Concentrado!$B$2:$B565, "=Baja California")</f>
        <v>8373.2730293169043</v>
      </c>
    </row>
    <row r="5" spans="1:3" x14ac:dyDescent="0.25">
      <c r="A5" s="4">
        <v>2006</v>
      </c>
      <c r="B5" s="7">
        <f>SUMIFS(Concentrado!C$2:C566,Concentrado!$A$2:$A566,"="&amp;$A5,Concentrado!$B$2:$B566, "=Baja California")</f>
        <v>6807.5455099999999</v>
      </c>
      <c r="C5" s="7">
        <f>SUMIFS(Concentrado!D$2:D566,Concentrado!$A$2:$A566,"="&amp;$A5,Concentrado!$B$2:$B566, "=Baja California")</f>
        <v>9095.9897681202146</v>
      </c>
    </row>
    <row r="6" spans="1:3" x14ac:dyDescent="0.25">
      <c r="A6" s="4">
        <v>2007</v>
      </c>
      <c r="B6" s="7">
        <f>SUMIFS(Concentrado!C$2:C567,Concentrado!$A$2:$A567,"="&amp;$A6,Concentrado!$B$2:$B567, "=Baja California")</f>
        <v>8128.0911699999997</v>
      </c>
      <c r="C6" s="7">
        <f>SUMIFS(Concentrado!D$2:D567,Concentrado!$A$2:$A567,"="&amp;$A6,Concentrado!$B$2:$B567, "=Baja California")</f>
        <v>10466.898506343166</v>
      </c>
    </row>
    <row r="7" spans="1:3" x14ac:dyDescent="0.25">
      <c r="A7" s="4">
        <v>2008</v>
      </c>
      <c r="B7" s="7">
        <f>SUMIFS(Concentrado!C$2:C568,Concentrado!$A$2:$A568,"="&amp;$A7,Concentrado!$B$2:$B568, "=Baja California")</f>
        <v>10638.79243</v>
      </c>
      <c r="C7" s="7">
        <f>SUMIFS(Concentrado!D$2:D568,Concentrado!$A$2:$A568,"="&amp;$A7,Concentrado!$B$2:$B568, "=Baja California")</f>
        <v>12860.263148394031</v>
      </c>
    </row>
    <row r="8" spans="1:3" x14ac:dyDescent="0.25">
      <c r="A8" s="4">
        <v>2009</v>
      </c>
      <c r="B8" s="7">
        <f>SUMIFS(Concentrado!C$2:C569,Concentrado!$A$2:$A569,"="&amp;$A8,Concentrado!$B$2:$B569, "=Baja California")</f>
        <v>10501.632740000001</v>
      </c>
      <c r="C8" s="7">
        <f>SUMIFS(Concentrado!D$2:D569,Concentrado!$A$2:$A569,"="&amp;$A8,Concentrado!$B$2:$B569, "=Baja California")</f>
        <v>12256.892289012538</v>
      </c>
    </row>
    <row r="9" spans="1:3" x14ac:dyDescent="0.25">
      <c r="A9" s="4">
        <v>2010</v>
      </c>
      <c r="B9" s="7">
        <f>SUMIFS(Concentrado!C$2:C570,Concentrado!$A$2:$A570,"="&amp;$A9,Concentrado!$B$2:$B570, "=Baja California")</f>
        <v>11162.59303</v>
      </c>
      <c r="C9" s="7">
        <f>SUMIFS(Concentrado!D$2:D570,Concentrado!$A$2:$A570,"="&amp;$A9,Concentrado!$B$2:$B570, "=Baja California")</f>
        <v>12479.239971258303</v>
      </c>
    </row>
    <row r="10" spans="1:3" x14ac:dyDescent="0.25">
      <c r="A10" s="4">
        <v>2011</v>
      </c>
      <c r="B10" s="7">
        <f>SUMIFS(Concentrado!C$2:C571,Concentrado!$A$2:$A571,"="&amp;$A10,Concentrado!$B$2:$B571, "=Baja California")</f>
        <v>12711.143050000001</v>
      </c>
      <c r="C10" s="7">
        <f>SUMIFS(Concentrado!D$2:D571,Concentrado!$A$2:$A571,"="&amp;$A10,Concentrado!$B$2:$B571, "=Baja California")</f>
        <v>13687.578611903336</v>
      </c>
    </row>
    <row r="11" spans="1:3" x14ac:dyDescent="0.25">
      <c r="A11" s="4">
        <v>2012</v>
      </c>
      <c r="B11" s="7">
        <f>SUMIFS(Concentrado!C$2:C572,Concentrado!$A$2:$A572,"="&amp;$A11,Concentrado!$B$2:$B572, "=Baja California")</f>
        <v>11803.240169999999</v>
      </c>
      <c r="C11" s="7">
        <f>SUMIFS(Concentrado!D$2:D572,Concentrado!$A$2:$A572,"="&amp;$A11,Concentrado!$B$2:$B572, "=Baja California")</f>
        <v>12271.828804749</v>
      </c>
    </row>
    <row r="12" spans="1:3" x14ac:dyDescent="0.25">
      <c r="A12" s="4">
        <v>2013</v>
      </c>
      <c r="B12" s="7">
        <f>SUMIFS(Concentrado!C$2:C573,Concentrado!$A$2:$A573,"="&amp;$A12,Concentrado!$B$2:$B573, "=Baja California")</f>
        <v>17678.61937</v>
      </c>
      <c r="C12" s="7">
        <f>SUMIFS(Concentrado!D$2:D573,Concentrado!$A$2:$A573,"="&amp;$A12,Concentrado!$B$2:$B573, "=Baja California")</f>
        <v>17678.61937</v>
      </c>
    </row>
    <row r="13" spans="1:3" x14ac:dyDescent="0.25">
      <c r="A13" s="4">
        <v>2014</v>
      </c>
      <c r="B13" s="7">
        <f>SUMIFS(Concentrado!C$2:C574,Concentrado!$A$2:$A574,"="&amp;$A13,Concentrado!$B$2:$B574, "=Baja California")</f>
        <v>14108.5502</v>
      </c>
      <c r="C13" s="7">
        <f>SUMIFS(Concentrado!D$2:D574,Concentrado!$A$2:$A574,"="&amp;$A13,Concentrado!$B$2:$B574, "=Baja California")</f>
        <v>13555.486356648731</v>
      </c>
    </row>
    <row r="14" spans="1:3" x14ac:dyDescent="0.25">
      <c r="A14" s="4">
        <v>2015</v>
      </c>
      <c r="B14" s="7">
        <f>SUMIFS(Concentrado!C$2:C575,Concentrado!$A$2:$A575,"="&amp;$A14,Concentrado!$B$2:$B575, "=Baja California")</f>
        <v>15435.51496</v>
      </c>
      <c r="C14" s="7">
        <f>SUMIFS(Concentrado!D$2:D575,Concentrado!$A$2:$A575,"="&amp;$A14,Concentrado!$B$2:$B575, "=Baja California")</f>
        <v>14521.133146079212</v>
      </c>
    </row>
    <row r="15" spans="1:3" x14ac:dyDescent="0.25">
      <c r="A15" s="4">
        <v>2016</v>
      </c>
      <c r="B15" s="7">
        <f>SUMIFS(Concentrado!C$2:C576,Concentrado!$A$2:$A576,"="&amp;$A15,Concentrado!$B$2:$B576, "=Baja California")</f>
        <v>16126.664980000001</v>
      </c>
      <c r="C15" s="7">
        <f>SUMIFS(Concentrado!D$2:D576,Concentrado!$A$2:$A576,"="&amp;$A15,Concentrado!$B$2:$B576, "=Baja California")</f>
        <v>14678.154265679845</v>
      </c>
    </row>
    <row r="16" spans="1:3" x14ac:dyDescent="0.25">
      <c r="A16" s="4">
        <v>2017</v>
      </c>
      <c r="B16" s="7">
        <f>SUMIFS(Concentrado!C$2:C577,Concentrado!$A$2:$A577,"="&amp;$A16,Concentrado!$B$2:$B577, "=Baja California")</f>
        <v>17300.250639999998</v>
      </c>
      <c r="C16" s="7">
        <f>SUMIFS(Concentrado!D$2:D577,Concentrado!$A$2:$A577,"="&amp;$A16,Concentrado!$B$2:$B577, "=Baja California")</f>
        <v>14747.894977237316</v>
      </c>
    </row>
    <row r="17" spans="1:3" x14ac:dyDescent="0.25">
      <c r="A17" s="4">
        <v>2018</v>
      </c>
      <c r="B17" s="7">
        <f>SUMIFS(Concentrado!C$2:C578,Concentrado!$A$2:$A578,"="&amp;$A17,Concentrado!$B$2:$B578, "=Baja California")</f>
        <v>18406.056230000002</v>
      </c>
      <c r="C17" s="7">
        <f>SUMIFS(Concentrado!D$2:D578,Concentrado!$A$2:$A578,"="&amp;$A17,Concentrado!$B$2:$B578, "=Baja California")</f>
        <v>14932.703946483933</v>
      </c>
    </row>
    <row r="18" spans="1:3" x14ac:dyDescent="0.25">
      <c r="A18" s="4">
        <v>2019</v>
      </c>
      <c r="B18" s="7">
        <f>SUMIFS(Concentrado!C$2:C579,Concentrado!$A$2:$A579,"="&amp;$A18,Concentrado!$B$2:$B579, "=Baja California")</f>
        <v>18858.963520000001</v>
      </c>
      <c r="C18" s="7">
        <f>SUMIFS(Concentrado!D$2:D579,Concentrado!$A$2:$A579,"="&amp;$A18,Concentrado!$B$2:$B579, "=Baja California")</f>
        <v>14867.150357201665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"=Baja California Sur")</f>
        <v>1552.1860700000002</v>
      </c>
      <c r="C2" s="7">
        <f>SUMIFS(Concentrado!D$2:D563,Concentrado!$A$2:$A563,"="&amp;$A2,Concentrado!$B$2:$B563, "=Baja California Sur")</f>
        <v>2345.5579131243398</v>
      </c>
    </row>
    <row r="3" spans="1:3" x14ac:dyDescent="0.25">
      <c r="A3" s="4">
        <v>2004</v>
      </c>
      <c r="B3" s="7">
        <f>SUMIFS(Concentrado!C$2:C564,Concentrado!$A$2:$A564,"="&amp;$A3,Concentrado!$B$2:$B564, "=Baja California Sur")</f>
        <v>1808.28946</v>
      </c>
      <c r="C3" s="7">
        <f>SUMIFS(Concentrado!D$2:D564,Concentrado!$A$2:$A564,"="&amp;$A3,Concentrado!$B$2:$B564, "=Baja California Sur")</f>
        <v>2597.7411541717652</v>
      </c>
    </row>
    <row r="4" spans="1:3" x14ac:dyDescent="0.25">
      <c r="A4" s="4">
        <v>2005</v>
      </c>
      <c r="B4" s="7">
        <f>SUMIFS(Concentrado!C$2:C565,Concentrado!$A$2:$A565,"="&amp;$A4,Concentrado!$B$2:$B565, "=Baja California Sur")</f>
        <v>1893.6640899999998</v>
      </c>
      <c r="C4" s="7">
        <f>SUMIFS(Concentrado!D$2:D565,Concentrado!$A$2:$A565,"="&amp;$A4,Concentrado!$B$2:$B565, "=Baja California Sur")</f>
        <v>2632.7185771492536</v>
      </c>
    </row>
    <row r="5" spans="1:3" x14ac:dyDescent="0.25">
      <c r="A5" s="4">
        <v>2006</v>
      </c>
      <c r="B5" s="7">
        <f>SUMIFS(Concentrado!C$2:C566,Concentrado!$A$2:$A566,"="&amp;$A5,Concentrado!$B$2:$B566, "=Baja California Sur")</f>
        <v>2229.0088900000001</v>
      </c>
      <c r="C5" s="7">
        <f>SUMIFS(Concentrado!D$2:D566,Concentrado!$A$2:$A566,"="&amp;$A5,Concentrado!$B$2:$B566, "=Baja California Sur")</f>
        <v>2978.3189883498844</v>
      </c>
    </row>
    <row r="6" spans="1:3" x14ac:dyDescent="0.25">
      <c r="A6" s="4">
        <v>2007</v>
      </c>
      <c r="B6" s="7">
        <f>SUMIFS(Concentrado!C$2:C567,Concentrado!$A$2:$A567,"="&amp;$A6,Concentrado!$B$2:$B567, "=Baja California Sur")</f>
        <v>2329.6764599999997</v>
      </c>
      <c r="C6" s="7">
        <f>SUMIFS(Concentrado!D$2:D567,Concentrado!$A$2:$A567,"="&amp;$A6,Concentrado!$B$2:$B567, "=Baja California Sur")</f>
        <v>3000.026273011998</v>
      </c>
    </row>
    <row r="7" spans="1:3" x14ac:dyDescent="0.25">
      <c r="A7" s="4">
        <v>2008</v>
      </c>
      <c r="B7" s="7">
        <f>SUMIFS(Concentrado!C$2:C568,Concentrado!$A$2:$A568,"="&amp;$A7,Concentrado!$B$2:$B568, "=Baja California Sur")</f>
        <v>2694.9637499999999</v>
      </c>
      <c r="C7" s="7">
        <f>SUMIFS(Concentrado!D$2:D568,Concentrado!$A$2:$A568,"="&amp;$A7,Concentrado!$B$2:$B568, "=Baja California Sur")</f>
        <v>3257.6951969334345</v>
      </c>
    </row>
    <row r="8" spans="1:3" x14ac:dyDescent="0.25">
      <c r="A8" s="4">
        <v>2009</v>
      </c>
      <c r="B8" s="7">
        <f>SUMIFS(Concentrado!C$2:C569,Concentrado!$A$2:$A569,"="&amp;$A8,Concentrado!$B$2:$B569, "=Baja California Sur")</f>
        <v>3137.91435</v>
      </c>
      <c r="C8" s="7">
        <f>SUMIFS(Concentrado!D$2:D569,Concentrado!$A$2:$A569,"="&amp;$A8,Concentrado!$B$2:$B569, "=Baja California Sur")</f>
        <v>3662.3903303722645</v>
      </c>
    </row>
    <row r="9" spans="1:3" x14ac:dyDescent="0.25">
      <c r="A9" s="4">
        <v>2010</v>
      </c>
      <c r="B9" s="7">
        <f>SUMIFS(Concentrado!C$2:C570,Concentrado!$A$2:$A570,"="&amp;$A9,Concentrado!$B$2:$B570, "=Baja California Sur")</f>
        <v>3269.36643</v>
      </c>
      <c r="C9" s="7">
        <f>SUMIFS(Concentrado!D$2:D570,Concentrado!$A$2:$A570,"="&amp;$A9,Concentrado!$B$2:$B570, "=Baja California Sur")</f>
        <v>3654.9937925978529</v>
      </c>
    </row>
    <row r="10" spans="1:3" x14ac:dyDescent="0.25">
      <c r="A10" s="4">
        <v>2011</v>
      </c>
      <c r="B10" s="7">
        <f>SUMIFS(Concentrado!C$2:C571,Concentrado!$A$2:$A571,"="&amp;$A10,Concentrado!$B$2:$B571, "=Baja California Sur")</f>
        <v>3903.6852100000006</v>
      </c>
      <c r="C10" s="7">
        <f>SUMIFS(Concentrado!D$2:D571,Concentrado!$A$2:$A571,"="&amp;$A10,Concentrado!$B$2:$B571, "=Baja California Sur")</f>
        <v>4203.5557288452819</v>
      </c>
    </row>
    <row r="11" spans="1:3" x14ac:dyDescent="0.25">
      <c r="A11" s="4">
        <v>2012</v>
      </c>
      <c r="B11" s="7">
        <f>SUMIFS(Concentrado!C$2:C572,Concentrado!$A$2:$A572,"="&amp;$A11,Concentrado!$B$2:$B572, "=Baja California Sur")</f>
        <v>3827.7158099999997</v>
      </c>
      <c r="C11" s="7">
        <f>SUMIFS(Concentrado!D$2:D572,Concentrado!$A$2:$A572,"="&amp;$A11,Concentrado!$B$2:$B572, "=Baja California Sur")</f>
        <v>3979.6761276570001</v>
      </c>
    </row>
    <row r="12" spans="1:3" x14ac:dyDescent="0.25">
      <c r="A12" s="4">
        <v>2013</v>
      </c>
      <c r="B12" s="7">
        <f>SUMIFS(Concentrado!C$2:C573,Concentrado!$A$2:$A573,"="&amp;$A12,Concentrado!$B$2:$B573, "=Baja California Sur")</f>
        <v>4177.2462000000005</v>
      </c>
      <c r="C12" s="7">
        <f>SUMIFS(Concentrado!D$2:D573,Concentrado!$A$2:$A573,"="&amp;$A12,Concentrado!$B$2:$B573, "=Baja California Sur")</f>
        <v>4177.2462000000005</v>
      </c>
    </row>
    <row r="13" spans="1:3" x14ac:dyDescent="0.25">
      <c r="A13" s="4">
        <v>2014</v>
      </c>
      <c r="B13" s="7">
        <f>SUMIFS(Concentrado!C$2:C574,Concentrado!$A$2:$A574,"="&amp;$A13,Concentrado!$B$2:$B574, "=Baja California Sur")</f>
        <v>4271.5630799999999</v>
      </c>
      <c r="C13" s="7">
        <f>SUMIFS(Concentrado!D$2:D574,Concentrado!$A$2:$A574,"="&amp;$A13,Concentrado!$B$2:$B574, "=Baja California Sur")</f>
        <v>4104.1151806302842</v>
      </c>
    </row>
    <row r="14" spans="1:3" x14ac:dyDescent="0.25">
      <c r="A14" s="4">
        <v>2015</v>
      </c>
      <c r="B14" s="7">
        <f>SUMIFS(Concentrado!C$2:C575,Concentrado!$A$2:$A575,"="&amp;$A14,Concentrado!$B$2:$B575, "=Baja California Sur")</f>
        <v>4811.58043</v>
      </c>
      <c r="C14" s="7">
        <f>SUMIFS(Concentrado!D$2:D575,Concentrado!$A$2:$A575,"="&amp;$A14,Concentrado!$B$2:$B575, "=Baja California Sur")</f>
        <v>4526.5480450869945</v>
      </c>
    </row>
    <row r="15" spans="1:3" x14ac:dyDescent="0.25">
      <c r="A15" s="4">
        <v>2016</v>
      </c>
      <c r="B15" s="7">
        <f>SUMIFS(Concentrado!C$2:C576,Concentrado!$A$2:$A576,"="&amp;$A15,Concentrado!$B$2:$B576, "=Baja California Sur")</f>
        <v>4730.88015</v>
      </c>
      <c r="C15" s="7">
        <f>SUMIFS(Concentrado!D$2:D576,Concentrado!$A$2:$A576,"="&amp;$A15,Concentrado!$B$2:$B576, "=Baja California Sur")</f>
        <v>4305.9484859555005</v>
      </c>
    </row>
    <row r="16" spans="1:3" x14ac:dyDescent="0.25">
      <c r="A16" s="4">
        <v>2017</v>
      </c>
      <c r="B16" s="7">
        <f>SUMIFS(Concentrado!C$2:C577,Concentrado!$A$2:$A577,"="&amp;$A16,Concentrado!$B$2:$B577, "=Baja California Sur")</f>
        <v>5199.1447100000005</v>
      </c>
      <c r="C16" s="7">
        <f>SUMIFS(Concentrado!D$2:D577,Concentrado!$A$2:$A577,"="&amp;$A16,Concentrado!$B$2:$B577, "=Baja California Sur")</f>
        <v>4432.0999591332502</v>
      </c>
    </row>
    <row r="17" spans="1:3" x14ac:dyDescent="0.25">
      <c r="A17" s="4">
        <v>2018</v>
      </c>
      <c r="B17" s="7">
        <f>SUMIFS(Concentrado!C$2:C578,Concentrado!$A$2:$A578,"="&amp;$A17,Concentrado!$B$2:$B578, "=Baja California Sur")</f>
        <v>5433.6848799999998</v>
      </c>
      <c r="C17" s="7">
        <f>SUMIFS(Concentrado!D$2:D578,Concentrado!$A$2:$A578,"="&amp;$A17,Concentrado!$B$2:$B578, "=Baja California Sur")</f>
        <v>4408.3103212124688</v>
      </c>
    </row>
    <row r="18" spans="1:3" x14ac:dyDescent="0.25">
      <c r="A18" s="4">
        <v>2019</v>
      </c>
      <c r="B18" s="7">
        <f>SUMIFS(Concentrado!C$2:C579,Concentrado!$A$2:$A579,"="&amp;$A18,Concentrado!$B$2:$B579, "=Baja California Sur")</f>
        <v>5792.9104599999991</v>
      </c>
      <c r="C18" s="7">
        <f>SUMIFS(Concentrado!D$2:D579,Concentrado!$A$2:$A579,"="&amp;$A18,Concentrado!$B$2:$B579, "=Baja California Sur")</f>
        <v>4566.7446529228055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"=Campeche")</f>
        <v>1778.6355000000001</v>
      </c>
      <c r="C2" s="7">
        <f>SUMIFS(Concentrado!D$2:D563,Concentrado!$A$2:$A563,"="&amp;$A2,Concentrado!$B$2:$B563, "=Campeche")</f>
        <v>2687.7528746208031</v>
      </c>
    </row>
    <row r="3" spans="1:3" x14ac:dyDescent="0.25">
      <c r="A3" s="4">
        <v>2004</v>
      </c>
      <c r="B3" s="7">
        <f>SUMIFS(Concentrado!C$2:C564,Concentrado!$A$2:$A564,"="&amp;$A3,Concentrado!$B$2:$B564, "=Campeche")</f>
        <v>2181.07393</v>
      </c>
      <c r="C3" s="7">
        <f>SUMIFS(Concentrado!D$2:D564,Concentrado!$A$2:$A564,"="&amp;$A3,Concentrado!$B$2:$B564, "=Campeche")</f>
        <v>3133.2735347869298</v>
      </c>
    </row>
    <row r="4" spans="1:3" x14ac:dyDescent="0.25">
      <c r="A4" s="4">
        <v>2005</v>
      </c>
      <c r="B4" s="7">
        <f>SUMIFS(Concentrado!C$2:C565,Concentrado!$A$2:$A565,"="&amp;$A4,Concentrado!$B$2:$B565, "=Campeche")</f>
        <v>2582.62336</v>
      </c>
      <c r="C4" s="7">
        <f>SUMIFS(Concentrado!D$2:D565,Concentrado!$A$2:$A565,"="&amp;$A4,Concentrado!$B$2:$B565, "=Campeche")</f>
        <v>3590.56314874283</v>
      </c>
    </row>
    <row r="5" spans="1:3" x14ac:dyDescent="0.25">
      <c r="A5" s="4">
        <v>2006</v>
      </c>
      <c r="B5" s="7">
        <f>SUMIFS(Concentrado!C$2:C566,Concentrado!$A$2:$A566,"="&amp;$A5,Concentrado!$B$2:$B566, "=Campeche")</f>
        <v>3044.1401900000001</v>
      </c>
      <c r="C5" s="7">
        <f>SUMIFS(Concentrado!D$2:D566,Concentrado!$A$2:$A566,"="&amp;$A5,Concentrado!$B$2:$B566, "=Campeche")</f>
        <v>4067.4671921456647</v>
      </c>
    </row>
    <row r="6" spans="1:3" x14ac:dyDescent="0.25">
      <c r="A6" s="4">
        <v>2007</v>
      </c>
      <c r="B6" s="7">
        <f>SUMIFS(Concentrado!C$2:C567,Concentrado!$A$2:$A567,"="&amp;$A6,Concentrado!$B$2:$B567, "=Campeche")</f>
        <v>3366.11078</v>
      </c>
      <c r="C6" s="7">
        <f>SUMIFS(Concentrado!D$2:D567,Concentrado!$A$2:$A567,"="&amp;$A6,Concentrado!$B$2:$B567, "=Campeche")</f>
        <v>4334.688078476318</v>
      </c>
    </row>
    <row r="7" spans="1:3" x14ac:dyDescent="0.25">
      <c r="A7" s="4">
        <v>2008</v>
      </c>
      <c r="B7" s="7">
        <f>SUMIFS(Concentrado!C$2:C568,Concentrado!$A$2:$A568,"="&amp;$A7,Concentrado!$B$2:$B568, "=Campeche")</f>
        <v>4076.4636700000001</v>
      </c>
      <c r="C7" s="7">
        <f>SUMIFS(Concentrado!D$2:D568,Concentrado!$A$2:$A568,"="&amp;$A7,Concentrado!$B$2:$B568, "=Campeche")</f>
        <v>4927.6640987221599</v>
      </c>
    </row>
    <row r="8" spans="1:3" x14ac:dyDescent="0.25">
      <c r="A8" s="4">
        <v>2009</v>
      </c>
      <c r="B8" s="7">
        <f>SUMIFS(Concentrado!C$2:C569,Concentrado!$A$2:$A569,"="&amp;$A8,Concentrado!$B$2:$B569, "=Campeche")</f>
        <v>4118.79925</v>
      </c>
      <c r="C8" s="7">
        <f>SUMIFS(Concentrado!D$2:D569,Concentrado!$A$2:$A569,"="&amp;$A8,Concentrado!$B$2:$B569, "=Campeche")</f>
        <v>4807.2218879857364</v>
      </c>
    </row>
    <row r="9" spans="1:3" x14ac:dyDescent="0.25">
      <c r="A9" s="4">
        <v>2010</v>
      </c>
      <c r="B9" s="7">
        <f>SUMIFS(Concentrado!C$2:C570,Concentrado!$A$2:$A570,"="&amp;$A9,Concentrado!$B$2:$B570, "=Campeche")</f>
        <v>3953.8788599999998</v>
      </c>
      <c r="C9" s="7">
        <f>SUMIFS(Concentrado!D$2:D570,Concentrado!$A$2:$A570,"="&amp;$A9,Concentrado!$B$2:$B570, "=Campeche")</f>
        <v>4420.2456345598048</v>
      </c>
    </row>
    <row r="10" spans="1:3" x14ac:dyDescent="0.25">
      <c r="A10" s="4">
        <v>2011</v>
      </c>
      <c r="B10" s="7">
        <f>SUMIFS(Concentrado!C$2:C571,Concentrado!$A$2:$A571,"="&amp;$A10,Concentrado!$B$2:$B571, "=Campeche")</f>
        <v>4545.5742499999997</v>
      </c>
      <c r="C10" s="7">
        <f>SUMIFS(Concentrado!D$2:D571,Concentrado!$A$2:$A571,"="&amp;$A10,Concentrado!$B$2:$B571, "=Campeche")</f>
        <v>4894.7529453787829</v>
      </c>
    </row>
    <row r="11" spans="1:3" x14ac:dyDescent="0.25">
      <c r="A11" s="4">
        <v>2012</v>
      </c>
      <c r="B11" s="7">
        <f>SUMIFS(Concentrado!C$2:C572,Concentrado!$A$2:$A572,"="&amp;$A11,Concentrado!$B$2:$B572, "=Campeche")</f>
        <v>4635.8655799999997</v>
      </c>
      <c r="C11" s="7">
        <f>SUMIFS(Concentrado!D$2:D572,Concentrado!$A$2:$A572,"="&amp;$A11,Concentrado!$B$2:$B572, "=Campeche")</f>
        <v>4819.9094435260004</v>
      </c>
    </row>
    <row r="12" spans="1:3" x14ac:dyDescent="0.25">
      <c r="A12" s="4">
        <v>2013</v>
      </c>
      <c r="B12" s="7">
        <f>SUMIFS(Concentrado!C$2:C573,Concentrado!$A$2:$A573,"="&amp;$A12,Concentrado!$B$2:$B573, "=Campeche")</f>
        <v>4671.9795099999992</v>
      </c>
      <c r="C12" s="7">
        <f>SUMIFS(Concentrado!D$2:D573,Concentrado!$A$2:$A573,"="&amp;$A12,Concentrado!$B$2:$B573, "=Campeche")</f>
        <v>4671.9795099999992</v>
      </c>
    </row>
    <row r="13" spans="1:3" x14ac:dyDescent="0.25">
      <c r="A13" s="4">
        <v>2014</v>
      </c>
      <c r="B13" s="7">
        <f>SUMIFS(Concentrado!C$2:C574,Concentrado!$A$2:$A574,"="&amp;$A13,Concentrado!$B$2:$B574, "=Campeche")</f>
        <v>5157.0905299999995</v>
      </c>
      <c r="C13" s="7">
        <f>SUMIFS(Concentrado!D$2:D574,Concentrado!$A$2:$A574,"="&amp;$A13,Concentrado!$B$2:$B574, "=Campeche")</f>
        <v>4954.9294100691768</v>
      </c>
    </row>
    <row r="14" spans="1:3" x14ac:dyDescent="0.25">
      <c r="A14" s="4">
        <v>2015</v>
      </c>
      <c r="B14" s="7">
        <f>SUMIFS(Concentrado!C$2:C575,Concentrado!$A$2:$A575,"="&amp;$A14,Concentrado!$B$2:$B575, "=Campeche")</f>
        <v>5291.7437100000006</v>
      </c>
      <c r="C14" s="7">
        <f>SUMIFS(Concentrado!D$2:D575,Concentrado!$A$2:$A575,"="&amp;$A14,Concentrado!$B$2:$B575, "=Campeche")</f>
        <v>4978.267015189831</v>
      </c>
    </row>
    <row r="15" spans="1:3" x14ac:dyDescent="0.25">
      <c r="A15" s="4">
        <v>2016</v>
      </c>
      <c r="B15" s="7">
        <f>SUMIFS(Concentrado!C$2:C576,Concentrado!$A$2:$A576,"="&amp;$A15,Concentrado!$B$2:$B576, "=Campeche")</f>
        <v>5302.5720299999994</v>
      </c>
      <c r="C15" s="7">
        <f>SUMIFS(Concentrado!D$2:D576,Concentrado!$A$2:$A576,"="&amp;$A15,Concentrado!$B$2:$B576, "=Campeche")</f>
        <v>4826.2905168393418</v>
      </c>
    </row>
    <row r="16" spans="1:3" x14ac:dyDescent="0.25">
      <c r="A16" s="4">
        <v>2017</v>
      </c>
      <c r="B16" s="7">
        <f>SUMIFS(Concentrado!C$2:C577,Concentrado!$A$2:$A577,"="&amp;$A16,Concentrado!$B$2:$B577, "=Campeche")</f>
        <v>5507.2515400000002</v>
      </c>
      <c r="C16" s="7">
        <f>SUMIFS(Concentrado!D$2:D577,Concentrado!$A$2:$A577,"="&amp;$A16,Concentrado!$B$2:$B577, "=Campeche")</f>
        <v>4694.7509036290176</v>
      </c>
    </row>
    <row r="17" spans="1:3" x14ac:dyDescent="0.25">
      <c r="A17" s="4">
        <v>2018</v>
      </c>
      <c r="B17" s="7">
        <f>SUMIFS(Concentrado!C$2:C578,Concentrado!$A$2:$A578,"="&amp;$A17,Concentrado!$B$2:$B578, "=Campeche")</f>
        <v>5709.6835499999997</v>
      </c>
      <c r="C17" s="7">
        <f>SUMIFS(Concentrado!D$2:D578,Concentrado!$A$2:$A578,"="&amp;$A17,Concentrado!$B$2:$B578, "=Campeche")</f>
        <v>4632.2261007381148</v>
      </c>
    </row>
    <row r="18" spans="1:3" x14ac:dyDescent="0.25">
      <c r="A18" s="4">
        <v>2019</v>
      </c>
      <c r="B18" s="7">
        <f>SUMIFS(Concentrado!C$2:C579,Concentrado!$A$2:$A579,"="&amp;$A18,Concentrado!$B$2:$B579, "=Campeche")</f>
        <v>5899.0809900000004</v>
      </c>
      <c r="C18" s="7">
        <f>SUMIFS(Concentrado!D$2:D579,Concentrado!$A$2:$A579,"="&amp;$A18,Concentrado!$B$2:$B579, "=Campeche")</f>
        <v>4650.4424251434184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"=Chiapas")</f>
        <v>4190.6136000000006</v>
      </c>
      <c r="C2" s="7">
        <f>SUMIFS(Concentrado!D$2:D563,Concentrado!$A$2:$A563,"="&amp;$A2,Concentrado!$B$2:$B563, "=Chiapas")</f>
        <v>6332.5699671602379</v>
      </c>
    </row>
    <row r="3" spans="1:3" x14ac:dyDescent="0.25">
      <c r="A3" s="4">
        <v>2004</v>
      </c>
      <c r="B3" s="7">
        <f>SUMIFS(Concentrado!C$2:C564,Concentrado!$A$2:$A564,"="&amp;$A3,Concentrado!$B$2:$B564, "=Chiapas")</f>
        <v>5774.3067499999997</v>
      </c>
      <c r="C3" s="7">
        <f>SUMIFS(Concentrado!D$2:D564,Concentrado!$A$2:$A564,"="&amp;$A3,Concentrado!$B$2:$B564, "=Chiapas")</f>
        <v>8295.2174489181707</v>
      </c>
    </row>
    <row r="4" spans="1:3" x14ac:dyDescent="0.25">
      <c r="A4" s="4">
        <v>2005</v>
      </c>
      <c r="B4" s="7">
        <f>SUMIFS(Concentrado!C$2:C565,Concentrado!$A$2:$A565,"="&amp;$A4,Concentrado!$B$2:$B565, "=Chiapas")</f>
        <v>6277.5575399999998</v>
      </c>
      <c r="C4" s="7">
        <f>SUMIFS(Concentrado!D$2:D565,Concentrado!$A$2:$A565,"="&amp;$A4,Concentrado!$B$2:$B565, "=Chiapas")</f>
        <v>8727.5470036934421</v>
      </c>
    </row>
    <row r="5" spans="1:3" x14ac:dyDescent="0.25">
      <c r="A5" s="4">
        <v>2006</v>
      </c>
      <c r="B5" s="7">
        <f>SUMIFS(Concentrado!C$2:C566,Concentrado!$A$2:$A566,"="&amp;$A5,Concentrado!$B$2:$B566, "=Chiapas")</f>
        <v>6590.4827399999995</v>
      </c>
      <c r="C5" s="7">
        <f>SUMIFS(Concentrado!D$2:D566,Concentrado!$A$2:$A566,"="&amp;$A5,Concentrado!$B$2:$B566, "=Chiapas")</f>
        <v>8805.9585473139014</v>
      </c>
    </row>
    <row r="6" spans="1:3" x14ac:dyDescent="0.25">
      <c r="A6" s="4">
        <v>2007</v>
      </c>
      <c r="B6" s="7">
        <f>SUMIFS(Concentrado!C$2:C567,Concentrado!$A$2:$A567,"="&amp;$A6,Concentrado!$B$2:$B567, "=Chiapas")</f>
        <v>8153.0542000000005</v>
      </c>
      <c r="C6" s="7">
        <f>SUMIFS(Concentrado!D$2:D567,Concentrado!$A$2:$A567,"="&amp;$A6,Concentrado!$B$2:$B567, "=Chiapas")</f>
        <v>10499.04449190804</v>
      </c>
    </row>
    <row r="7" spans="1:3" x14ac:dyDescent="0.25">
      <c r="A7" s="4">
        <v>2008</v>
      </c>
      <c r="B7" s="7">
        <f>SUMIFS(Concentrado!C$2:C568,Concentrado!$A$2:$A568,"="&amp;$A7,Concentrado!$B$2:$B568, "=Chiapas")</f>
        <v>9495.444300000001</v>
      </c>
      <c r="C7" s="7">
        <f>SUMIFS(Concentrado!D$2:D568,Concentrado!$A$2:$A568,"="&amp;$A7,Concentrado!$B$2:$B568, "=Chiapas")</f>
        <v>11478.174164256927</v>
      </c>
    </row>
    <row r="8" spans="1:3" x14ac:dyDescent="0.25">
      <c r="A8" s="4">
        <v>2009</v>
      </c>
      <c r="B8" s="7">
        <f>SUMIFS(Concentrado!C$2:C569,Concentrado!$A$2:$A569,"="&amp;$A8,Concentrado!$B$2:$B569, "=Chiapas")</f>
        <v>10530.395829999999</v>
      </c>
      <c r="C8" s="7">
        <f>SUMIFS(Concentrado!D$2:D569,Concentrado!$A$2:$A569,"="&amp;$A8,Concentrado!$B$2:$B569, "=Chiapas")</f>
        <v>12290.462887485892</v>
      </c>
    </row>
    <row r="9" spans="1:3" x14ac:dyDescent="0.25">
      <c r="A9" s="4">
        <v>2010</v>
      </c>
      <c r="B9" s="7">
        <f>SUMIFS(Concentrado!C$2:C570,Concentrado!$A$2:$A570,"="&amp;$A9,Concentrado!$B$2:$B570, "=Chiapas")</f>
        <v>11777.611390000002</v>
      </c>
      <c r="C9" s="7">
        <f>SUMIFS(Concentrado!D$2:D570,Concentrado!$A$2:$A570,"="&amp;$A9,Concentrado!$B$2:$B570, "=Chiapas")</f>
        <v>13166.800798795679</v>
      </c>
    </row>
    <row r="10" spans="1:3" x14ac:dyDescent="0.25">
      <c r="A10" s="4">
        <v>2011</v>
      </c>
      <c r="B10" s="7">
        <f>SUMIFS(Concentrado!C$2:C571,Concentrado!$A$2:$A571,"="&amp;$A10,Concentrado!$B$2:$B571, "=Chiapas")</f>
        <v>13617.14352</v>
      </c>
      <c r="C10" s="7">
        <f>SUMIFS(Concentrado!D$2:D571,Concentrado!$A$2:$A571,"="&amp;$A10,Concentrado!$B$2:$B571, "=Chiapas")</f>
        <v>14663.175582747463</v>
      </c>
    </row>
    <row r="11" spans="1:3" x14ac:dyDescent="0.25">
      <c r="A11" s="4">
        <v>2012</v>
      </c>
      <c r="B11" s="7">
        <f>SUMIFS(Concentrado!C$2:C572,Concentrado!$A$2:$A572,"="&amp;$A11,Concentrado!$B$2:$B572, "=Chiapas")</f>
        <v>15696.75236</v>
      </c>
      <c r="C11" s="7">
        <f>SUMIFS(Concentrado!D$2:D572,Concentrado!$A$2:$A572,"="&amp;$A11,Concentrado!$B$2:$B572, "=Chiapas")</f>
        <v>16319.913428692002</v>
      </c>
    </row>
    <row r="12" spans="1:3" x14ac:dyDescent="0.25">
      <c r="A12" s="4">
        <v>2013</v>
      </c>
      <c r="B12" s="7">
        <f>SUMIFS(Concentrado!C$2:C573,Concentrado!$A$2:$A573,"="&amp;$A12,Concentrado!$B$2:$B573, "=Chiapas")</f>
        <v>16192.568569999999</v>
      </c>
      <c r="C12" s="7">
        <f>SUMIFS(Concentrado!D$2:D573,Concentrado!$A$2:$A573,"="&amp;$A12,Concentrado!$B$2:$B573, "=Chiapas")</f>
        <v>16192.568569999999</v>
      </c>
    </row>
    <row r="13" spans="1:3" x14ac:dyDescent="0.25">
      <c r="A13" s="4">
        <v>2014</v>
      </c>
      <c r="B13" s="7">
        <f>SUMIFS(Concentrado!C$2:C574,Concentrado!$A$2:$A574,"="&amp;$A13,Concentrado!$B$2:$B574, "=Chiapas")</f>
        <v>15909.08339</v>
      </c>
      <c r="C13" s="7">
        <f>SUMIFS(Concentrado!D$2:D574,Concentrado!$A$2:$A574,"="&amp;$A13,Concentrado!$B$2:$B574, "=Chiapas")</f>
        <v>15285.437538431976</v>
      </c>
    </row>
    <row r="14" spans="1:3" x14ac:dyDescent="0.25">
      <c r="A14" s="4">
        <v>2015</v>
      </c>
      <c r="B14" s="7">
        <f>SUMIFS(Concentrado!C$2:C575,Concentrado!$A$2:$A575,"="&amp;$A14,Concentrado!$B$2:$B575, "=Chiapas")</f>
        <v>16966.649969999999</v>
      </c>
      <c r="C14" s="7">
        <f>SUMIFS(Concentrado!D$2:D575,Concentrado!$A$2:$A575,"="&amp;$A14,Concentrado!$B$2:$B575, "=Chiapas")</f>
        <v>15961.565512764131</v>
      </c>
    </row>
    <row r="15" spans="1:3" x14ac:dyDescent="0.25">
      <c r="A15" s="4">
        <v>2016</v>
      </c>
      <c r="B15" s="7">
        <f>SUMIFS(Concentrado!C$2:C576,Concentrado!$A$2:$A576,"="&amp;$A15,Concentrado!$B$2:$B576, "=Chiapas")</f>
        <v>17252.820110000001</v>
      </c>
      <c r="C15" s="7">
        <f>SUMIFS(Concentrado!D$2:D576,Concentrado!$A$2:$A576,"="&amp;$A15,Concentrado!$B$2:$B576, "=Chiapas")</f>
        <v>15703.157187593755</v>
      </c>
    </row>
    <row r="16" spans="1:3" x14ac:dyDescent="0.25">
      <c r="A16" s="4">
        <v>2017</v>
      </c>
      <c r="B16" s="7">
        <f>SUMIFS(Concentrado!C$2:C577,Concentrado!$A$2:$A577,"="&amp;$A16,Concentrado!$B$2:$B577, "=Chiapas")</f>
        <v>18224.94716</v>
      </c>
      <c r="C16" s="7">
        <f>SUMIFS(Concentrado!D$2:D577,Concentrado!$A$2:$A577,"="&amp;$A16,Concentrado!$B$2:$B577, "=Chiapas")</f>
        <v>15536.168363938774</v>
      </c>
    </row>
    <row r="17" spans="1:3" x14ac:dyDescent="0.25">
      <c r="A17" s="4">
        <v>2018</v>
      </c>
      <c r="B17" s="7">
        <f>SUMIFS(Concentrado!C$2:C578,Concentrado!$A$2:$A578,"="&amp;$A17,Concentrado!$B$2:$B578, "=Chiapas")</f>
        <v>17937.690549999999</v>
      </c>
      <c r="C17" s="7">
        <f>SUMIFS(Concentrado!D$2:D578,Concentrado!$A$2:$A578,"="&amp;$A17,Concentrado!$B$2:$B578, "=Chiapas")</f>
        <v>14552.722164904117</v>
      </c>
    </row>
    <row r="18" spans="1:3" x14ac:dyDescent="0.25">
      <c r="A18" s="4">
        <v>2019</v>
      </c>
      <c r="B18" s="7">
        <f>SUMIFS(Concentrado!C$2:C579,Concentrado!$A$2:$A579,"="&amp;$A18,Concentrado!$B$2:$B579, "=Chiapas")</f>
        <v>19239.388030000002</v>
      </c>
      <c r="C18" s="7">
        <f>SUMIFS(Concentrado!D$2:D579,Concentrado!$A$2:$A579,"="&amp;$A18,Concentrado!$B$2:$B579, "=Chiapas")</f>
        <v>15167.051695031645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"=Chihuahua")</f>
        <v>6125.0677999999998</v>
      </c>
      <c r="C2" s="7">
        <f>SUMIFS(Concentrado!D$2:D563,Concentrado!$A$2:$A563,"="&amp;$A2,Concentrado!$B$2:$B563, "=Chihuahua")</f>
        <v>9255.7854527795698</v>
      </c>
    </row>
    <row r="3" spans="1:3" x14ac:dyDescent="0.25">
      <c r="A3" s="4">
        <v>2004</v>
      </c>
      <c r="B3" s="7">
        <f>SUMIFS(Concentrado!C$2:C564,Concentrado!$A$2:$A564,"="&amp;$A3,Concentrado!$B$2:$B564, "=Chihuahua")</f>
        <v>7222.8628399999998</v>
      </c>
      <c r="C3" s="7">
        <f>SUMIFS(Concentrado!D$2:D564,Concentrado!$A$2:$A564,"="&amp;$A3,Concentrado!$B$2:$B564, "=Chihuahua")</f>
        <v>10376.175090024555</v>
      </c>
    </row>
    <row r="4" spans="1:3" x14ac:dyDescent="0.25">
      <c r="A4" s="4">
        <v>2005</v>
      </c>
      <c r="B4" s="7">
        <f>SUMIFS(Concentrado!C$2:C565,Concentrado!$A$2:$A565,"="&amp;$A4,Concentrado!$B$2:$B565, "=Chihuahua")</f>
        <v>7430.1963899999992</v>
      </c>
      <c r="C4" s="7">
        <f>SUMIFS(Concentrado!D$2:D565,Concentrado!$A$2:$A565,"="&amp;$A4,Concentrado!$B$2:$B565, "=Chihuahua")</f>
        <v>10330.034862635179</v>
      </c>
    </row>
    <row r="5" spans="1:3" x14ac:dyDescent="0.25">
      <c r="A5" s="4">
        <v>2006</v>
      </c>
      <c r="B5" s="7">
        <f>SUMIFS(Concentrado!C$2:C566,Concentrado!$A$2:$A566,"="&amp;$A5,Concentrado!$B$2:$B566, "=Chihuahua")</f>
        <v>8719.6434300000001</v>
      </c>
      <c r="C5" s="7">
        <f>SUMIFS(Concentrado!D$2:D566,Concentrado!$A$2:$A566,"="&amp;$A5,Concentrado!$B$2:$B566, "=Chihuahua")</f>
        <v>11650.864074933912</v>
      </c>
    </row>
    <row r="6" spans="1:3" x14ac:dyDescent="0.25">
      <c r="A6" s="4">
        <v>2007</v>
      </c>
      <c r="B6" s="7">
        <f>SUMIFS(Concentrado!C$2:C567,Concentrado!$A$2:$A567,"="&amp;$A6,Concentrado!$B$2:$B567, "=Chihuahua")</f>
        <v>10014.075229999999</v>
      </c>
      <c r="C6" s="7">
        <f>SUMIFS(Concentrado!D$2:D567,Concentrado!$A$2:$A567,"="&amp;$A6,Concentrado!$B$2:$B567, "=Chihuahua")</f>
        <v>12895.562669641547</v>
      </c>
    </row>
    <row r="7" spans="1:3" x14ac:dyDescent="0.25">
      <c r="A7" s="4">
        <v>2008</v>
      </c>
      <c r="B7" s="7">
        <f>SUMIFS(Concentrado!C$2:C568,Concentrado!$A$2:$A568,"="&amp;$A7,Concentrado!$B$2:$B568, "=Chihuahua")</f>
        <v>10699.078750000001</v>
      </c>
      <c r="C7" s="7">
        <f>SUMIFS(Concentrado!D$2:D568,Concentrado!$A$2:$A568,"="&amp;$A7,Concentrado!$B$2:$B568, "=Chihuahua")</f>
        <v>12933.1377668763</v>
      </c>
    </row>
    <row r="8" spans="1:3" x14ac:dyDescent="0.25">
      <c r="A8" s="4">
        <v>2009</v>
      </c>
      <c r="B8" s="7">
        <f>SUMIFS(Concentrado!C$2:C569,Concentrado!$A$2:$A569,"="&amp;$A8,Concentrado!$B$2:$B569, "=Chihuahua")</f>
        <v>11745.60698</v>
      </c>
      <c r="C8" s="7">
        <f>SUMIFS(Concentrado!D$2:D569,Concentrado!$A$2:$A569,"="&amp;$A8,Concentrado!$B$2:$B569, "=Chihuahua")</f>
        <v>13708.786356104645</v>
      </c>
    </row>
    <row r="9" spans="1:3" x14ac:dyDescent="0.25">
      <c r="A9" s="4">
        <v>2010</v>
      </c>
      <c r="B9" s="7">
        <f>SUMIFS(Concentrado!C$2:C570,Concentrado!$A$2:$A570,"="&amp;$A9,Concentrado!$B$2:$B570, "=Chihuahua")</f>
        <v>12692.85205</v>
      </c>
      <c r="C9" s="7">
        <f>SUMIFS(Concentrado!D$2:D570,Concentrado!$A$2:$A570,"="&amp;$A9,Concentrado!$B$2:$B570, "=Chihuahua")</f>
        <v>14189.995660141691</v>
      </c>
    </row>
    <row r="10" spans="1:3" x14ac:dyDescent="0.25">
      <c r="A10" s="4">
        <v>2011</v>
      </c>
      <c r="B10" s="7">
        <f>SUMIFS(Concentrado!C$2:C571,Concentrado!$A$2:$A571,"="&amp;$A10,Concentrado!$B$2:$B571, "=Chihuahua")</f>
        <v>13577.94875</v>
      </c>
      <c r="C10" s="7">
        <f>SUMIFS(Concentrado!D$2:D571,Concentrado!$A$2:$A571,"="&amp;$A10,Concentrado!$B$2:$B571, "=Chihuahua")</f>
        <v>14620.96997673389</v>
      </c>
    </row>
    <row r="11" spans="1:3" x14ac:dyDescent="0.25">
      <c r="A11" s="4">
        <v>2012</v>
      </c>
      <c r="B11" s="7">
        <f>SUMIFS(Concentrado!C$2:C572,Concentrado!$A$2:$A572,"="&amp;$A11,Concentrado!$B$2:$B572, "=Chihuahua")</f>
        <v>14511.000050000002</v>
      </c>
      <c r="C11" s="7">
        <f>SUMIFS(Concentrado!D$2:D572,Concentrado!$A$2:$A572,"="&amp;$A11,Concentrado!$B$2:$B572, "=Chihuahua")</f>
        <v>15087.086751985004</v>
      </c>
    </row>
    <row r="12" spans="1:3" x14ac:dyDescent="0.25">
      <c r="A12" s="4">
        <v>2013</v>
      </c>
      <c r="B12" s="7">
        <f>SUMIFS(Concentrado!C$2:C573,Concentrado!$A$2:$A573,"="&amp;$A12,Concentrado!$B$2:$B573, "=Chihuahua")</f>
        <v>15466.604869999999</v>
      </c>
      <c r="C12" s="7">
        <f>SUMIFS(Concentrado!D$2:D573,Concentrado!$A$2:$A573,"="&amp;$A12,Concentrado!$B$2:$B573, "=Chihuahua")</f>
        <v>15466.604869999999</v>
      </c>
    </row>
    <row r="13" spans="1:3" x14ac:dyDescent="0.25">
      <c r="A13" s="4">
        <v>2014</v>
      </c>
      <c r="B13" s="7">
        <f>SUMIFS(Concentrado!C$2:C574,Concentrado!$A$2:$A574,"="&amp;$A13,Concentrado!$B$2:$B574, "=Chihuahua")</f>
        <v>15791.64746</v>
      </c>
      <c r="C13" s="7">
        <f>SUMIFS(Concentrado!D$2:D574,Concentrado!$A$2:$A574,"="&amp;$A13,Concentrado!$B$2:$B574, "=Chihuahua")</f>
        <v>15172.605169100692</v>
      </c>
    </row>
    <row r="14" spans="1:3" x14ac:dyDescent="0.25">
      <c r="A14" s="4">
        <v>2015</v>
      </c>
      <c r="B14" s="7">
        <f>SUMIFS(Concentrado!C$2:C575,Concentrado!$A$2:$A575,"="&amp;$A14,Concentrado!$B$2:$B575, "=Chihuahua")</f>
        <v>17378.937890000001</v>
      </c>
      <c r="C14" s="7">
        <f>SUMIFS(Concentrado!D$2:D575,Concentrado!$A$2:$A575,"="&amp;$A14,Concentrado!$B$2:$B575, "=Chihuahua")</f>
        <v>16349.429979635153</v>
      </c>
    </row>
    <row r="15" spans="1:3" x14ac:dyDescent="0.25">
      <c r="A15" s="4">
        <v>2016</v>
      </c>
      <c r="B15" s="7">
        <f>SUMIFS(Concentrado!C$2:C576,Concentrado!$A$2:$A576,"="&amp;$A15,Concentrado!$B$2:$B576, "=Chihuahua")</f>
        <v>16742.142799999998</v>
      </c>
      <c r="C15" s="7">
        <f>SUMIFS(Concentrado!D$2:D576,Concentrado!$A$2:$A576,"="&amp;$A15,Concentrado!$B$2:$B576, "=Chihuahua")</f>
        <v>15238.349346328459</v>
      </c>
    </row>
    <row r="16" spans="1:3" x14ac:dyDescent="0.25">
      <c r="A16" s="4">
        <v>2017</v>
      </c>
      <c r="B16" s="7">
        <f>SUMIFS(Concentrado!C$2:C577,Concentrado!$A$2:$A577,"="&amp;$A16,Concentrado!$B$2:$B577, "=Chihuahua")</f>
        <v>17821.466850000001</v>
      </c>
      <c r="C16" s="7">
        <f>SUMIFS(Concentrado!D$2:D577,Concentrado!$A$2:$A577,"="&amp;$A16,Concentrado!$B$2:$B577, "=Chihuahua")</f>
        <v>15192.214662857416</v>
      </c>
    </row>
    <row r="17" spans="1:3" x14ac:dyDescent="0.25">
      <c r="A17" s="4">
        <v>2018</v>
      </c>
      <c r="B17" s="7">
        <f>SUMIFS(Concentrado!C$2:C578,Concentrado!$A$2:$A578,"="&amp;$A17,Concentrado!$B$2:$B578, "=Chihuahua")</f>
        <v>21279.300730000003</v>
      </c>
      <c r="C17" s="7">
        <f>SUMIFS(Concentrado!D$2:D578,Concentrado!$A$2:$A578,"="&amp;$A17,Concentrado!$B$2:$B578, "=Chihuahua")</f>
        <v>17263.746998196009</v>
      </c>
    </row>
    <row r="18" spans="1:3" x14ac:dyDescent="0.25">
      <c r="A18" s="4">
        <v>2019</v>
      </c>
      <c r="B18" s="7">
        <f>SUMIFS(Concentrado!C$2:C579,Concentrado!$A$2:$A579,"="&amp;$A18,Concentrado!$B$2:$B579, "=Chihuahua")</f>
        <v>20570.931700000001</v>
      </c>
      <c r="C18" s="7">
        <f>SUMIFS(Concentrado!D$2:D579,Concentrado!$A$2:$A579,"="&amp;$A18,Concentrado!$B$2:$B579, "=Chihuahua")</f>
        <v>16216.752010113971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D16" sqref="D16"/>
    </sheetView>
  </sheetViews>
  <sheetFormatPr baseColWidth="10" defaultRowHeight="15" x14ac:dyDescent="0.25"/>
  <cols>
    <col min="1" max="1" width="12.140625" customWidth="1"/>
    <col min="2" max="3" width="13.42578125" customWidth="1"/>
  </cols>
  <sheetData>
    <row r="1" spans="1:3" s="3" customFormat="1" ht="42.75" x14ac:dyDescent="0.2">
      <c r="A1" s="1" t="s">
        <v>0</v>
      </c>
      <c r="B1" s="1" t="s">
        <v>35</v>
      </c>
      <c r="C1" s="1" t="s">
        <v>36</v>
      </c>
    </row>
    <row r="2" spans="1:3" x14ac:dyDescent="0.25">
      <c r="A2" s="4">
        <v>2003</v>
      </c>
      <c r="B2" s="7">
        <f>SUMIFS(Concentrado!C$2:C563,Concentrado!$A$2:$A563,"="&amp;$A2,Concentrado!$B$2:$B563, "=CDMX")</f>
        <v>45256.676310000003</v>
      </c>
      <c r="C2" s="7">
        <f>SUMIFS(Concentrado!D$2:D563,Concentrado!$A$2:$A563,"="&amp;$A2,Concentrado!$B$2:$B563, "=CDMX")</f>
        <v>68388.808076745176</v>
      </c>
    </row>
    <row r="3" spans="1:3" x14ac:dyDescent="0.25">
      <c r="A3" s="4">
        <v>2004</v>
      </c>
      <c r="B3" s="7">
        <f>SUMIFS(Concentrado!C$2:C564,Concentrado!$A$2:$A564,"="&amp;$A3,Concentrado!$B$2:$B564, "=CDMX")</f>
        <v>52410.572740000003</v>
      </c>
      <c r="C3" s="7">
        <f>SUMIFS(Concentrado!D$2:D564,Concentrado!$A$2:$A564,"="&amp;$A3,Concentrado!$B$2:$B564, "=CDMX")</f>
        <v>75291.652543509757</v>
      </c>
    </row>
    <row r="4" spans="1:3" x14ac:dyDescent="0.25">
      <c r="A4" s="4">
        <v>2005</v>
      </c>
      <c r="B4" s="7">
        <f>SUMIFS(Concentrado!C$2:C565,Concentrado!$A$2:$A565,"="&amp;$A4,Concentrado!$B$2:$B565, "=CDMX")</f>
        <v>52999.283220000005</v>
      </c>
      <c r="C4" s="7">
        <f>SUMIFS(Concentrado!D$2:D565,Concentrado!$A$2:$A565,"="&amp;$A4,Concentrado!$B$2:$B565, "=CDMX")</f>
        <v>73683.710984290112</v>
      </c>
    </row>
    <row r="5" spans="1:3" x14ac:dyDescent="0.25">
      <c r="A5" s="4">
        <v>2006</v>
      </c>
      <c r="B5" s="7">
        <f>SUMIFS(Concentrado!C$2:C566,Concentrado!$A$2:$A566,"="&amp;$A5,Concentrado!$B$2:$B566, "=CDMX")</f>
        <v>55285.404569999999</v>
      </c>
      <c r="C5" s="7">
        <f>SUMIFS(Concentrado!D$2:D566,Concentrado!$A$2:$A566,"="&amp;$A5,Concentrado!$B$2:$B566, "=CDMX")</f>
        <v>73870.306640830153</v>
      </c>
    </row>
    <row r="6" spans="1:3" x14ac:dyDescent="0.25">
      <c r="A6" s="4">
        <v>2007</v>
      </c>
      <c r="B6" s="7">
        <f>SUMIFS(Concentrado!C$2:C567,Concentrado!$A$2:$A567,"="&amp;$A6,Concentrado!$B$2:$B567, "=CDMX")</f>
        <v>65662.295379999996</v>
      </c>
      <c r="C6" s="7">
        <f>SUMIFS(Concentrado!D$2:D567,Concentrado!$A$2:$A567,"="&amp;$A6,Concentrado!$B$2:$B567, "=CDMX")</f>
        <v>84556.209700584077</v>
      </c>
    </row>
    <row r="7" spans="1:3" x14ac:dyDescent="0.25">
      <c r="A7" s="4">
        <v>2008</v>
      </c>
      <c r="B7" s="7">
        <f>SUMIFS(Concentrado!C$2:C568,Concentrado!$A$2:$A568,"="&amp;$A7,Concentrado!$B$2:$B568, "=CDMX")</f>
        <v>65823.770879999996</v>
      </c>
      <c r="C7" s="7">
        <f>SUMIFS(Concentrado!D$2:D568,Concentrado!$A$2:$A568,"="&amp;$A7,Concentrado!$B$2:$B568, "=CDMX")</f>
        <v>79568.336397780076</v>
      </c>
    </row>
    <row r="8" spans="1:3" x14ac:dyDescent="0.25">
      <c r="A8" s="4">
        <v>2009</v>
      </c>
      <c r="B8" s="7">
        <f>SUMIFS(Concentrado!C$2:C569,Concentrado!$A$2:$A569,"="&amp;$A8,Concentrado!$B$2:$B569, "=CDMX")</f>
        <v>75815.598790000004</v>
      </c>
      <c r="C8" s="7">
        <f>SUMIFS(Concentrado!D$2:D569,Concentrado!$A$2:$A569,"="&amp;$A8,Concentrado!$B$2:$B569, "=CDMX")</f>
        <v>88487.538195514848</v>
      </c>
    </row>
    <row r="9" spans="1:3" x14ac:dyDescent="0.25">
      <c r="A9" s="4">
        <v>2010</v>
      </c>
      <c r="B9" s="7">
        <f>SUMIFS(Concentrado!C$2:C570,Concentrado!$A$2:$A570,"="&amp;$A9,Concentrado!$B$2:$B570, "=CDMX")</f>
        <v>83931.60192999999</v>
      </c>
      <c r="C9" s="7">
        <f>SUMIFS(Concentrado!D$2:D570,Concentrado!$A$2:$A570,"="&amp;$A9,Concentrado!$B$2:$B570, "=CDMX")</f>
        <v>93831.477940802099</v>
      </c>
    </row>
    <row r="10" spans="1:3" x14ac:dyDescent="0.25">
      <c r="A10" s="4">
        <v>2011</v>
      </c>
      <c r="B10" s="7">
        <f>SUMIFS(Concentrado!C$2:C571,Concentrado!$A$2:$A571,"="&amp;$A10,Concentrado!$B$2:$B571, "=CDMX")</f>
        <v>84781.415979999991</v>
      </c>
      <c r="C10" s="7">
        <f>SUMIFS(Concentrado!D$2:D571,Concentrado!$A$2:$A571,"="&amp;$A10,Concentrado!$B$2:$B571, "=CDMX")</f>
        <v>91294.094597946299</v>
      </c>
    </row>
    <row r="11" spans="1:3" x14ac:dyDescent="0.25">
      <c r="A11" s="4">
        <v>2012</v>
      </c>
      <c r="B11" s="7">
        <f>SUMIFS(Concentrado!C$2:C572,Concentrado!$A$2:$A572,"="&amp;$A11,Concentrado!$B$2:$B572, "=CDMX")</f>
        <v>101362.95432999999</v>
      </c>
      <c r="C11" s="7">
        <f>SUMIFS(Concentrado!D$2:D572,Concentrado!$A$2:$A572,"="&amp;$A11,Concentrado!$B$2:$B572, "=CDMX")</f>
        <v>105387.063616901</v>
      </c>
    </row>
    <row r="12" spans="1:3" x14ac:dyDescent="0.25">
      <c r="A12" s="4">
        <v>2013</v>
      </c>
      <c r="B12" s="7">
        <f>SUMIFS(Concentrado!C$2:C573,Concentrado!$A$2:$A573,"="&amp;$A12,Concentrado!$B$2:$B573, "=CDMX")</f>
        <v>99900.394100000005</v>
      </c>
      <c r="C12" s="7">
        <f>SUMIFS(Concentrado!D$2:D573,Concentrado!$A$2:$A573,"="&amp;$A12,Concentrado!$B$2:$B573, "=CDMX")</f>
        <v>99900.394100000005</v>
      </c>
    </row>
    <row r="13" spans="1:3" x14ac:dyDescent="0.25">
      <c r="A13" s="4">
        <v>2014</v>
      </c>
      <c r="B13" s="7">
        <f>SUMIFS(Concentrado!C$2:C574,Concentrado!$A$2:$A574,"="&amp;$A13,Concentrado!$B$2:$B574, "=CDMX")</f>
        <v>84374.071029999992</v>
      </c>
      <c r="C13" s="7">
        <f>SUMIFS(Concentrado!D$2:D574,Concentrado!$A$2:$A574,"="&amp;$A13,Concentrado!$B$2:$B574, "=CDMX")</f>
        <v>81066.555563028436</v>
      </c>
    </row>
    <row r="14" spans="1:3" x14ac:dyDescent="0.25">
      <c r="A14" s="4">
        <v>2015</v>
      </c>
      <c r="B14" s="7">
        <f>SUMIFS(Concentrado!C$2:C575,Concentrado!$A$2:$A575,"="&amp;$A14,Concentrado!$B$2:$B575, "=CDMX")</f>
        <v>94094.343159999989</v>
      </c>
      <c r="C14" s="7">
        <f>SUMIFS(Concentrado!D$2:D575,Concentrado!$A$2:$A575,"="&amp;$A14,Concentrado!$B$2:$B575, "=CDMX")</f>
        <v>88520.304561269237</v>
      </c>
    </row>
    <row r="15" spans="1:3" x14ac:dyDescent="0.25">
      <c r="A15" s="4">
        <v>2016</v>
      </c>
      <c r="B15" s="7">
        <f>SUMIFS(Concentrado!C$2:C576,Concentrado!$A$2:$A576,"="&amp;$A15,Concentrado!$B$2:$B576, "=CDMX")</f>
        <v>95983.875220000002</v>
      </c>
      <c r="C15" s="7">
        <f>SUMIFS(Concentrado!D$2:D576,Concentrado!$A$2:$A576,"="&amp;$A15,Concentrado!$B$2:$B576, "=CDMX")</f>
        <v>87362.522210523704</v>
      </c>
    </row>
    <row r="16" spans="1:3" x14ac:dyDescent="0.25">
      <c r="A16" s="4">
        <v>2017</v>
      </c>
      <c r="B16" s="7">
        <f>SUMIFS(Concentrado!C$2:C577,Concentrado!$A$2:$A577,"="&amp;$A16,Concentrado!$B$2:$B577, "=CDMX")</f>
        <v>99138.474890000012</v>
      </c>
      <c r="C16" s="7">
        <f>SUMIFS(Concentrado!D$2:D577,Concentrado!$A$2:$A577,"="&amp;$A16,Concentrado!$B$2:$B577, "=CDMX")</f>
        <v>84512.290966508168</v>
      </c>
    </row>
    <row r="17" spans="1:3" x14ac:dyDescent="0.25">
      <c r="A17" s="4">
        <v>2018</v>
      </c>
      <c r="B17" s="7">
        <f>SUMIFS(Concentrado!C$2:C578,Concentrado!$A$2:$A578,"="&amp;$A17,Concentrado!$B$2:$B578, "=CDMX")</f>
        <v>104990.35504999998</v>
      </c>
      <c r="C17" s="7">
        <f>SUMIFS(Concentrado!D$2:D578,Concentrado!$A$2:$A578,"="&amp;$A17,Concentrado!$B$2:$B578, "=CDMX")</f>
        <v>85177.936523009514</v>
      </c>
    </row>
    <row r="18" spans="1:3" x14ac:dyDescent="0.25">
      <c r="A18" s="4">
        <v>2019</v>
      </c>
      <c r="B18" s="7">
        <f>SUMIFS(Concentrado!C$2:C579,Concentrado!$A$2:$A579,"="&amp;$A18,Concentrado!$B$2:$B579, "=CDMX")</f>
        <v>107976.69938000001</v>
      </c>
      <c r="C18" s="7">
        <f>SUMIFS(Concentrado!D$2:D579,Concentrado!$A$2:$A579,"="&amp;$A18,Concentrado!$B$2:$B579, "=CDMX")</f>
        <v>85121.635823431701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  <vt:lpstr>Fuente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2021-02-19T19:42:35Z</dcterms:modified>
</cp:coreProperties>
</file>