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RS\Acuerdo DIRS-DGIS\PROYECTO INFO DGIS\Tableros_Indicadores\Pagina DGIS actualizados\Tableros\recursos_fisicos\Entidad\"/>
    </mc:Choice>
  </mc:AlternateContent>
  <bookViews>
    <workbookView xWindow="0" yWindow="0" windowWidth="28800" windowHeight="1200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E8" i="3"/>
  <c r="D8" i="3"/>
  <c r="C8" i="3"/>
  <c r="B8" i="3"/>
  <c r="F8" i="4"/>
  <c r="E8" i="4"/>
  <c r="D8" i="4"/>
  <c r="C8" i="4"/>
  <c r="B8" i="4"/>
  <c r="F8" i="5"/>
  <c r="E8" i="5"/>
  <c r="D8" i="5"/>
  <c r="C8" i="5"/>
  <c r="B8" i="5"/>
  <c r="F8" i="6"/>
  <c r="E8" i="6"/>
  <c r="D8" i="6"/>
  <c r="C8" i="6"/>
  <c r="B8" i="6"/>
  <c r="F8" i="7"/>
  <c r="E8" i="7"/>
  <c r="D8" i="7"/>
  <c r="C8" i="7"/>
  <c r="B8" i="7"/>
  <c r="F8" i="8"/>
  <c r="E8" i="8"/>
  <c r="D8" i="8"/>
  <c r="C8" i="8"/>
  <c r="B8" i="8"/>
  <c r="F8" i="9"/>
  <c r="E8" i="9"/>
  <c r="D8" i="9"/>
  <c r="C8" i="9"/>
  <c r="B8" i="9"/>
  <c r="F8" i="10"/>
  <c r="E8" i="10"/>
  <c r="D8" i="10"/>
  <c r="C8" i="10"/>
  <c r="B8" i="10"/>
  <c r="F8" i="11"/>
  <c r="E8" i="11"/>
  <c r="D8" i="11"/>
  <c r="C8" i="11"/>
  <c r="B8" i="11"/>
  <c r="F8" i="12"/>
  <c r="E8" i="12"/>
  <c r="D8" i="12"/>
  <c r="C8" i="12"/>
  <c r="B8" i="12"/>
  <c r="F8" i="13"/>
  <c r="E8" i="13"/>
  <c r="D8" i="13"/>
  <c r="C8" i="13"/>
  <c r="B8" i="13"/>
  <c r="F8" i="14"/>
  <c r="E8" i="14"/>
  <c r="D8" i="14"/>
  <c r="C8" i="14"/>
  <c r="B8" i="14"/>
  <c r="F8" i="15"/>
  <c r="E8" i="15"/>
  <c r="D8" i="15"/>
  <c r="C8" i="15"/>
  <c r="B8" i="15"/>
  <c r="F8" i="16"/>
  <c r="E8" i="16"/>
  <c r="D8" i="16"/>
  <c r="C8" i="16"/>
  <c r="B8" i="16"/>
  <c r="F8" i="17"/>
  <c r="E8" i="17"/>
  <c r="D8" i="17"/>
  <c r="C8" i="17"/>
  <c r="B8" i="17"/>
  <c r="F8" i="18"/>
  <c r="E8" i="18"/>
  <c r="D8" i="18"/>
  <c r="C8" i="18"/>
  <c r="B8" i="18"/>
  <c r="F8" i="19"/>
  <c r="E8" i="19"/>
  <c r="D8" i="19"/>
  <c r="C8" i="19"/>
  <c r="B8" i="19"/>
  <c r="F8" i="20"/>
  <c r="E8" i="20"/>
  <c r="D8" i="20"/>
  <c r="C8" i="20"/>
  <c r="B8" i="20"/>
  <c r="F8" i="21"/>
  <c r="E8" i="21"/>
  <c r="D8" i="21"/>
  <c r="C8" i="21"/>
  <c r="B8" i="21"/>
  <c r="F8" i="22"/>
  <c r="E8" i="22"/>
  <c r="D8" i="22"/>
  <c r="C8" i="22"/>
  <c r="B8" i="22"/>
  <c r="F8" i="23"/>
  <c r="E8" i="23"/>
  <c r="D8" i="23"/>
  <c r="C8" i="23"/>
  <c r="B8" i="23"/>
  <c r="F8" i="24"/>
  <c r="E8" i="24"/>
  <c r="D8" i="24"/>
  <c r="C8" i="24"/>
  <c r="B8" i="24"/>
  <c r="F8" i="25"/>
  <c r="E8" i="25"/>
  <c r="D8" i="25"/>
  <c r="C8" i="25"/>
  <c r="B8" i="25"/>
  <c r="F8" i="26"/>
  <c r="E8" i="26"/>
  <c r="D8" i="26"/>
  <c r="C8" i="26"/>
  <c r="B8" i="26"/>
  <c r="F8" i="27"/>
  <c r="E8" i="27"/>
  <c r="D8" i="27"/>
  <c r="C8" i="27"/>
  <c r="B8" i="27"/>
  <c r="F8" i="28"/>
  <c r="E8" i="28"/>
  <c r="D8" i="28"/>
  <c r="C8" i="28"/>
  <c r="B8" i="28"/>
  <c r="F8" i="29"/>
  <c r="E8" i="29"/>
  <c r="D8" i="29"/>
  <c r="C8" i="29"/>
  <c r="B8" i="29"/>
  <c r="F8" i="30"/>
  <c r="E8" i="30"/>
  <c r="D8" i="30"/>
  <c r="C8" i="30"/>
  <c r="B8" i="30"/>
  <c r="F8" i="31"/>
  <c r="E8" i="31"/>
  <c r="D8" i="31"/>
  <c r="C8" i="31"/>
  <c r="B8" i="31"/>
  <c r="F8" i="32"/>
  <c r="E8" i="32"/>
  <c r="D8" i="32"/>
  <c r="C8" i="32"/>
  <c r="B8" i="32"/>
  <c r="F8" i="33"/>
  <c r="E8" i="33"/>
  <c r="D8" i="33"/>
  <c r="C8" i="33"/>
  <c r="B8" i="33"/>
  <c r="F8" i="34"/>
  <c r="E8" i="34"/>
  <c r="D8" i="34"/>
  <c r="C8" i="34"/>
  <c r="B8" i="34"/>
  <c r="F8" i="2"/>
  <c r="E8" i="2"/>
  <c r="D8" i="2"/>
  <c r="C8" i="2"/>
  <c r="B8" i="2"/>
  <c r="B3" i="3" l="1"/>
  <c r="C3" i="3"/>
  <c r="D3" i="3"/>
  <c r="E3" i="3"/>
  <c r="F3" i="3"/>
  <c r="B4" i="3"/>
  <c r="C4" i="3"/>
  <c r="D4" i="3"/>
  <c r="E4" i="3"/>
  <c r="F4" i="3"/>
  <c r="B5" i="3"/>
  <c r="C5" i="3"/>
  <c r="D5" i="3"/>
  <c r="E5" i="3"/>
  <c r="F5" i="3"/>
  <c r="B6" i="3"/>
  <c r="C6" i="3"/>
  <c r="D6" i="3"/>
  <c r="E6" i="3"/>
  <c r="F6" i="3"/>
  <c r="B7" i="3"/>
  <c r="C7" i="3"/>
  <c r="D7" i="3"/>
  <c r="E7" i="3"/>
  <c r="F7" i="3"/>
  <c r="B9" i="3"/>
  <c r="C9" i="3"/>
  <c r="D9" i="3"/>
  <c r="E9" i="3"/>
  <c r="F9" i="3"/>
  <c r="B3" i="4"/>
  <c r="C3" i="4"/>
  <c r="D3" i="4"/>
  <c r="E3" i="4"/>
  <c r="F3" i="4"/>
  <c r="B4" i="4"/>
  <c r="C4" i="4"/>
  <c r="D4" i="4"/>
  <c r="E4" i="4"/>
  <c r="F4" i="4"/>
  <c r="B5" i="4"/>
  <c r="C5" i="4"/>
  <c r="D5" i="4"/>
  <c r="E5" i="4"/>
  <c r="F5" i="4"/>
  <c r="B6" i="4"/>
  <c r="C6" i="4"/>
  <c r="D6" i="4"/>
  <c r="E6" i="4"/>
  <c r="F6" i="4"/>
  <c r="B7" i="4"/>
  <c r="C7" i="4"/>
  <c r="D7" i="4"/>
  <c r="E7" i="4"/>
  <c r="F7" i="4"/>
  <c r="B9" i="4"/>
  <c r="C9" i="4"/>
  <c r="D9" i="4"/>
  <c r="E9" i="4"/>
  <c r="F9" i="4"/>
  <c r="B3" i="5"/>
  <c r="C3" i="5"/>
  <c r="D3" i="5"/>
  <c r="E3" i="5"/>
  <c r="F3" i="5"/>
  <c r="B4" i="5"/>
  <c r="C4" i="5"/>
  <c r="D4" i="5"/>
  <c r="E4" i="5"/>
  <c r="F4" i="5"/>
  <c r="B5" i="5"/>
  <c r="C5" i="5"/>
  <c r="D5" i="5"/>
  <c r="E5" i="5"/>
  <c r="F5" i="5"/>
  <c r="B6" i="5"/>
  <c r="C6" i="5"/>
  <c r="D6" i="5"/>
  <c r="E6" i="5"/>
  <c r="F6" i="5"/>
  <c r="B7" i="5"/>
  <c r="C7" i="5"/>
  <c r="D7" i="5"/>
  <c r="E7" i="5"/>
  <c r="F7" i="5"/>
  <c r="B9" i="5"/>
  <c r="C9" i="5"/>
  <c r="D9" i="5"/>
  <c r="E9" i="5"/>
  <c r="F9" i="5"/>
  <c r="B3" i="6"/>
  <c r="C3" i="6"/>
  <c r="D3" i="6"/>
  <c r="E3" i="6"/>
  <c r="F3" i="6"/>
  <c r="B4" i="6"/>
  <c r="C4" i="6"/>
  <c r="D4" i="6"/>
  <c r="E4" i="6"/>
  <c r="F4" i="6"/>
  <c r="B5" i="6"/>
  <c r="C5" i="6"/>
  <c r="D5" i="6"/>
  <c r="E5" i="6"/>
  <c r="F5" i="6"/>
  <c r="B6" i="6"/>
  <c r="C6" i="6"/>
  <c r="D6" i="6"/>
  <c r="E6" i="6"/>
  <c r="F6" i="6"/>
  <c r="B7" i="6"/>
  <c r="C7" i="6"/>
  <c r="D7" i="6"/>
  <c r="E7" i="6"/>
  <c r="F7" i="6"/>
  <c r="B9" i="6"/>
  <c r="C9" i="6"/>
  <c r="D9" i="6"/>
  <c r="E9" i="6"/>
  <c r="F9" i="6"/>
  <c r="B3" i="7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  <c r="B6" i="7"/>
  <c r="C6" i="7"/>
  <c r="D6" i="7"/>
  <c r="E6" i="7"/>
  <c r="F6" i="7"/>
  <c r="B7" i="7"/>
  <c r="C7" i="7"/>
  <c r="D7" i="7"/>
  <c r="E7" i="7"/>
  <c r="F7" i="7"/>
  <c r="B9" i="7"/>
  <c r="C9" i="7"/>
  <c r="D9" i="7"/>
  <c r="E9" i="7"/>
  <c r="F9" i="7"/>
  <c r="B3" i="8"/>
  <c r="C3" i="8"/>
  <c r="D3" i="8"/>
  <c r="E3" i="8"/>
  <c r="F3" i="8"/>
  <c r="B4" i="8"/>
  <c r="C4" i="8"/>
  <c r="D4" i="8"/>
  <c r="E4" i="8"/>
  <c r="F4" i="8"/>
  <c r="B5" i="8"/>
  <c r="C5" i="8"/>
  <c r="D5" i="8"/>
  <c r="E5" i="8"/>
  <c r="F5" i="8"/>
  <c r="B6" i="8"/>
  <c r="C6" i="8"/>
  <c r="D6" i="8"/>
  <c r="E6" i="8"/>
  <c r="F6" i="8"/>
  <c r="B7" i="8"/>
  <c r="C7" i="8"/>
  <c r="D7" i="8"/>
  <c r="E7" i="8"/>
  <c r="F7" i="8"/>
  <c r="B9" i="8"/>
  <c r="C9" i="8"/>
  <c r="D9" i="8"/>
  <c r="E9" i="8"/>
  <c r="F9" i="8"/>
  <c r="B3" i="9"/>
  <c r="C3" i="9"/>
  <c r="D3" i="9"/>
  <c r="E3" i="9"/>
  <c r="F3" i="9"/>
  <c r="B4" i="9"/>
  <c r="C4" i="9"/>
  <c r="D4" i="9"/>
  <c r="E4" i="9"/>
  <c r="F4" i="9"/>
  <c r="B5" i="9"/>
  <c r="C5" i="9"/>
  <c r="D5" i="9"/>
  <c r="E5" i="9"/>
  <c r="F5" i="9"/>
  <c r="B6" i="9"/>
  <c r="C6" i="9"/>
  <c r="D6" i="9"/>
  <c r="E6" i="9"/>
  <c r="F6" i="9"/>
  <c r="B7" i="9"/>
  <c r="C7" i="9"/>
  <c r="D7" i="9"/>
  <c r="E7" i="9"/>
  <c r="F7" i="9"/>
  <c r="B9" i="9"/>
  <c r="C9" i="9"/>
  <c r="D9" i="9"/>
  <c r="E9" i="9"/>
  <c r="F9" i="9"/>
  <c r="B3" i="10"/>
  <c r="C3" i="10"/>
  <c r="D3" i="10"/>
  <c r="E3" i="10"/>
  <c r="F3" i="10"/>
  <c r="B4" i="10"/>
  <c r="C4" i="10"/>
  <c r="D4" i="10"/>
  <c r="E4" i="10"/>
  <c r="F4" i="10"/>
  <c r="B5" i="10"/>
  <c r="C5" i="10"/>
  <c r="D5" i="10"/>
  <c r="E5" i="10"/>
  <c r="F5" i="10"/>
  <c r="B6" i="10"/>
  <c r="C6" i="10"/>
  <c r="D6" i="10"/>
  <c r="E6" i="10"/>
  <c r="F6" i="10"/>
  <c r="B7" i="10"/>
  <c r="C7" i="10"/>
  <c r="D7" i="10"/>
  <c r="E7" i="10"/>
  <c r="F7" i="10"/>
  <c r="B9" i="10"/>
  <c r="C9" i="10"/>
  <c r="D9" i="10"/>
  <c r="E9" i="10"/>
  <c r="F9" i="10"/>
  <c r="B3" i="11"/>
  <c r="C3" i="11"/>
  <c r="D3" i="11"/>
  <c r="E3" i="11"/>
  <c r="F3" i="11"/>
  <c r="B4" i="11"/>
  <c r="C4" i="11"/>
  <c r="D4" i="11"/>
  <c r="E4" i="11"/>
  <c r="F4" i="11"/>
  <c r="B5" i="11"/>
  <c r="C5" i="11"/>
  <c r="D5" i="11"/>
  <c r="E5" i="11"/>
  <c r="F5" i="11"/>
  <c r="B6" i="11"/>
  <c r="C6" i="11"/>
  <c r="D6" i="11"/>
  <c r="E6" i="11"/>
  <c r="F6" i="11"/>
  <c r="B7" i="11"/>
  <c r="C7" i="11"/>
  <c r="D7" i="11"/>
  <c r="E7" i="11"/>
  <c r="F7" i="11"/>
  <c r="B9" i="11"/>
  <c r="C9" i="11"/>
  <c r="D9" i="11"/>
  <c r="E9" i="11"/>
  <c r="F9" i="11"/>
  <c r="B3" i="12"/>
  <c r="C3" i="12"/>
  <c r="D3" i="12"/>
  <c r="E3" i="12"/>
  <c r="F3" i="12"/>
  <c r="B4" i="12"/>
  <c r="C4" i="12"/>
  <c r="D4" i="12"/>
  <c r="E4" i="12"/>
  <c r="F4" i="12"/>
  <c r="B5" i="12"/>
  <c r="C5" i="12"/>
  <c r="D5" i="12"/>
  <c r="E5" i="12"/>
  <c r="F5" i="12"/>
  <c r="B6" i="12"/>
  <c r="C6" i="12"/>
  <c r="D6" i="12"/>
  <c r="E6" i="12"/>
  <c r="F6" i="12"/>
  <c r="B7" i="12"/>
  <c r="C7" i="12"/>
  <c r="D7" i="12"/>
  <c r="E7" i="12"/>
  <c r="F7" i="12"/>
  <c r="B9" i="12"/>
  <c r="C9" i="12"/>
  <c r="D9" i="12"/>
  <c r="E9" i="12"/>
  <c r="F9" i="12"/>
  <c r="B3" i="13"/>
  <c r="C3" i="13"/>
  <c r="D3" i="13"/>
  <c r="E3" i="13"/>
  <c r="F3" i="13"/>
  <c r="B4" i="13"/>
  <c r="C4" i="13"/>
  <c r="D4" i="13"/>
  <c r="E4" i="13"/>
  <c r="F4" i="13"/>
  <c r="B5" i="13"/>
  <c r="C5" i="13"/>
  <c r="D5" i="13"/>
  <c r="E5" i="13"/>
  <c r="F5" i="13"/>
  <c r="B6" i="13"/>
  <c r="C6" i="13"/>
  <c r="D6" i="13"/>
  <c r="E6" i="13"/>
  <c r="F6" i="13"/>
  <c r="B7" i="13"/>
  <c r="C7" i="13"/>
  <c r="D7" i="13"/>
  <c r="E7" i="13"/>
  <c r="F7" i="13"/>
  <c r="B9" i="13"/>
  <c r="C9" i="13"/>
  <c r="D9" i="13"/>
  <c r="E9" i="13"/>
  <c r="F9" i="13"/>
  <c r="B3" i="14"/>
  <c r="C3" i="14"/>
  <c r="D3" i="14"/>
  <c r="E3" i="14"/>
  <c r="F3" i="14"/>
  <c r="B4" i="14"/>
  <c r="C4" i="14"/>
  <c r="D4" i="14"/>
  <c r="E4" i="14"/>
  <c r="F4" i="14"/>
  <c r="B5" i="14"/>
  <c r="C5" i="14"/>
  <c r="D5" i="14"/>
  <c r="E5" i="14"/>
  <c r="F5" i="14"/>
  <c r="B6" i="14"/>
  <c r="C6" i="14"/>
  <c r="D6" i="14"/>
  <c r="E6" i="14"/>
  <c r="F6" i="14"/>
  <c r="B7" i="14"/>
  <c r="C7" i="14"/>
  <c r="D7" i="14"/>
  <c r="E7" i="14"/>
  <c r="F7" i="14"/>
  <c r="B9" i="14"/>
  <c r="C9" i="14"/>
  <c r="D9" i="14"/>
  <c r="E9" i="14"/>
  <c r="F9" i="14"/>
  <c r="B3" i="15"/>
  <c r="C3" i="15"/>
  <c r="D3" i="15"/>
  <c r="E3" i="15"/>
  <c r="F3" i="15"/>
  <c r="B4" i="15"/>
  <c r="C4" i="15"/>
  <c r="D4" i="15"/>
  <c r="E4" i="15"/>
  <c r="F4" i="15"/>
  <c r="B5" i="15"/>
  <c r="C5" i="15"/>
  <c r="D5" i="15"/>
  <c r="E5" i="15"/>
  <c r="F5" i="15"/>
  <c r="B6" i="15"/>
  <c r="C6" i="15"/>
  <c r="D6" i="15"/>
  <c r="E6" i="15"/>
  <c r="F6" i="15"/>
  <c r="B7" i="15"/>
  <c r="C7" i="15"/>
  <c r="D7" i="15"/>
  <c r="E7" i="15"/>
  <c r="F7" i="15"/>
  <c r="B9" i="15"/>
  <c r="C9" i="15"/>
  <c r="D9" i="15"/>
  <c r="E9" i="15"/>
  <c r="F9" i="15"/>
  <c r="B3" i="16"/>
  <c r="C3" i="16"/>
  <c r="D3" i="16"/>
  <c r="E3" i="16"/>
  <c r="F3" i="16"/>
  <c r="B4" i="16"/>
  <c r="C4" i="16"/>
  <c r="D4" i="16"/>
  <c r="E4" i="16"/>
  <c r="F4" i="16"/>
  <c r="B5" i="16"/>
  <c r="C5" i="16"/>
  <c r="D5" i="16"/>
  <c r="E5" i="16"/>
  <c r="F5" i="16"/>
  <c r="B6" i="16"/>
  <c r="C6" i="16"/>
  <c r="D6" i="16"/>
  <c r="E6" i="16"/>
  <c r="F6" i="16"/>
  <c r="B7" i="16"/>
  <c r="C7" i="16"/>
  <c r="D7" i="16"/>
  <c r="E7" i="16"/>
  <c r="F7" i="16"/>
  <c r="B9" i="16"/>
  <c r="C9" i="16"/>
  <c r="D9" i="16"/>
  <c r="E9" i="16"/>
  <c r="F9" i="16"/>
  <c r="B3" i="17"/>
  <c r="C3" i="17"/>
  <c r="D3" i="17"/>
  <c r="E3" i="17"/>
  <c r="F3" i="17"/>
  <c r="B4" i="17"/>
  <c r="C4" i="17"/>
  <c r="D4" i="17"/>
  <c r="E4" i="17"/>
  <c r="F4" i="17"/>
  <c r="B5" i="17"/>
  <c r="C5" i="17"/>
  <c r="D5" i="17"/>
  <c r="E5" i="17"/>
  <c r="F5" i="17"/>
  <c r="B6" i="17"/>
  <c r="C6" i="17"/>
  <c r="D6" i="17"/>
  <c r="E6" i="17"/>
  <c r="F6" i="17"/>
  <c r="B7" i="17"/>
  <c r="C7" i="17"/>
  <c r="D7" i="17"/>
  <c r="E7" i="17"/>
  <c r="F7" i="17"/>
  <c r="B9" i="17"/>
  <c r="C9" i="17"/>
  <c r="D9" i="17"/>
  <c r="E9" i="17"/>
  <c r="F9" i="17"/>
  <c r="B3" i="18"/>
  <c r="C3" i="18"/>
  <c r="D3" i="18"/>
  <c r="E3" i="18"/>
  <c r="F3" i="18"/>
  <c r="B4" i="18"/>
  <c r="C4" i="18"/>
  <c r="D4" i="18"/>
  <c r="E4" i="18"/>
  <c r="F4" i="18"/>
  <c r="B5" i="18"/>
  <c r="C5" i="18"/>
  <c r="D5" i="18"/>
  <c r="E5" i="18"/>
  <c r="F5" i="18"/>
  <c r="B6" i="18"/>
  <c r="C6" i="18"/>
  <c r="D6" i="18"/>
  <c r="E6" i="18"/>
  <c r="F6" i="18"/>
  <c r="B7" i="18"/>
  <c r="C7" i="18"/>
  <c r="D7" i="18"/>
  <c r="E7" i="18"/>
  <c r="F7" i="18"/>
  <c r="B9" i="18"/>
  <c r="C9" i="18"/>
  <c r="D9" i="18"/>
  <c r="E9" i="18"/>
  <c r="F9" i="18"/>
  <c r="B3" i="19"/>
  <c r="C3" i="19"/>
  <c r="D3" i="19"/>
  <c r="E3" i="19"/>
  <c r="F3" i="19"/>
  <c r="B4" i="19"/>
  <c r="C4" i="19"/>
  <c r="D4" i="19"/>
  <c r="E4" i="19"/>
  <c r="F4" i="19"/>
  <c r="B5" i="19"/>
  <c r="C5" i="19"/>
  <c r="D5" i="19"/>
  <c r="E5" i="19"/>
  <c r="F5" i="19"/>
  <c r="B6" i="19"/>
  <c r="C6" i="19"/>
  <c r="D6" i="19"/>
  <c r="E6" i="19"/>
  <c r="F6" i="19"/>
  <c r="B7" i="19"/>
  <c r="C7" i="19"/>
  <c r="D7" i="19"/>
  <c r="E7" i="19"/>
  <c r="F7" i="19"/>
  <c r="B9" i="19"/>
  <c r="C9" i="19"/>
  <c r="D9" i="19"/>
  <c r="E9" i="19"/>
  <c r="F9" i="19"/>
  <c r="B3" i="20"/>
  <c r="C3" i="20"/>
  <c r="D3" i="20"/>
  <c r="E3" i="20"/>
  <c r="F3" i="20"/>
  <c r="B4" i="20"/>
  <c r="C4" i="20"/>
  <c r="D4" i="20"/>
  <c r="E4" i="20"/>
  <c r="F4" i="20"/>
  <c r="B5" i="20"/>
  <c r="C5" i="20"/>
  <c r="D5" i="20"/>
  <c r="E5" i="20"/>
  <c r="F5" i="20"/>
  <c r="B6" i="20"/>
  <c r="C6" i="20"/>
  <c r="D6" i="20"/>
  <c r="E6" i="20"/>
  <c r="F6" i="20"/>
  <c r="B7" i="20"/>
  <c r="C7" i="20"/>
  <c r="D7" i="20"/>
  <c r="E7" i="20"/>
  <c r="F7" i="20"/>
  <c r="B9" i="20"/>
  <c r="C9" i="20"/>
  <c r="D9" i="20"/>
  <c r="E9" i="20"/>
  <c r="F9" i="20"/>
  <c r="B3" i="21"/>
  <c r="C3" i="21"/>
  <c r="D3" i="21"/>
  <c r="E3" i="21"/>
  <c r="F3" i="21"/>
  <c r="B4" i="21"/>
  <c r="C4" i="21"/>
  <c r="D4" i="21"/>
  <c r="E4" i="21"/>
  <c r="F4" i="21"/>
  <c r="B5" i="21"/>
  <c r="C5" i="21"/>
  <c r="D5" i="21"/>
  <c r="E5" i="21"/>
  <c r="F5" i="21"/>
  <c r="B6" i="21"/>
  <c r="C6" i="21"/>
  <c r="D6" i="21"/>
  <c r="E6" i="21"/>
  <c r="F6" i="21"/>
  <c r="B7" i="21"/>
  <c r="C7" i="21"/>
  <c r="D7" i="21"/>
  <c r="E7" i="21"/>
  <c r="F7" i="21"/>
  <c r="B9" i="21"/>
  <c r="C9" i="21"/>
  <c r="D9" i="21"/>
  <c r="E9" i="21"/>
  <c r="F9" i="21"/>
  <c r="B3" i="22"/>
  <c r="C3" i="22"/>
  <c r="D3" i="22"/>
  <c r="E3" i="22"/>
  <c r="F3" i="22"/>
  <c r="B4" i="22"/>
  <c r="C4" i="22"/>
  <c r="D4" i="22"/>
  <c r="E4" i="22"/>
  <c r="F4" i="22"/>
  <c r="B5" i="22"/>
  <c r="C5" i="22"/>
  <c r="D5" i="22"/>
  <c r="E5" i="22"/>
  <c r="F5" i="22"/>
  <c r="B6" i="22"/>
  <c r="C6" i="22"/>
  <c r="D6" i="22"/>
  <c r="E6" i="22"/>
  <c r="F6" i="22"/>
  <c r="B7" i="22"/>
  <c r="C7" i="22"/>
  <c r="D7" i="22"/>
  <c r="E7" i="22"/>
  <c r="F7" i="22"/>
  <c r="B9" i="22"/>
  <c r="C9" i="22"/>
  <c r="D9" i="22"/>
  <c r="E9" i="22"/>
  <c r="F9" i="22"/>
  <c r="B3" i="23"/>
  <c r="C3" i="23"/>
  <c r="D3" i="23"/>
  <c r="E3" i="23"/>
  <c r="F3" i="23"/>
  <c r="B4" i="23"/>
  <c r="C4" i="23"/>
  <c r="D4" i="23"/>
  <c r="E4" i="23"/>
  <c r="F4" i="23"/>
  <c r="B5" i="23"/>
  <c r="C5" i="23"/>
  <c r="D5" i="23"/>
  <c r="E5" i="23"/>
  <c r="F5" i="23"/>
  <c r="B6" i="23"/>
  <c r="C6" i="23"/>
  <c r="D6" i="23"/>
  <c r="E6" i="23"/>
  <c r="F6" i="23"/>
  <c r="B7" i="23"/>
  <c r="C7" i="23"/>
  <c r="D7" i="23"/>
  <c r="E7" i="23"/>
  <c r="F7" i="23"/>
  <c r="B9" i="23"/>
  <c r="C9" i="23"/>
  <c r="D9" i="23"/>
  <c r="E9" i="23"/>
  <c r="F9" i="23"/>
  <c r="B3" i="24"/>
  <c r="C3" i="24"/>
  <c r="D3" i="24"/>
  <c r="E3" i="24"/>
  <c r="F3" i="24"/>
  <c r="B4" i="24"/>
  <c r="C4" i="24"/>
  <c r="D4" i="24"/>
  <c r="E4" i="24"/>
  <c r="F4" i="24"/>
  <c r="B5" i="24"/>
  <c r="C5" i="24"/>
  <c r="D5" i="24"/>
  <c r="E5" i="24"/>
  <c r="F5" i="24"/>
  <c r="B6" i="24"/>
  <c r="C6" i="24"/>
  <c r="D6" i="24"/>
  <c r="E6" i="24"/>
  <c r="F6" i="24"/>
  <c r="B7" i="24"/>
  <c r="C7" i="24"/>
  <c r="D7" i="24"/>
  <c r="E7" i="24"/>
  <c r="F7" i="24"/>
  <c r="B9" i="24"/>
  <c r="C9" i="24"/>
  <c r="D9" i="24"/>
  <c r="E9" i="24"/>
  <c r="F9" i="24"/>
  <c r="B3" i="25"/>
  <c r="C3" i="25"/>
  <c r="D3" i="25"/>
  <c r="E3" i="25"/>
  <c r="F3" i="25"/>
  <c r="B4" i="25"/>
  <c r="C4" i="25"/>
  <c r="D4" i="25"/>
  <c r="E4" i="25"/>
  <c r="F4" i="25"/>
  <c r="B5" i="25"/>
  <c r="C5" i="25"/>
  <c r="D5" i="25"/>
  <c r="E5" i="25"/>
  <c r="F5" i="25"/>
  <c r="B6" i="25"/>
  <c r="C6" i="25"/>
  <c r="D6" i="25"/>
  <c r="E6" i="25"/>
  <c r="F6" i="25"/>
  <c r="B7" i="25"/>
  <c r="C7" i="25"/>
  <c r="D7" i="25"/>
  <c r="E7" i="25"/>
  <c r="F7" i="25"/>
  <c r="B9" i="25"/>
  <c r="C9" i="25"/>
  <c r="D9" i="25"/>
  <c r="E9" i="25"/>
  <c r="F9" i="25"/>
  <c r="B3" i="26"/>
  <c r="C3" i="26"/>
  <c r="D3" i="26"/>
  <c r="E3" i="26"/>
  <c r="F3" i="26"/>
  <c r="B4" i="26"/>
  <c r="C4" i="26"/>
  <c r="D4" i="26"/>
  <c r="E4" i="26"/>
  <c r="F4" i="26"/>
  <c r="B5" i="26"/>
  <c r="C5" i="26"/>
  <c r="D5" i="26"/>
  <c r="E5" i="26"/>
  <c r="F5" i="26"/>
  <c r="B6" i="26"/>
  <c r="C6" i="26"/>
  <c r="D6" i="26"/>
  <c r="E6" i="26"/>
  <c r="F6" i="26"/>
  <c r="B7" i="26"/>
  <c r="C7" i="26"/>
  <c r="D7" i="26"/>
  <c r="E7" i="26"/>
  <c r="F7" i="26"/>
  <c r="B9" i="26"/>
  <c r="C9" i="26"/>
  <c r="D9" i="26"/>
  <c r="E9" i="26"/>
  <c r="F9" i="26"/>
  <c r="B3" i="27"/>
  <c r="C3" i="27"/>
  <c r="D3" i="27"/>
  <c r="E3" i="27"/>
  <c r="F3" i="27"/>
  <c r="B4" i="27"/>
  <c r="C4" i="27"/>
  <c r="D4" i="27"/>
  <c r="E4" i="27"/>
  <c r="F4" i="27"/>
  <c r="B5" i="27"/>
  <c r="C5" i="27"/>
  <c r="D5" i="27"/>
  <c r="E5" i="27"/>
  <c r="F5" i="27"/>
  <c r="B6" i="27"/>
  <c r="C6" i="27"/>
  <c r="D6" i="27"/>
  <c r="E6" i="27"/>
  <c r="F6" i="27"/>
  <c r="B7" i="27"/>
  <c r="C7" i="27"/>
  <c r="D7" i="27"/>
  <c r="E7" i="27"/>
  <c r="F7" i="27"/>
  <c r="B9" i="27"/>
  <c r="C9" i="27"/>
  <c r="D9" i="27"/>
  <c r="E9" i="27"/>
  <c r="F9" i="27"/>
  <c r="B3" i="28"/>
  <c r="C3" i="28"/>
  <c r="D3" i="28"/>
  <c r="E3" i="28"/>
  <c r="F3" i="28"/>
  <c r="B4" i="28"/>
  <c r="C4" i="28"/>
  <c r="D4" i="28"/>
  <c r="E4" i="28"/>
  <c r="F4" i="28"/>
  <c r="B5" i="28"/>
  <c r="C5" i="28"/>
  <c r="D5" i="28"/>
  <c r="E5" i="28"/>
  <c r="F5" i="28"/>
  <c r="B6" i="28"/>
  <c r="C6" i="28"/>
  <c r="D6" i="28"/>
  <c r="E6" i="28"/>
  <c r="F6" i="28"/>
  <c r="B7" i="28"/>
  <c r="C7" i="28"/>
  <c r="D7" i="28"/>
  <c r="E7" i="28"/>
  <c r="F7" i="28"/>
  <c r="B9" i="28"/>
  <c r="C9" i="28"/>
  <c r="D9" i="28"/>
  <c r="E9" i="28"/>
  <c r="F9" i="28"/>
  <c r="B3" i="29"/>
  <c r="C3" i="29"/>
  <c r="D3" i="29"/>
  <c r="E3" i="29"/>
  <c r="F3" i="29"/>
  <c r="B4" i="29"/>
  <c r="C4" i="29"/>
  <c r="D4" i="29"/>
  <c r="E4" i="29"/>
  <c r="F4" i="29"/>
  <c r="B5" i="29"/>
  <c r="C5" i="29"/>
  <c r="D5" i="29"/>
  <c r="E5" i="29"/>
  <c r="F5" i="29"/>
  <c r="B6" i="29"/>
  <c r="C6" i="29"/>
  <c r="D6" i="29"/>
  <c r="E6" i="29"/>
  <c r="F6" i="29"/>
  <c r="B7" i="29"/>
  <c r="C7" i="29"/>
  <c r="D7" i="29"/>
  <c r="E7" i="29"/>
  <c r="F7" i="29"/>
  <c r="B9" i="29"/>
  <c r="C9" i="29"/>
  <c r="D9" i="29"/>
  <c r="E9" i="29"/>
  <c r="F9" i="29"/>
  <c r="B3" i="30"/>
  <c r="C3" i="30"/>
  <c r="D3" i="30"/>
  <c r="E3" i="30"/>
  <c r="F3" i="30"/>
  <c r="B4" i="30"/>
  <c r="C4" i="30"/>
  <c r="D4" i="30"/>
  <c r="E4" i="30"/>
  <c r="F4" i="30"/>
  <c r="B5" i="30"/>
  <c r="C5" i="30"/>
  <c r="D5" i="30"/>
  <c r="E5" i="30"/>
  <c r="F5" i="30"/>
  <c r="B6" i="30"/>
  <c r="C6" i="30"/>
  <c r="D6" i="30"/>
  <c r="E6" i="30"/>
  <c r="F6" i="30"/>
  <c r="B7" i="30"/>
  <c r="C7" i="30"/>
  <c r="D7" i="30"/>
  <c r="E7" i="30"/>
  <c r="F7" i="30"/>
  <c r="B9" i="30"/>
  <c r="C9" i="30"/>
  <c r="D9" i="30"/>
  <c r="E9" i="30"/>
  <c r="F9" i="30"/>
  <c r="B3" i="31"/>
  <c r="C3" i="31"/>
  <c r="D3" i="31"/>
  <c r="E3" i="31"/>
  <c r="F3" i="31"/>
  <c r="B4" i="31"/>
  <c r="C4" i="31"/>
  <c r="D4" i="31"/>
  <c r="E4" i="31"/>
  <c r="F4" i="31"/>
  <c r="B5" i="31"/>
  <c r="C5" i="31"/>
  <c r="D5" i="31"/>
  <c r="E5" i="31"/>
  <c r="F5" i="31"/>
  <c r="B6" i="31"/>
  <c r="C6" i="31"/>
  <c r="D6" i="31"/>
  <c r="E6" i="31"/>
  <c r="F6" i="31"/>
  <c r="B7" i="31"/>
  <c r="C7" i="31"/>
  <c r="D7" i="31"/>
  <c r="E7" i="31"/>
  <c r="F7" i="31"/>
  <c r="B9" i="31"/>
  <c r="C9" i="31"/>
  <c r="D9" i="31"/>
  <c r="E9" i="31"/>
  <c r="F9" i="31"/>
  <c r="B3" i="32"/>
  <c r="C3" i="32"/>
  <c r="D3" i="32"/>
  <c r="E3" i="32"/>
  <c r="F3" i="32"/>
  <c r="B4" i="32"/>
  <c r="C4" i="32"/>
  <c r="D4" i="32"/>
  <c r="E4" i="32"/>
  <c r="F4" i="32"/>
  <c r="B5" i="32"/>
  <c r="C5" i="32"/>
  <c r="D5" i="32"/>
  <c r="E5" i="32"/>
  <c r="F5" i="32"/>
  <c r="B6" i="32"/>
  <c r="C6" i="32"/>
  <c r="D6" i="32"/>
  <c r="E6" i="32"/>
  <c r="F6" i="32"/>
  <c r="B7" i="32"/>
  <c r="C7" i="32"/>
  <c r="D7" i="32"/>
  <c r="E7" i="32"/>
  <c r="F7" i="32"/>
  <c r="B9" i="32"/>
  <c r="C9" i="32"/>
  <c r="D9" i="32"/>
  <c r="E9" i="32"/>
  <c r="F9" i="32"/>
  <c r="B3" i="33"/>
  <c r="C3" i="33"/>
  <c r="D3" i="33"/>
  <c r="E3" i="33"/>
  <c r="F3" i="33"/>
  <c r="B4" i="33"/>
  <c r="C4" i="33"/>
  <c r="D4" i="33"/>
  <c r="E4" i="33"/>
  <c r="F4" i="33"/>
  <c r="B5" i="33"/>
  <c r="C5" i="33"/>
  <c r="D5" i="33"/>
  <c r="E5" i="33"/>
  <c r="F5" i="33"/>
  <c r="B6" i="33"/>
  <c r="C6" i="33"/>
  <c r="D6" i="33"/>
  <c r="E6" i="33"/>
  <c r="F6" i="33"/>
  <c r="B7" i="33"/>
  <c r="C7" i="33"/>
  <c r="D7" i="33"/>
  <c r="E7" i="33"/>
  <c r="F7" i="33"/>
  <c r="B9" i="33"/>
  <c r="C9" i="33"/>
  <c r="D9" i="33"/>
  <c r="E9" i="33"/>
  <c r="F9" i="33"/>
  <c r="B3" i="34"/>
  <c r="C3" i="34"/>
  <c r="D3" i="34"/>
  <c r="E3" i="34"/>
  <c r="F3" i="34"/>
  <c r="B4" i="34"/>
  <c r="C4" i="34"/>
  <c r="D4" i="34"/>
  <c r="E4" i="34"/>
  <c r="F4" i="34"/>
  <c r="B5" i="34"/>
  <c r="C5" i="34"/>
  <c r="D5" i="34"/>
  <c r="E5" i="34"/>
  <c r="F5" i="34"/>
  <c r="B6" i="34"/>
  <c r="C6" i="34"/>
  <c r="D6" i="34"/>
  <c r="E6" i="34"/>
  <c r="F6" i="34"/>
  <c r="B7" i="34"/>
  <c r="C7" i="34"/>
  <c r="D7" i="34"/>
  <c r="E7" i="34"/>
  <c r="F7" i="34"/>
  <c r="B9" i="34"/>
  <c r="C9" i="34"/>
  <c r="D9" i="34"/>
  <c r="E9" i="34"/>
  <c r="F9" i="34"/>
  <c r="B3" i="2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9" i="2"/>
  <c r="C9" i="2"/>
  <c r="D9" i="2"/>
  <c r="E9" i="2"/>
  <c r="F9" i="2"/>
  <c r="F2" i="3" l="1"/>
  <c r="F2" i="4"/>
  <c r="F2" i="5"/>
  <c r="F2" i="6"/>
  <c r="F2" i="7"/>
  <c r="F2" i="8"/>
  <c r="F2" i="9"/>
  <c r="F2" i="10"/>
  <c r="F2" i="11"/>
  <c r="F2" i="12"/>
  <c r="F2" i="13"/>
  <c r="F2" i="14"/>
  <c r="F2" i="15"/>
  <c r="F2" i="16"/>
  <c r="F2" i="17"/>
  <c r="F2" i="18"/>
  <c r="F2" i="19"/>
  <c r="F2" i="20"/>
  <c r="F2" i="21"/>
  <c r="F2" i="22"/>
  <c r="F2" i="23"/>
  <c r="F2" i="24"/>
  <c r="F2" i="25"/>
  <c r="F2" i="26"/>
  <c r="F2" i="27"/>
  <c r="F2" i="28"/>
  <c r="F2" i="29"/>
  <c r="F2" i="30"/>
  <c r="F2" i="31"/>
  <c r="F2" i="32"/>
  <c r="F2" i="33"/>
  <c r="F2" i="34"/>
  <c r="F2" i="2"/>
  <c r="C2" i="3" l="1"/>
  <c r="D2" i="3"/>
  <c r="E2" i="3"/>
  <c r="C2" i="4"/>
  <c r="D2" i="4"/>
  <c r="E2" i="4"/>
  <c r="C2" i="5"/>
  <c r="D2" i="5"/>
  <c r="E2" i="5"/>
  <c r="C2" i="6"/>
  <c r="D2" i="6"/>
  <c r="E2" i="6"/>
  <c r="C2" i="7"/>
  <c r="D2" i="7"/>
  <c r="E2" i="7"/>
  <c r="C2" i="8"/>
  <c r="D2" i="8"/>
  <c r="E2" i="8"/>
  <c r="C2" i="9"/>
  <c r="D2" i="9"/>
  <c r="E2" i="9"/>
  <c r="C2" i="10"/>
  <c r="D2" i="10"/>
  <c r="E2" i="10"/>
  <c r="C2" i="11"/>
  <c r="D2" i="11"/>
  <c r="E2" i="11"/>
  <c r="C2" i="12"/>
  <c r="D2" i="12"/>
  <c r="E2" i="12"/>
  <c r="C2" i="13"/>
  <c r="D2" i="13"/>
  <c r="E2" i="13"/>
  <c r="C2" i="14"/>
  <c r="D2" i="14"/>
  <c r="E2" i="14"/>
  <c r="C2" i="15"/>
  <c r="D2" i="15"/>
  <c r="E2" i="15"/>
  <c r="C2" i="16"/>
  <c r="D2" i="16"/>
  <c r="E2" i="16"/>
  <c r="C2" i="17"/>
  <c r="D2" i="17"/>
  <c r="E2" i="17"/>
  <c r="C2" i="18"/>
  <c r="D2" i="18"/>
  <c r="E2" i="18"/>
  <c r="C2" i="19"/>
  <c r="D2" i="19"/>
  <c r="E2" i="19"/>
  <c r="C2" i="20"/>
  <c r="D2" i="20"/>
  <c r="E2" i="20"/>
  <c r="C2" i="21"/>
  <c r="D2" i="21"/>
  <c r="E2" i="21"/>
  <c r="C2" i="22"/>
  <c r="D2" i="22"/>
  <c r="E2" i="22"/>
  <c r="C2" i="23"/>
  <c r="D2" i="23"/>
  <c r="E2" i="23"/>
  <c r="C2" i="24"/>
  <c r="D2" i="24"/>
  <c r="E2" i="24"/>
  <c r="C2" i="25"/>
  <c r="D2" i="25"/>
  <c r="E2" i="25"/>
  <c r="C2" i="26"/>
  <c r="D2" i="26"/>
  <c r="E2" i="26"/>
  <c r="C2" i="27"/>
  <c r="D2" i="27"/>
  <c r="E2" i="27"/>
  <c r="C2" i="28"/>
  <c r="D2" i="28"/>
  <c r="E2" i="28"/>
  <c r="C2" i="29"/>
  <c r="D2" i="29"/>
  <c r="E2" i="29"/>
  <c r="C2" i="30"/>
  <c r="D2" i="30"/>
  <c r="E2" i="30"/>
  <c r="C2" i="31"/>
  <c r="D2" i="31"/>
  <c r="E2" i="31"/>
  <c r="C2" i="32"/>
  <c r="D2" i="32"/>
  <c r="E2" i="32"/>
  <c r="C2" i="33"/>
  <c r="D2" i="33"/>
  <c r="E2" i="33"/>
  <c r="C2" i="34"/>
  <c r="D2" i="34"/>
  <c r="E2" i="34"/>
  <c r="C2" i="2"/>
  <c r="D2" i="2"/>
  <c r="E2" i="2"/>
  <c r="B2" i="2"/>
  <c r="B2" i="34" l="1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</calcChain>
</file>

<file path=xl/sharedStrings.xml><?xml version="1.0" encoding="utf-8"?>
<sst xmlns="http://schemas.openxmlformats.org/spreadsheetml/2006/main" count="469" uniqueCount="40">
  <si>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</si>
  <si>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</si>
  <si>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</si>
  <si>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</si>
  <si>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</si>
  <si>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</si>
  <si>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</si>
  <si>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</si>
  <si>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</si>
  <si>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</si>
  <si>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</si>
  <si>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</si>
  <si>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</si>
  <si>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</si>
  <si>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</si>
  <si>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</si>
  <si>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</si>
  <si>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</si>
  <si>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</si>
  <si>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</si>
  <si>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</si>
  <si>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</si>
  <si>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</si>
  <si>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</si>
  <si>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</si>
  <si>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</si>
  <si>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</si>
  <si>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</si>
  <si>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</si>
  <si>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</si>
  <si>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CDMX</t>
  </si>
  <si>
    <t>Coahuila</t>
  </si>
  <si>
    <t>Michoacán</t>
  </si>
  <si>
    <t>Querétaro</t>
  </si>
  <si>
    <t>Veracruz</t>
  </si>
  <si>
    <t>Consultorios</t>
  </si>
  <si>
    <t>Camas hospitalarias</t>
  </si>
  <si>
    <t>Camas no hospitalarias</t>
  </si>
  <si>
    <t>Quirófanos</t>
  </si>
  <si>
    <t>Salas 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</si>
</sst>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workbookViewId="0">
      <selection activeCell="E7" sqref="E7"/>
    </sheetView>
  </sheetViews>
  <sheetFormatPr baseColWidth="10" defaultRowHeight="14.25" x14ac:dyDescent="0.2"/>
  <cols>
    <col min="1" max="1" width="12.140625" style="3" customWidth="1"/>
    <col min="2" max="2" width="24.5703125" style="3" customWidth="1"/>
    <col min="3" max="3" width="13.28515625" style="5" bestFit="1" customWidth="1"/>
    <col min="4" max="4" width="12.42578125" style="2" bestFit="1" customWidth="1"/>
    <col min="5" max="5" width="19.140625" style="2" customWidth="1"/>
    <col min="6" max="6" width="12.28515625" style="2" bestFit="1" customWidth="1"/>
    <col min="7" max="7" width="12" style="4" bestFit="1" customWidth="1"/>
    <col min="8" max="16384" width="11.42578125" style="4"/>
  </cols>
  <sheetData>
    <row r="1" spans="1:7" ht="42.75" x14ac:dyDescent="0.2">
      <c r="A1" s="1" t="s">
        <v>0</v>
      </c>
      <c r="B1" s="1" t="s">
        <v>1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</row>
    <row r="2" spans="1:7" x14ac:dyDescent="0.2">
      <c r="A2" s="9">
        <v>2019</v>
      </c>
      <c r="B2" s="7" t="s">
        <v>2</v>
      </c>
      <c r="C2" s="10">
        <v>76875</v>
      </c>
      <c r="D2" s="10">
        <v>89538</v>
      </c>
      <c r="E2" s="10">
        <v>50466</v>
      </c>
      <c r="F2" s="10">
        <v>4198</v>
      </c>
      <c r="G2" s="10">
        <v>2221</v>
      </c>
    </row>
    <row r="3" spans="1:7" x14ac:dyDescent="0.2">
      <c r="A3" s="8">
        <v>2019</v>
      </c>
      <c r="B3" s="6" t="s">
        <v>3</v>
      </c>
      <c r="C3" s="11">
        <v>900</v>
      </c>
      <c r="D3" s="11">
        <v>974</v>
      </c>
      <c r="E3" s="11">
        <v>599</v>
      </c>
      <c r="F3" s="11">
        <v>60</v>
      </c>
      <c r="G3" s="11">
        <v>15</v>
      </c>
    </row>
    <row r="4" spans="1:7" x14ac:dyDescent="0.2">
      <c r="A4" s="8">
        <v>2019</v>
      </c>
      <c r="B4" s="6" t="s">
        <v>4</v>
      </c>
      <c r="C4" s="11">
        <v>1522</v>
      </c>
      <c r="D4" s="11">
        <v>2142</v>
      </c>
      <c r="E4" s="11">
        <v>1076</v>
      </c>
      <c r="F4" s="11">
        <v>104</v>
      </c>
      <c r="G4" s="11">
        <v>38</v>
      </c>
    </row>
    <row r="5" spans="1:7" x14ac:dyDescent="0.2">
      <c r="A5" s="8">
        <v>2019</v>
      </c>
      <c r="B5" s="6" t="s">
        <v>5</v>
      </c>
      <c r="C5" s="11">
        <v>655</v>
      </c>
      <c r="D5" s="11">
        <v>705</v>
      </c>
      <c r="E5" s="11">
        <v>446</v>
      </c>
      <c r="F5" s="11">
        <v>35</v>
      </c>
      <c r="G5" s="11">
        <v>32</v>
      </c>
    </row>
    <row r="6" spans="1:7" x14ac:dyDescent="0.2">
      <c r="A6" s="8">
        <v>2019</v>
      </c>
      <c r="B6" s="6" t="s">
        <v>6</v>
      </c>
      <c r="C6" s="11">
        <v>777</v>
      </c>
      <c r="D6" s="11">
        <v>802</v>
      </c>
      <c r="E6" s="11">
        <v>587</v>
      </c>
      <c r="F6" s="11">
        <v>41</v>
      </c>
      <c r="G6" s="11">
        <v>24</v>
      </c>
    </row>
    <row r="7" spans="1:7" x14ac:dyDescent="0.2">
      <c r="A7" s="8">
        <v>2019</v>
      </c>
      <c r="B7" s="6" t="s">
        <v>31</v>
      </c>
      <c r="C7" s="11">
        <v>1835</v>
      </c>
      <c r="D7" s="11">
        <v>2900</v>
      </c>
      <c r="E7" s="11">
        <v>1179</v>
      </c>
      <c r="F7" s="11">
        <v>135</v>
      </c>
      <c r="G7" s="11">
        <v>55</v>
      </c>
    </row>
    <row r="8" spans="1:7" x14ac:dyDescent="0.2">
      <c r="A8" s="8">
        <v>2019</v>
      </c>
      <c r="B8" s="6" t="s">
        <v>7</v>
      </c>
      <c r="C8" s="11">
        <v>601</v>
      </c>
      <c r="D8" s="11">
        <v>667</v>
      </c>
      <c r="E8" s="11">
        <v>562</v>
      </c>
      <c r="F8" s="11">
        <v>31</v>
      </c>
      <c r="G8" s="11">
        <v>13</v>
      </c>
    </row>
    <row r="9" spans="1:7" x14ac:dyDescent="0.2">
      <c r="A9" s="8">
        <v>2019</v>
      </c>
      <c r="B9" s="6" t="s">
        <v>8</v>
      </c>
      <c r="C9" s="11">
        <v>3098</v>
      </c>
      <c r="D9" s="11">
        <v>2252</v>
      </c>
      <c r="E9" s="11">
        <v>1636</v>
      </c>
      <c r="F9" s="11">
        <v>151</v>
      </c>
      <c r="G9" s="11">
        <v>97</v>
      </c>
    </row>
    <row r="10" spans="1:7" x14ac:dyDescent="0.2">
      <c r="A10" s="8">
        <v>2019</v>
      </c>
      <c r="B10" s="6" t="s">
        <v>9</v>
      </c>
      <c r="C10" s="11">
        <v>2079</v>
      </c>
      <c r="D10" s="11">
        <v>3015</v>
      </c>
      <c r="E10" s="11">
        <v>1731</v>
      </c>
      <c r="F10" s="11">
        <v>138</v>
      </c>
      <c r="G10" s="11">
        <v>114</v>
      </c>
    </row>
    <row r="11" spans="1:7" x14ac:dyDescent="0.2">
      <c r="A11" s="8">
        <v>2019</v>
      </c>
      <c r="B11" s="6" t="s">
        <v>30</v>
      </c>
      <c r="C11" s="11">
        <v>9092</v>
      </c>
      <c r="D11" s="11">
        <v>15542</v>
      </c>
      <c r="E11" s="11">
        <v>5241</v>
      </c>
      <c r="F11" s="11">
        <v>647</v>
      </c>
      <c r="G11" s="11">
        <v>100</v>
      </c>
    </row>
    <row r="12" spans="1:7" x14ac:dyDescent="0.2">
      <c r="A12" s="8">
        <v>2019</v>
      </c>
      <c r="B12" s="6" t="s">
        <v>10</v>
      </c>
      <c r="C12" s="11">
        <v>1306</v>
      </c>
      <c r="D12" s="11">
        <v>1518</v>
      </c>
      <c r="E12" s="11">
        <v>645</v>
      </c>
      <c r="F12" s="11">
        <v>62</v>
      </c>
      <c r="G12" s="11">
        <v>44</v>
      </c>
    </row>
    <row r="13" spans="1:7" x14ac:dyDescent="0.2">
      <c r="A13" s="8">
        <v>2019</v>
      </c>
      <c r="B13" s="6" t="s">
        <v>11</v>
      </c>
      <c r="C13" s="11">
        <v>2995</v>
      </c>
      <c r="D13" s="11">
        <v>3752</v>
      </c>
      <c r="E13" s="11">
        <v>2488</v>
      </c>
      <c r="F13" s="11">
        <v>177</v>
      </c>
      <c r="G13" s="11">
        <v>82</v>
      </c>
    </row>
    <row r="14" spans="1:7" x14ac:dyDescent="0.2">
      <c r="A14" s="8">
        <v>2019</v>
      </c>
      <c r="B14" s="6" t="s">
        <v>12</v>
      </c>
      <c r="C14" s="11">
        <v>2574</v>
      </c>
      <c r="D14" s="11">
        <v>1990</v>
      </c>
      <c r="E14" s="11">
        <v>2353</v>
      </c>
      <c r="F14" s="11">
        <v>114</v>
      </c>
      <c r="G14" s="11">
        <v>73</v>
      </c>
    </row>
    <row r="15" spans="1:7" x14ac:dyDescent="0.2">
      <c r="A15" s="8">
        <v>2019</v>
      </c>
      <c r="B15" s="6" t="s">
        <v>13</v>
      </c>
      <c r="C15" s="11">
        <v>1980</v>
      </c>
      <c r="D15" s="11">
        <v>1377</v>
      </c>
      <c r="E15" s="11">
        <v>1355</v>
      </c>
      <c r="F15" s="11">
        <v>61</v>
      </c>
      <c r="G15" s="11">
        <v>104</v>
      </c>
    </row>
    <row r="16" spans="1:7" x14ac:dyDescent="0.2">
      <c r="A16" s="8">
        <v>2019</v>
      </c>
      <c r="B16" s="6" t="s">
        <v>14</v>
      </c>
      <c r="C16" s="11">
        <v>4277</v>
      </c>
      <c r="D16" s="11">
        <v>6494</v>
      </c>
      <c r="E16" s="11">
        <v>2951</v>
      </c>
      <c r="F16" s="11">
        <v>263</v>
      </c>
      <c r="G16" s="11">
        <v>169</v>
      </c>
    </row>
    <row r="17" spans="1:7" x14ac:dyDescent="0.2">
      <c r="A17" s="8">
        <v>2019</v>
      </c>
      <c r="B17" s="6" t="s">
        <v>15</v>
      </c>
      <c r="C17" s="11">
        <v>7523</v>
      </c>
      <c r="D17" s="11">
        <v>8267</v>
      </c>
      <c r="E17" s="11">
        <v>4430</v>
      </c>
      <c r="F17" s="11">
        <v>333</v>
      </c>
      <c r="G17" s="11">
        <v>217</v>
      </c>
    </row>
    <row r="18" spans="1:7" x14ac:dyDescent="0.2">
      <c r="A18" s="8">
        <v>2019</v>
      </c>
      <c r="B18" s="6" t="s">
        <v>32</v>
      </c>
      <c r="C18" s="11">
        <v>2921</v>
      </c>
      <c r="D18" s="11">
        <v>2622</v>
      </c>
      <c r="E18" s="11">
        <v>1565</v>
      </c>
      <c r="F18" s="11">
        <v>133</v>
      </c>
      <c r="G18" s="11">
        <v>90</v>
      </c>
    </row>
    <row r="19" spans="1:7" x14ac:dyDescent="0.2">
      <c r="A19" s="8">
        <v>2019</v>
      </c>
      <c r="B19" s="6" t="s">
        <v>16</v>
      </c>
      <c r="C19" s="11">
        <v>1255</v>
      </c>
      <c r="D19" s="11">
        <v>1042</v>
      </c>
      <c r="E19" s="11">
        <v>743</v>
      </c>
      <c r="F19" s="11">
        <v>54</v>
      </c>
      <c r="G19" s="11">
        <v>30</v>
      </c>
    </row>
    <row r="20" spans="1:7" x14ac:dyDescent="0.2">
      <c r="A20" s="8">
        <v>2019</v>
      </c>
      <c r="B20" s="6" t="s">
        <v>17</v>
      </c>
      <c r="C20" s="11">
        <v>995</v>
      </c>
      <c r="D20" s="11">
        <v>689</v>
      </c>
      <c r="E20" s="11">
        <v>722</v>
      </c>
      <c r="F20" s="11">
        <v>37</v>
      </c>
      <c r="G20" s="11">
        <v>21</v>
      </c>
    </row>
    <row r="21" spans="1:7" x14ac:dyDescent="0.2">
      <c r="A21" s="8">
        <v>2019</v>
      </c>
      <c r="B21" s="6" t="s">
        <v>18</v>
      </c>
      <c r="C21" s="11">
        <v>3286</v>
      </c>
      <c r="D21" s="11">
        <v>4083</v>
      </c>
      <c r="E21" s="11">
        <v>1564</v>
      </c>
      <c r="F21" s="11">
        <v>180</v>
      </c>
      <c r="G21" s="11">
        <v>39</v>
      </c>
    </row>
    <row r="22" spans="1:7" x14ac:dyDescent="0.2">
      <c r="A22" s="8">
        <v>2019</v>
      </c>
      <c r="B22" s="6" t="s">
        <v>19</v>
      </c>
      <c r="C22" s="11">
        <v>3006</v>
      </c>
      <c r="D22" s="11">
        <v>2399</v>
      </c>
      <c r="E22" s="11">
        <v>2579</v>
      </c>
      <c r="F22" s="11">
        <v>115</v>
      </c>
      <c r="G22" s="11">
        <v>85</v>
      </c>
    </row>
    <row r="23" spans="1:7" x14ac:dyDescent="0.2">
      <c r="A23" s="8">
        <v>2019</v>
      </c>
      <c r="B23" s="6" t="s">
        <v>20</v>
      </c>
      <c r="C23" s="11">
        <v>3591</v>
      </c>
      <c r="D23" s="11">
        <v>4113</v>
      </c>
      <c r="E23" s="11">
        <v>3365</v>
      </c>
      <c r="F23" s="11">
        <v>216</v>
      </c>
      <c r="G23" s="11">
        <v>252</v>
      </c>
    </row>
    <row r="24" spans="1:7" x14ac:dyDescent="0.2">
      <c r="A24" s="8">
        <v>2019</v>
      </c>
      <c r="B24" s="6" t="s">
        <v>33</v>
      </c>
      <c r="C24" s="11">
        <v>1046</v>
      </c>
      <c r="D24" s="11">
        <v>899</v>
      </c>
      <c r="E24" s="11">
        <v>819</v>
      </c>
      <c r="F24" s="11">
        <v>54</v>
      </c>
      <c r="G24" s="11">
        <v>21</v>
      </c>
    </row>
    <row r="25" spans="1:7" x14ac:dyDescent="0.2">
      <c r="A25" s="8">
        <v>2019</v>
      </c>
      <c r="B25" s="6" t="s">
        <v>21</v>
      </c>
      <c r="C25" s="11">
        <v>898</v>
      </c>
      <c r="D25" s="11">
        <v>1047</v>
      </c>
      <c r="E25" s="11">
        <v>626</v>
      </c>
      <c r="F25" s="11">
        <v>51</v>
      </c>
      <c r="G25" s="11">
        <v>29</v>
      </c>
    </row>
    <row r="26" spans="1:7" x14ac:dyDescent="0.2">
      <c r="A26" s="8">
        <v>2019</v>
      </c>
      <c r="B26" s="6" t="s">
        <v>22</v>
      </c>
      <c r="C26" s="11">
        <v>1748</v>
      </c>
      <c r="D26" s="11">
        <v>1822</v>
      </c>
      <c r="E26" s="11">
        <v>1036</v>
      </c>
      <c r="F26" s="11">
        <v>83</v>
      </c>
      <c r="G26" s="11">
        <v>40</v>
      </c>
    </row>
    <row r="27" spans="1:7" x14ac:dyDescent="0.2">
      <c r="A27" s="8">
        <v>2019</v>
      </c>
      <c r="B27" s="6" t="s">
        <v>23</v>
      </c>
      <c r="C27" s="11">
        <v>2014</v>
      </c>
      <c r="D27" s="11">
        <v>2206</v>
      </c>
      <c r="E27" s="11">
        <v>1124</v>
      </c>
      <c r="F27" s="11">
        <v>118</v>
      </c>
      <c r="G27" s="11">
        <v>55</v>
      </c>
    </row>
    <row r="28" spans="1:7" x14ac:dyDescent="0.2">
      <c r="A28" s="8">
        <v>2019</v>
      </c>
      <c r="B28" s="6" t="s">
        <v>24</v>
      </c>
      <c r="C28" s="11">
        <v>2136</v>
      </c>
      <c r="D28" s="11">
        <v>2876</v>
      </c>
      <c r="E28" s="11">
        <v>1447</v>
      </c>
      <c r="F28" s="11">
        <v>146</v>
      </c>
      <c r="G28" s="11">
        <v>49</v>
      </c>
    </row>
    <row r="29" spans="1:7" x14ac:dyDescent="0.2">
      <c r="A29" s="8">
        <v>2019</v>
      </c>
      <c r="B29" s="6" t="s">
        <v>25</v>
      </c>
      <c r="C29" s="11">
        <v>2225</v>
      </c>
      <c r="D29" s="11">
        <v>1591</v>
      </c>
      <c r="E29" s="11">
        <v>1141</v>
      </c>
      <c r="F29" s="11">
        <v>96</v>
      </c>
      <c r="G29" s="11">
        <v>39</v>
      </c>
    </row>
    <row r="30" spans="1:7" x14ac:dyDescent="0.2">
      <c r="A30" s="8">
        <v>2019</v>
      </c>
      <c r="B30" s="6" t="s">
        <v>26</v>
      </c>
      <c r="C30" s="11">
        <v>2337</v>
      </c>
      <c r="D30" s="11">
        <v>2989</v>
      </c>
      <c r="E30" s="11">
        <v>1455</v>
      </c>
      <c r="F30" s="11">
        <v>138</v>
      </c>
      <c r="G30" s="11">
        <v>62</v>
      </c>
    </row>
    <row r="31" spans="1:7" x14ac:dyDescent="0.2">
      <c r="A31" s="8">
        <v>2019</v>
      </c>
      <c r="B31" s="6" t="s">
        <v>27</v>
      </c>
      <c r="C31" s="11">
        <v>868</v>
      </c>
      <c r="D31" s="11">
        <v>702</v>
      </c>
      <c r="E31" s="11">
        <v>739</v>
      </c>
      <c r="F31" s="11">
        <v>36</v>
      </c>
      <c r="G31" s="11">
        <v>18</v>
      </c>
    </row>
    <row r="32" spans="1:7" x14ac:dyDescent="0.2">
      <c r="A32" s="8">
        <v>2019</v>
      </c>
      <c r="B32" s="6" t="s">
        <v>34</v>
      </c>
      <c r="C32" s="11">
        <v>4743</v>
      </c>
      <c r="D32" s="11">
        <v>5144</v>
      </c>
      <c r="E32" s="11">
        <v>2452</v>
      </c>
      <c r="F32" s="11">
        <v>260</v>
      </c>
      <c r="G32" s="11">
        <v>154</v>
      </c>
    </row>
    <row r="33" spans="1:7" x14ac:dyDescent="0.2">
      <c r="A33" s="8">
        <v>2019</v>
      </c>
      <c r="B33" s="6" t="s">
        <v>28</v>
      </c>
      <c r="C33" s="11">
        <v>1416</v>
      </c>
      <c r="D33" s="11">
        <v>1943</v>
      </c>
      <c r="E33" s="11">
        <v>1052</v>
      </c>
      <c r="F33" s="11">
        <v>79</v>
      </c>
      <c r="G33" s="11">
        <v>29</v>
      </c>
    </row>
    <row r="34" spans="1:7" x14ac:dyDescent="0.2">
      <c r="A34" s="8">
        <v>2019</v>
      </c>
      <c r="B34" s="6" t="s">
        <v>29</v>
      </c>
      <c r="C34" s="11">
        <v>1176</v>
      </c>
      <c r="D34" s="11">
        <v>974</v>
      </c>
      <c r="E34" s="11">
        <v>758</v>
      </c>
      <c r="F34" s="11">
        <v>50</v>
      </c>
      <c r="G34" s="11">
        <v>31</v>
      </c>
    </row>
    <row r="35" spans="1:7" x14ac:dyDescent="0.2">
      <c r="A35" s="9">
        <v>2018</v>
      </c>
      <c r="B35" s="7" t="s">
        <v>2</v>
      </c>
      <c r="C35" s="10">
        <v>77523</v>
      </c>
      <c r="D35" s="10">
        <v>89562</v>
      </c>
      <c r="E35" s="10">
        <v>50019</v>
      </c>
      <c r="F35" s="10">
        <v>4162</v>
      </c>
      <c r="G35" s="10">
        <v>2204</v>
      </c>
    </row>
    <row r="36" spans="1:7" x14ac:dyDescent="0.2">
      <c r="A36" s="8">
        <v>2018</v>
      </c>
      <c r="B36" s="6" t="s">
        <v>3</v>
      </c>
      <c r="C36" s="11">
        <v>863</v>
      </c>
      <c r="D36" s="11">
        <v>966</v>
      </c>
      <c r="E36" s="11">
        <v>557</v>
      </c>
      <c r="F36" s="11">
        <v>50</v>
      </c>
      <c r="G36" s="11">
        <v>15</v>
      </c>
    </row>
    <row r="37" spans="1:7" x14ac:dyDescent="0.2">
      <c r="A37" s="8">
        <v>2018</v>
      </c>
      <c r="B37" s="6" t="s">
        <v>4</v>
      </c>
      <c r="C37" s="11">
        <v>1639</v>
      </c>
      <c r="D37" s="11">
        <v>2153</v>
      </c>
      <c r="E37" s="11">
        <v>1069</v>
      </c>
      <c r="F37" s="11">
        <v>99</v>
      </c>
      <c r="G37" s="11">
        <v>41</v>
      </c>
    </row>
    <row r="38" spans="1:7" x14ac:dyDescent="0.2">
      <c r="A38" s="8">
        <v>2018</v>
      </c>
      <c r="B38" s="6" t="s">
        <v>5</v>
      </c>
      <c r="C38" s="11">
        <v>631</v>
      </c>
      <c r="D38" s="11">
        <v>695</v>
      </c>
      <c r="E38" s="11">
        <v>420</v>
      </c>
      <c r="F38" s="11">
        <v>38</v>
      </c>
      <c r="G38" s="11">
        <v>35</v>
      </c>
    </row>
    <row r="39" spans="1:7" x14ac:dyDescent="0.2">
      <c r="A39" s="8">
        <v>2018</v>
      </c>
      <c r="B39" s="6" t="s">
        <v>6</v>
      </c>
      <c r="C39" s="11">
        <v>811</v>
      </c>
      <c r="D39" s="11">
        <v>790</v>
      </c>
      <c r="E39" s="11">
        <v>539</v>
      </c>
      <c r="F39" s="11">
        <v>40</v>
      </c>
      <c r="G39" s="11">
        <v>35</v>
      </c>
    </row>
    <row r="40" spans="1:7" x14ac:dyDescent="0.2">
      <c r="A40" s="8">
        <v>2018</v>
      </c>
      <c r="B40" s="6" t="s">
        <v>31</v>
      </c>
      <c r="C40" s="11">
        <v>1914</v>
      </c>
      <c r="D40" s="11">
        <v>2915</v>
      </c>
      <c r="E40" s="11">
        <v>1215</v>
      </c>
      <c r="F40" s="11">
        <v>148</v>
      </c>
      <c r="G40" s="11">
        <v>53</v>
      </c>
    </row>
    <row r="41" spans="1:7" x14ac:dyDescent="0.2">
      <c r="A41" s="8">
        <v>2018</v>
      </c>
      <c r="B41" s="6" t="s">
        <v>7</v>
      </c>
      <c r="C41" s="11">
        <v>594</v>
      </c>
      <c r="D41" s="11">
        <v>649</v>
      </c>
      <c r="E41" s="11">
        <v>618</v>
      </c>
      <c r="F41" s="11">
        <v>33</v>
      </c>
      <c r="G41" s="11">
        <v>13</v>
      </c>
    </row>
    <row r="42" spans="1:7" x14ac:dyDescent="0.2">
      <c r="A42" s="8">
        <v>2018</v>
      </c>
      <c r="B42" s="6" t="s">
        <v>8</v>
      </c>
      <c r="C42" s="11">
        <v>3122</v>
      </c>
      <c r="D42" s="11">
        <v>2260</v>
      </c>
      <c r="E42" s="11">
        <v>1589</v>
      </c>
      <c r="F42" s="11">
        <v>146</v>
      </c>
      <c r="G42" s="11">
        <v>97</v>
      </c>
    </row>
    <row r="43" spans="1:7" x14ac:dyDescent="0.2">
      <c r="A43" s="8">
        <v>2018</v>
      </c>
      <c r="B43" s="6" t="s">
        <v>9</v>
      </c>
      <c r="C43" s="11">
        <v>2148</v>
      </c>
      <c r="D43" s="11">
        <v>2915</v>
      </c>
      <c r="E43" s="11">
        <v>1619</v>
      </c>
      <c r="F43" s="11">
        <v>141</v>
      </c>
      <c r="G43" s="11">
        <v>101</v>
      </c>
    </row>
    <row r="44" spans="1:7" x14ac:dyDescent="0.2">
      <c r="A44" s="8">
        <v>2018</v>
      </c>
      <c r="B44" s="6" t="s">
        <v>30</v>
      </c>
      <c r="C44" s="11">
        <v>9214</v>
      </c>
      <c r="D44" s="11">
        <v>15632</v>
      </c>
      <c r="E44" s="11">
        <v>5125</v>
      </c>
      <c r="F44" s="11">
        <v>650</v>
      </c>
      <c r="G44" s="11">
        <v>102</v>
      </c>
    </row>
    <row r="45" spans="1:7" x14ac:dyDescent="0.2">
      <c r="A45" s="8">
        <v>2018</v>
      </c>
      <c r="B45" s="6" t="s">
        <v>10</v>
      </c>
      <c r="C45" s="11">
        <v>1296</v>
      </c>
      <c r="D45" s="11">
        <v>1542</v>
      </c>
      <c r="E45" s="11">
        <v>656</v>
      </c>
      <c r="F45" s="11">
        <v>65</v>
      </c>
      <c r="G45" s="11">
        <v>44</v>
      </c>
    </row>
    <row r="46" spans="1:7" x14ac:dyDescent="0.2">
      <c r="A46" s="8">
        <v>2018</v>
      </c>
      <c r="B46" s="6" t="s">
        <v>11</v>
      </c>
      <c r="C46" s="11">
        <v>2974</v>
      </c>
      <c r="D46" s="11">
        <v>3657</v>
      </c>
      <c r="E46" s="11">
        <v>2122</v>
      </c>
      <c r="F46" s="11">
        <v>174</v>
      </c>
      <c r="G46" s="11">
        <v>85</v>
      </c>
    </row>
    <row r="47" spans="1:7" x14ac:dyDescent="0.2">
      <c r="A47" s="8">
        <v>2018</v>
      </c>
      <c r="B47" s="6" t="s">
        <v>12</v>
      </c>
      <c r="C47" s="11">
        <v>2576</v>
      </c>
      <c r="D47" s="11">
        <v>2075</v>
      </c>
      <c r="E47" s="11">
        <v>2260</v>
      </c>
      <c r="F47" s="11">
        <v>110</v>
      </c>
      <c r="G47" s="11">
        <v>68</v>
      </c>
    </row>
    <row r="48" spans="1:7" x14ac:dyDescent="0.2">
      <c r="A48" s="8">
        <v>2018</v>
      </c>
      <c r="B48" s="6" t="s">
        <v>13</v>
      </c>
      <c r="C48" s="11">
        <v>1982</v>
      </c>
      <c r="D48" s="11">
        <v>1367</v>
      </c>
      <c r="E48" s="11">
        <v>1355</v>
      </c>
      <c r="F48" s="11">
        <v>62</v>
      </c>
      <c r="G48" s="11">
        <v>113</v>
      </c>
    </row>
    <row r="49" spans="1:7" x14ac:dyDescent="0.2">
      <c r="A49" s="8">
        <v>2018</v>
      </c>
      <c r="B49" s="6" t="s">
        <v>14</v>
      </c>
      <c r="C49" s="11">
        <v>4300</v>
      </c>
      <c r="D49" s="11">
        <v>6460</v>
      </c>
      <c r="E49" s="11">
        <v>2975</v>
      </c>
      <c r="F49" s="11">
        <v>263</v>
      </c>
      <c r="G49" s="11">
        <v>171</v>
      </c>
    </row>
    <row r="50" spans="1:7" x14ac:dyDescent="0.2">
      <c r="A50" s="8">
        <v>2018</v>
      </c>
      <c r="B50" s="6" t="s">
        <v>15</v>
      </c>
      <c r="C50" s="11">
        <v>7476</v>
      </c>
      <c r="D50" s="11">
        <v>8356</v>
      </c>
      <c r="E50" s="11">
        <v>4307</v>
      </c>
      <c r="F50" s="11">
        <v>324</v>
      </c>
      <c r="G50" s="11">
        <v>217</v>
      </c>
    </row>
    <row r="51" spans="1:7" x14ac:dyDescent="0.2">
      <c r="A51" s="8">
        <v>2018</v>
      </c>
      <c r="B51" s="6" t="s">
        <v>32</v>
      </c>
      <c r="C51" s="11">
        <v>2949</v>
      </c>
      <c r="D51" s="11">
        <v>2648</v>
      </c>
      <c r="E51" s="11">
        <v>1573</v>
      </c>
      <c r="F51" s="11">
        <v>122</v>
      </c>
      <c r="G51" s="11">
        <v>90</v>
      </c>
    </row>
    <row r="52" spans="1:7" x14ac:dyDescent="0.2">
      <c r="A52" s="8">
        <v>2018</v>
      </c>
      <c r="B52" s="6" t="s">
        <v>16</v>
      </c>
      <c r="C52" s="11">
        <v>1308</v>
      </c>
      <c r="D52" s="11">
        <v>1047</v>
      </c>
      <c r="E52" s="11">
        <v>800</v>
      </c>
      <c r="F52" s="11">
        <v>60</v>
      </c>
      <c r="G52" s="11">
        <v>30</v>
      </c>
    </row>
    <row r="53" spans="1:7" x14ac:dyDescent="0.2">
      <c r="A53" s="8">
        <v>2018</v>
      </c>
      <c r="B53" s="6" t="s">
        <v>17</v>
      </c>
      <c r="C53" s="11">
        <v>1043</v>
      </c>
      <c r="D53" s="11">
        <v>714</v>
      </c>
      <c r="E53" s="11">
        <v>752</v>
      </c>
      <c r="F53" s="11">
        <v>38</v>
      </c>
      <c r="G53" s="11">
        <v>24</v>
      </c>
    </row>
    <row r="54" spans="1:7" x14ac:dyDescent="0.2">
      <c r="A54" s="8">
        <v>2018</v>
      </c>
      <c r="B54" s="6" t="s">
        <v>18</v>
      </c>
      <c r="C54" s="11">
        <v>3295</v>
      </c>
      <c r="D54" s="11">
        <v>4077</v>
      </c>
      <c r="E54" s="11">
        <v>1536</v>
      </c>
      <c r="F54" s="11">
        <v>172</v>
      </c>
      <c r="G54" s="11">
        <v>37</v>
      </c>
    </row>
    <row r="55" spans="1:7" x14ac:dyDescent="0.2">
      <c r="A55" s="8">
        <v>2018</v>
      </c>
      <c r="B55" s="6" t="s">
        <v>19</v>
      </c>
      <c r="C55" s="11">
        <v>3125</v>
      </c>
      <c r="D55" s="11">
        <v>2352</v>
      </c>
      <c r="E55" s="11">
        <v>3020</v>
      </c>
      <c r="F55" s="11">
        <v>116</v>
      </c>
      <c r="G55" s="11">
        <v>85</v>
      </c>
    </row>
    <row r="56" spans="1:7" x14ac:dyDescent="0.2">
      <c r="A56" s="8">
        <v>2018</v>
      </c>
      <c r="B56" s="6" t="s">
        <v>20</v>
      </c>
      <c r="C56" s="11">
        <v>3580</v>
      </c>
      <c r="D56" s="11">
        <v>4012</v>
      </c>
      <c r="E56" s="11">
        <v>3439</v>
      </c>
      <c r="F56" s="11">
        <v>234</v>
      </c>
      <c r="G56" s="11">
        <v>261</v>
      </c>
    </row>
    <row r="57" spans="1:7" x14ac:dyDescent="0.2">
      <c r="A57" s="8">
        <v>2018</v>
      </c>
      <c r="B57" s="6" t="s">
        <v>33</v>
      </c>
      <c r="C57" s="11">
        <v>1035</v>
      </c>
      <c r="D57" s="11">
        <v>881</v>
      </c>
      <c r="E57" s="11">
        <v>779</v>
      </c>
      <c r="F57" s="11">
        <v>43</v>
      </c>
      <c r="G57" s="11">
        <v>19</v>
      </c>
    </row>
    <row r="58" spans="1:7" x14ac:dyDescent="0.2">
      <c r="A58" s="8">
        <v>2018</v>
      </c>
      <c r="B58" s="6" t="s">
        <v>21</v>
      </c>
      <c r="C58" s="11">
        <v>907</v>
      </c>
      <c r="D58" s="11">
        <v>1030</v>
      </c>
      <c r="E58" s="11">
        <v>581</v>
      </c>
      <c r="F58" s="11">
        <v>49</v>
      </c>
      <c r="G58" s="11">
        <v>28</v>
      </c>
    </row>
    <row r="59" spans="1:7" x14ac:dyDescent="0.2">
      <c r="A59" s="8">
        <v>2018</v>
      </c>
      <c r="B59" s="6" t="s">
        <v>22</v>
      </c>
      <c r="C59" s="11">
        <v>1817</v>
      </c>
      <c r="D59" s="11">
        <v>2021</v>
      </c>
      <c r="E59" s="11">
        <v>1058</v>
      </c>
      <c r="F59" s="11">
        <v>82</v>
      </c>
      <c r="G59" s="11">
        <v>43</v>
      </c>
    </row>
    <row r="60" spans="1:7" x14ac:dyDescent="0.2">
      <c r="A60" s="8">
        <v>2018</v>
      </c>
      <c r="B60" s="6" t="s">
        <v>23</v>
      </c>
      <c r="C60" s="11">
        <v>2004</v>
      </c>
      <c r="D60" s="11">
        <v>2382</v>
      </c>
      <c r="E60" s="11">
        <v>1129</v>
      </c>
      <c r="F60" s="11">
        <v>121</v>
      </c>
      <c r="G60" s="11">
        <v>56</v>
      </c>
    </row>
    <row r="61" spans="1:7" x14ac:dyDescent="0.2">
      <c r="A61" s="8">
        <v>2018</v>
      </c>
      <c r="B61" s="6" t="s">
        <v>24</v>
      </c>
      <c r="C61" s="11">
        <v>2179</v>
      </c>
      <c r="D61" s="11">
        <v>2894</v>
      </c>
      <c r="E61" s="11">
        <v>1361</v>
      </c>
      <c r="F61" s="11">
        <v>139</v>
      </c>
      <c r="G61" s="11">
        <v>38</v>
      </c>
    </row>
    <row r="62" spans="1:7" x14ac:dyDescent="0.2">
      <c r="A62" s="8">
        <v>2018</v>
      </c>
      <c r="B62" s="6" t="s">
        <v>25</v>
      </c>
      <c r="C62" s="11">
        <v>2219</v>
      </c>
      <c r="D62" s="11">
        <v>1583</v>
      </c>
      <c r="E62" s="11">
        <v>1252</v>
      </c>
      <c r="F62" s="11">
        <v>93</v>
      </c>
      <c r="G62" s="11">
        <v>38</v>
      </c>
    </row>
    <row r="63" spans="1:7" x14ac:dyDescent="0.2">
      <c r="A63" s="8">
        <v>2018</v>
      </c>
      <c r="B63" s="6" t="s">
        <v>26</v>
      </c>
      <c r="C63" s="11">
        <v>2322</v>
      </c>
      <c r="D63" s="11">
        <v>2977</v>
      </c>
      <c r="E63" s="11">
        <v>1499</v>
      </c>
      <c r="F63" s="11">
        <v>129</v>
      </c>
      <c r="G63" s="11">
        <v>62</v>
      </c>
    </row>
    <row r="64" spans="1:7" x14ac:dyDescent="0.2">
      <c r="A64" s="8">
        <v>2018</v>
      </c>
      <c r="B64" s="6" t="s">
        <v>27</v>
      </c>
      <c r="C64" s="11">
        <v>844</v>
      </c>
      <c r="D64" s="11">
        <v>714</v>
      </c>
      <c r="E64" s="11">
        <v>741</v>
      </c>
      <c r="F64" s="11">
        <v>37</v>
      </c>
      <c r="G64" s="11">
        <v>18</v>
      </c>
    </row>
    <row r="65" spans="1:7" x14ac:dyDescent="0.2">
      <c r="A65" s="8">
        <v>2018</v>
      </c>
      <c r="B65" s="6" t="s">
        <v>34</v>
      </c>
      <c r="C65" s="11">
        <v>4805</v>
      </c>
      <c r="D65" s="11">
        <v>4999</v>
      </c>
      <c r="E65" s="11">
        <v>2352</v>
      </c>
      <c r="F65" s="11">
        <v>262</v>
      </c>
      <c r="G65" s="11">
        <v>130</v>
      </c>
    </row>
    <row r="66" spans="1:7" x14ac:dyDescent="0.2">
      <c r="A66" s="8">
        <v>2018</v>
      </c>
      <c r="B66" s="6" t="s">
        <v>28</v>
      </c>
      <c r="C66" s="11">
        <v>1364</v>
      </c>
      <c r="D66" s="11">
        <v>1800</v>
      </c>
      <c r="E66" s="11">
        <v>996</v>
      </c>
      <c r="F66" s="11">
        <v>74</v>
      </c>
      <c r="G66" s="11">
        <v>25</v>
      </c>
    </row>
    <row r="67" spans="1:7" x14ac:dyDescent="0.2">
      <c r="A67" s="8">
        <v>2018</v>
      </c>
      <c r="B67" s="6" t="s">
        <v>29</v>
      </c>
      <c r="C67" s="11">
        <v>1187</v>
      </c>
      <c r="D67" s="11">
        <v>999</v>
      </c>
      <c r="E67" s="11">
        <v>725</v>
      </c>
      <c r="F67" s="11">
        <v>48</v>
      </c>
      <c r="G67" s="11">
        <v>30</v>
      </c>
    </row>
    <row r="68" spans="1:7" x14ac:dyDescent="0.2">
      <c r="A68" s="9">
        <v>2017</v>
      </c>
      <c r="B68" s="7" t="s">
        <v>2</v>
      </c>
      <c r="C68" s="10">
        <v>76201</v>
      </c>
      <c r="D68" s="10">
        <v>89085</v>
      </c>
      <c r="E68" s="10">
        <v>50130</v>
      </c>
      <c r="F68" s="10">
        <v>4169</v>
      </c>
      <c r="G68" s="10">
        <v>2581</v>
      </c>
    </row>
    <row r="69" spans="1:7" x14ac:dyDescent="0.2">
      <c r="A69" s="8">
        <v>2017</v>
      </c>
      <c r="B69" s="6" t="s">
        <v>3</v>
      </c>
      <c r="C69" s="11">
        <v>843</v>
      </c>
      <c r="D69" s="11">
        <v>875</v>
      </c>
      <c r="E69" s="11">
        <v>472</v>
      </c>
      <c r="F69" s="11">
        <v>42</v>
      </c>
      <c r="G69" s="11">
        <v>13</v>
      </c>
    </row>
    <row r="70" spans="1:7" x14ac:dyDescent="0.2">
      <c r="A70" s="8">
        <v>2017</v>
      </c>
      <c r="B70" s="6" t="s">
        <v>4</v>
      </c>
      <c r="C70" s="11">
        <v>1627</v>
      </c>
      <c r="D70" s="11">
        <v>2183</v>
      </c>
      <c r="E70" s="11">
        <v>1036</v>
      </c>
      <c r="F70" s="11">
        <v>105</v>
      </c>
      <c r="G70" s="11">
        <v>39</v>
      </c>
    </row>
    <row r="71" spans="1:7" x14ac:dyDescent="0.2">
      <c r="A71" s="8">
        <v>2017</v>
      </c>
      <c r="B71" s="6" t="s">
        <v>5</v>
      </c>
      <c r="C71" s="11">
        <v>628</v>
      </c>
      <c r="D71" s="11">
        <v>690</v>
      </c>
      <c r="E71" s="11">
        <v>435</v>
      </c>
      <c r="F71" s="11">
        <v>38</v>
      </c>
      <c r="G71" s="11">
        <v>38</v>
      </c>
    </row>
    <row r="72" spans="1:7" x14ac:dyDescent="0.2">
      <c r="A72" s="8">
        <v>2017</v>
      </c>
      <c r="B72" s="6" t="s">
        <v>6</v>
      </c>
      <c r="C72" s="11">
        <v>804</v>
      </c>
      <c r="D72" s="11">
        <v>764</v>
      </c>
      <c r="E72" s="11">
        <v>549</v>
      </c>
      <c r="F72" s="11">
        <v>45</v>
      </c>
      <c r="G72" s="11">
        <v>40</v>
      </c>
    </row>
    <row r="73" spans="1:7" x14ac:dyDescent="0.2">
      <c r="A73" s="8">
        <v>2017</v>
      </c>
      <c r="B73" s="6" t="s">
        <v>31</v>
      </c>
      <c r="C73" s="11">
        <v>1902</v>
      </c>
      <c r="D73" s="11">
        <v>2879</v>
      </c>
      <c r="E73" s="11">
        <v>1255</v>
      </c>
      <c r="F73" s="11">
        <v>146</v>
      </c>
      <c r="G73" s="11">
        <v>46</v>
      </c>
    </row>
    <row r="74" spans="1:7" x14ac:dyDescent="0.2">
      <c r="A74" s="8">
        <v>2017</v>
      </c>
      <c r="B74" s="6" t="s">
        <v>7</v>
      </c>
      <c r="C74" s="11">
        <v>628</v>
      </c>
      <c r="D74" s="11">
        <v>646</v>
      </c>
      <c r="E74" s="11">
        <v>583</v>
      </c>
      <c r="F74" s="11">
        <v>36</v>
      </c>
      <c r="G74" s="11">
        <v>12</v>
      </c>
    </row>
    <row r="75" spans="1:7" x14ac:dyDescent="0.2">
      <c r="A75" s="8">
        <v>2017</v>
      </c>
      <c r="B75" s="6" t="s">
        <v>8</v>
      </c>
      <c r="C75" s="11">
        <v>3020</v>
      </c>
      <c r="D75" s="11">
        <v>2412</v>
      </c>
      <c r="E75" s="11">
        <v>1561</v>
      </c>
      <c r="F75" s="11">
        <v>142</v>
      </c>
      <c r="G75" s="11">
        <v>97</v>
      </c>
    </row>
    <row r="76" spans="1:7" x14ac:dyDescent="0.2">
      <c r="A76" s="8">
        <v>2017</v>
      </c>
      <c r="B76" s="6" t="s">
        <v>9</v>
      </c>
      <c r="C76" s="11">
        <v>2003</v>
      </c>
      <c r="D76" s="11">
        <v>2905</v>
      </c>
      <c r="E76" s="11">
        <v>1620</v>
      </c>
      <c r="F76" s="11">
        <v>133</v>
      </c>
      <c r="G76" s="11">
        <v>101</v>
      </c>
    </row>
    <row r="77" spans="1:7" x14ac:dyDescent="0.2">
      <c r="A77" s="8">
        <v>2017</v>
      </c>
      <c r="B77" s="6" t="s">
        <v>30</v>
      </c>
      <c r="C77" s="11">
        <v>9031</v>
      </c>
      <c r="D77" s="11">
        <v>15457</v>
      </c>
      <c r="E77" s="11">
        <v>5304</v>
      </c>
      <c r="F77" s="11">
        <v>648</v>
      </c>
      <c r="G77" s="11">
        <v>102</v>
      </c>
    </row>
    <row r="78" spans="1:7" x14ac:dyDescent="0.2">
      <c r="A78" s="8">
        <v>2017</v>
      </c>
      <c r="B78" s="6" t="s">
        <v>10</v>
      </c>
      <c r="C78" s="11">
        <v>1261</v>
      </c>
      <c r="D78" s="11">
        <v>1545</v>
      </c>
      <c r="E78" s="11">
        <v>654</v>
      </c>
      <c r="F78" s="11">
        <v>64</v>
      </c>
      <c r="G78" s="11">
        <v>57</v>
      </c>
    </row>
    <row r="79" spans="1:7" x14ac:dyDescent="0.2">
      <c r="A79" s="8">
        <v>2017</v>
      </c>
      <c r="B79" s="6" t="s">
        <v>11</v>
      </c>
      <c r="C79" s="11">
        <v>2810</v>
      </c>
      <c r="D79" s="11">
        <v>3335</v>
      </c>
      <c r="E79" s="11">
        <v>2067</v>
      </c>
      <c r="F79" s="11">
        <v>168</v>
      </c>
      <c r="G79" s="11">
        <v>82</v>
      </c>
    </row>
    <row r="80" spans="1:7" x14ac:dyDescent="0.2">
      <c r="A80" s="8">
        <v>2017</v>
      </c>
      <c r="B80" s="6" t="s">
        <v>12</v>
      </c>
      <c r="C80" s="11">
        <v>2486</v>
      </c>
      <c r="D80" s="11">
        <v>1977</v>
      </c>
      <c r="E80" s="11">
        <v>2029</v>
      </c>
      <c r="F80" s="11">
        <v>109</v>
      </c>
      <c r="G80" s="11">
        <v>67</v>
      </c>
    </row>
    <row r="81" spans="1:7" x14ac:dyDescent="0.2">
      <c r="A81" s="8">
        <v>2017</v>
      </c>
      <c r="B81" s="6" t="s">
        <v>13</v>
      </c>
      <c r="C81" s="11">
        <v>1971</v>
      </c>
      <c r="D81" s="11">
        <v>1399</v>
      </c>
      <c r="E81" s="11">
        <v>1422</v>
      </c>
      <c r="F81" s="11">
        <v>63</v>
      </c>
      <c r="G81" s="11">
        <v>112</v>
      </c>
    </row>
    <row r="82" spans="1:7" x14ac:dyDescent="0.2">
      <c r="A82" s="8">
        <v>2017</v>
      </c>
      <c r="B82" s="6" t="s">
        <v>14</v>
      </c>
      <c r="C82" s="11">
        <v>4273</v>
      </c>
      <c r="D82" s="11">
        <v>6487</v>
      </c>
      <c r="E82" s="11">
        <v>3045</v>
      </c>
      <c r="F82" s="11">
        <v>268</v>
      </c>
      <c r="G82" s="11">
        <v>172</v>
      </c>
    </row>
    <row r="83" spans="1:7" x14ac:dyDescent="0.2">
      <c r="A83" s="8">
        <v>2017</v>
      </c>
      <c r="B83" s="6" t="s">
        <v>15</v>
      </c>
      <c r="C83" s="11">
        <v>7517</v>
      </c>
      <c r="D83" s="11">
        <v>8407</v>
      </c>
      <c r="E83" s="11">
        <v>4289</v>
      </c>
      <c r="F83" s="11">
        <v>326</v>
      </c>
      <c r="G83" s="11">
        <v>218</v>
      </c>
    </row>
    <row r="84" spans="1:7" x14ac:dyDescent="0.2">
      <c r="A84" s="8">
        <v>2017</v>
      </c>
      <c r="B84" s="6" t="s">
        <v>32</v>
      </c>
      <c r="C84" s="11">
        <v>2894</v>
      </c>
      <c r="D84" s="11">
        <v>2615</v>
      </c>
      <c r="E84" s="11">
        <v>1490</v>
      </c>
      <c r="F84" s="11">
        <v>124</v>
      </c>
      <c r="G84" s="11">
        <v>97</v>
      </c>
    </row>
    <row r="85" spans="1:7" x14ac:dyDescent="0.2">
      <c r="A85" s="8">
        <v>2017</v>
      </c>
      <c r="B85" s="6" t="s">
        <v>16</v>
      </c>
      <c r="C85" s="11">
        <v>1230</v>
      </c>
      <c r="D85" s="11">
        <v>1018</v>
      </c>
      <c r="E85" s="11">
        <v>785</v>
      </c>
      <c r="F85" s="11">
        <v>49</v>
      </c>
      <c r="G85" s="11">
        <v>28</v>
      </c>
    </row>
    <row r="86" spans="1:7" x14ac:dyDescent="0.2">
      <c r="A86" s="8">
        <v>2017</v>
      </c>
      <c r="B86" s="6" t="s">
        <v>17</v>
      </c>
      <c r="C86" s="11">
        <v>1022</v>
      </c>
      <c r="D86" s="11">
        <v>704</v>
      </c>
      <c r="E86" s="11">
        <v>696</v>
      </c>
      <c r="F86" s="11">
        <v>37</v>
      </c>
      <c r="G86" s="11">
        <v>24</v>
      </c>
    </row>
    <row r="87" spans="1:7" x14ac:dyDescent="0.2">
      <c r="A87" s="8">
        <v>2017</v>
      </c>
      <c r="B87" s="6" t="s">
        <v>18</v>
      </c>
      <c r="C87" s="11">
        <v>3073</v>
      </c>
      <c r="D87" s="11">
        <v>4163</v>
      </c>
      <c r="E87" s="11">
        <v>1677</v>
      </c>
      <c r="F87" s="11">
        <v>169</v>
      </c>
      <c r="G87" s="11">
        <v>34</v>
      </c>
    </row>
    <row r="88" spans="1:7" x14ac:dyDescent="0.2">
      <c r="A88" s="8">
        <v>2017</v>
      </c>
      <c r="B88" s="6" t="s">
        <v>19</v>
      </c>
      <c r="C88" s="11">
        <v>3091</v>
      </c>
      <c r="D88" s="11">
        <v>2355</v>
      </c>
      <c r="E88" s="11">
        <v>2963</v>
      </c>
      <c r="F88" s="11">
        <v>110</v>
      </c>
      <c r="G88" s="11">
        <v>84</v>
      </c>
    </row>
    <row r="89" spans="1:7" x14ac:dyDescent="0.2">
      <c r="A89" s="8">
        <v>2017</v>
      </c>
      <c r="B89" s="6" t="s">
        <v>20</v>
      </c>
      <c r="C89" s="11">
        <v>3660</v>
      </c>
      <c r="D89" s="11">
        <v>4098</v>
      </c>
      <c r="E89" s="11">
        <v>3534</v>
      </c>
      <c r="F89" s="11">
        <v>236</v>
      </c>
      <c r="G89" s="11">
        <v>308</v>
      </c>
    </row>
    <row r="90" spans="1:7" x14ac:dyDescent="0.2">
      <c r="A90" s="8">
        <v>2017</v>
      </c>
      <c r="B90" s="6" t="s">
        <v>33</v>
      </c>
      <c r="C90" s="11">
        <v>1028</v>
      </c>
      <c r="D90" s="11">
        <v>895</v>
      </c>
      <c r="E90" s="11">
        <v>842</v>
      </c>
      <c r="F90" s="11">
        <v>43</v>
      </c>
      <c r="G90" s="11">
        <v>19</v>
      </c>
    </row>
    <row r="91" spans="1:7" x14ac:dyDescent="0.2">
      <c r="A91" s="8">
        <v>2017</v>
      </c>
      <c r="B91" s="6" t="s">
        <v>21</v>
      </c>
      <c r="C91" s="11">
        <v>889</v>
      </c>
      <c r="D91" s="11">
        <v>983</v>
      </c>
      <c r="E91" s="11">
        <v>573</v>
      </c>
      <c r="F91" s="11">
        <v>50</v>
      </c>
      <c r="G91" s="11">
        <v>27</v>
      </c>
    </row>
    <row r="92" spans="1:7" x14ac:dyDescent="0.2">
      <c r="A92" s="8">
        <v>2017</v>
      </c>
      <c r="B92" s="6" t="s">
        <v>22</v>
      </c>
      <c r="C92" s="11">
        <v>1753</v>
      </c>
      <c r="D92" s="11">
        <v>1940</v>
      </c>
      <c r="E92" s="11">
        <v>992</v>
      </c>
      <c r="F92" s="11">
        <v>82</v>
      </c>
      <c r="G92" s="11">
        <v>44</v>
      </c>
    </row>
    <row r="93" spans="1:7" x14ac:dyDescent="0.2">
      <c r="A93" s="8">
        <v>2017</v>
      </c>
      <c r="B93" s="6" t="s">
        <v>23</v>
      </c>
      <c r="C93" s="11">
        <v>1960</v>
      </c>
      <c r="D93" s="11">
        <v>2375</v>
      </c>
      <c r="E93" s="11">
        <v>1175</v>
      </c>
      <c r="F93" s="11">
        <v>131</v>
      </c>
      <c r="G93" s="11">
        <v>57</v>
      </c>
    </row>
    <row r="94" spans="1:7" x14ac:dyDescent="0.2">
      <c r="A94" s="8">
        <v>2017</v>
      </c>
      <c r="B94" s="6" t="s">
        <v>24</v>
      </c>
      <c r="C94" s="11">
        <v>2106</v>
      </c>
      <c r="D94" s="11">
        <v>2922</v>
      </c>
      <c r="E94" s="11">
        <v>1369</v>
      </c>
      <c r="F94" s="11">
        <v>152</v>
      </c>
      <c r="G94" s="11">
        <v>39</v>
      </c>
    </row>
    <row r="95" spans="1:7" x14ac:dyDescent="0.2">
      <c r="A95" s="8">
        <v>2017</v>
      </c>
      <c r="B95" s="6" t="s">
        <v>25</v>
      </c>
      <c r="C95" s="11">
        <v>2173</v>
      </c>
      <c r="D95" s="11">
        <v>1554</v>
      </c>
      <c r="E95" s="11">
        <v>1286</v>
      </c>
      <c r="F95" s="11">
        <v>91</v>
      </c>
      <c r="G95" s="11">
        <v>39</v>
      </c>
    </row>
    <row r="96" spans="1:7" x14ac:dyDescent="0.2">
      <c r="A96" s="8">
        <v>2017</v>
      </c>
      <c r="B96" s="6" t="s">
        <v>26</v>
      </c>
      <c r="C96" s="11">
        <v>2284</v>
      </c>
      <c r="D96" s="11">
        <v>2993</v>
      </c>
      <c r="E96" s="11">
        <v>1546</v>
      </c>
      <c r="F96" s="11">
        <v>138</v>
      </c>
      <c r="G96" s="11">
        <v>66</v>
      </c>
    </row>
    <row r="97" spans="1:7" x14ac:dyDescent="0.2">
      <c r="A97" s="8">
        <v>2017</v>
      </c>
      <c r="B97" s="6" t="s">
        <v>27</v>
      </c>
      <c r="C97" s="11">
        <v>828</v>
      </c>
      <c r="D97" s="11">
        <v>684</v>
      </c>
      <c r="E97" s="11">
        <v>716</v>
      </c>
      <c r="F97" s="11">
        <v>36</v>
      </c>
      <c r="G97" s="11">
        <v>179</v>
      </c>
    </row>
    <row r="98" spans="1:7" x14ac:dyDescent="0.2">
      <c r="A98" s="8">
        <v>2017</v>
      </c>
      <c r="B98" s="6" t="s">
        <v>34</v>
      </c>
      <c r="C98" s="11">
        <v>4827</v>
      </c>
      <c r="D98" s="11">
        <v>5043</v>
      </c>
      <c r="E98" s="11">
        <v>2360</v>
      </c>
      <c r="F98" s="11">
        <v>263</v>
      </c>
      <c r="G98" s="11">
        <v>156</v>
      </c>
    </row>
    <row r="99" spans="1:7" x14ac:dyDescent="0.2">
      <c r="A99" s="8">
        <v>2017</v>
      </c>
      <c r="B99" s="6" t="s">
        <v>28</v>
      </c>
      <c r="C99" s="11">
        <v>1371</v>
      </c>
      <c r="D99" s="11">
        <v>1782</v>
      </c>
      <c r="E99" s="11">
        <v>986</v>
      </c>
      <c r="F99" s="11">
        <v>75</v>
      </c>
      <c r="G99" s="11">
        <v>24</v>
      </c>
    </row>
    <row r="100" spans="1:7" x14ac:dyDescent="0.2">
      <c r="A100" s="8">
        <v>2017</v>
      </c>
      <c r="B100" s="6" t="s">
        <v>29</v>
      </c>
      <c r="C100" s="11">
        <v>1208</v>
      </c>
      <c r="D100" s="11">
        <v>1000</v>
      </c>
      <c r="E100" s="11">
        <v>819</v>
      </c>
      <c r="F100" s="11">
        <v>50</v>
      </c>
      <c r="G100" s="11">
        <v>160</v>
      </c>
    </row>
    <row r="101" spans="1:7" x14ac:dyDescent="0.2">
      <c r="A101" s="9">
        <v>2016</v>
      </c>
      <c r="B101" s="7" t="s">
        <v>2</v>
      </c>
      <c r="C101" s="10">
        <v>76416</v>
      </c>
      <c r="D101" s="10">
        <v>89155</v>
      </c>
      <c r="E101" s="10">
        <v>51721</v>
      </c>
      <c r="F101" s="10">
        <v>4100</v>
      </c>
      <c r="G101" s="10">
        <v>2719</v>
      </c>
    </row>
    <row r="102" spans="1:7" x14ac:dyDescent="0.2">
      <c r="A102" s="8">
        <v>2016</v>
      </c>
      <c r="B102" s="6" t="s">
        <v>3</v>
      </c>
      <c r="C102" s="11">
        <v>826</v>
      </c>
      <c r="D102" s="11">
        <v>895</v>
      </c>
      <c r="E102" s="11">
        <v>484</v>
      </c>
      <c r="F102" s="11">
        <v>41</v>
      </c>
      <c r="G102" s="11">
        <v>13</v>
      </c>
    </row>
    <row r="103" spans="1:7" x14ac:dyDescent="0.2">
      <c r="A103" s="8">
        <v>2016</v>
      </c>
      <c r="B103" s="6" t="s">
        <v>4</v>
      </c>
      <c r="C103" s="11">
        <v>1668</v>
      </c>
      <c r="D103" s="11">
        <v>2171</v>
      </c>
      <c r="E103" s="11">
        <v>1056</v>
      </c>
      <c r="F103" s="11">
        <v>102</v>
      </c>
      <c r="G103" s="11">
        <v>35</v>
      </c>
    </row>
    <row r="104" spans="1:7" x14ac:dyDescent="0.2">
      <c r="A104" s="8">
        <v>2016</v>
      </c>
      <c r="B104" s="6" t="s">
        <v>5</v>
      </c>
      <c r="C104" s="11">
        <v>606</v>
      </c>
      <c r="D104" s="11">
        <v>695</v>
      </c>
      <c r="E104" s="11">
        <v>449</v>
      </c>
      <c r="F104" s="11">
        <v>38</v>
      </c>
      <c r="G104" s="11">
        <v>36</v>
      </c>
    </row>
    <row r="105" spans="1:7" x14ac:dyDescent="0.2">
      <c r="A105" s="8">
        <v>2016</v>
      </c>
      <c r="B105" s="6" t="s">
        <v>6</v>
      </c>
      <c r="C105" s="11">
        <v>787</v>
      </c>
      <c r="D105" s="11">
        <v>789</v>
      </c>
      <c r="E105" s="11">
        <v>544</v>
      </c>
      <c r="F105" s="11">
        <v>37</v>
      </c>
      <c r="G105" s="11">
        <v>40</v>
      </c>
    </row>
    <row r="106" spans="1:7" x14ac:dyDescent="0.2">
      <c r="A106" s="8">
        <v>2016</v>
      </c>
      <c r="B106" s="6" t="s">
        <v>31</v>
      </c>
      <c r="C106" s="11">
        <v>1915</v>
      </c>
      <c r="D106" s="11">
        <v>2777</v>
      </c>
      <c r="E106" s="11">
        <v>1255</v>
      </c>
      <c r="F106" s="11">
        <v>142</v>
      </c>
      <c r="G106" s="11">
        <v>44</v>
      </c>
    </row>
    <row r="107" spans="1:7" x14ac:dyDescent="0.2">
      <c r="A107" s="8">
        <v>2016</v>
      </c>
      <c r="B107" s="6" t="s">
        <v>7</v>
      </c>
      <c r="C107" s="11">
        <v>576</v>
      </c>
      <c r="D107" s="11">
        <v>528</v>
      </c>
      <c r="E107" s="11">
        <v>505</v>
      </c>
      <c r="F107" s="11">
        <v>30</v>
      </c>
      <c r="G107" s="11">
        <v>10</v>
      </c>
    </row>
    <row r="108" spans="1:7" x14ac:dyDescent="0.2">
      <c r="A108" s="8">
        <v>2016</v>
      </c>
      <c r="B108" s="6" t="s">
        <v>8</v>
      </c>
      <c r="C108" s="11">
        <v>3064</v>
      </c>
      <c r="D108" s="11">
        <v>2350</v>
      </c>
      <c r="E108" s="11">
        <v>1690</v>
      </c>
      <c r="F108" s="11">
        <v>136</v>
      </c>
      <c r="G108" s="11">
        <v>94</v>
      </c>
    </row>
    <row r="109" spans="1:7" x14ac:dyDescent="0.2">
      <c r="A109" s="8">
        <v>2016</v>
      </c>
      <c r="B109" s="6" t="s">
        <v>9</v>
      </c>
      <c r="C109" s="11">
        <v>2029</v>
      </c>
      <c r="D109" s="11">
        <v>2814</v>
      </c>
      <c r="E109" s="11">
        <v>1685</v>
      </c>
      <c r="F109" s="11">
        <v>120</v>
      </c>
      <c r="G109" s="11">
        <v>96</v>
      </c>
    </row>
    <row r="110" spans="1:7" x14ac:dyDescent="0.2">
      <c r="A110" s="8">
        <v>2016</v>
      </c>
      <c r="B110" s="6" t="s">
        <v>30</v>
      </c>
      <c r="C110" s="11">
        <v>9194</v>
      </c>
      <c r="D110" s="11">
        <v>15627</v>
      </c>
      <c r="E110" s="11">
        <v>5364</v>
      </c>
      <c r="F110" s="11">
        <v>652</v>
      </c>
      <c r="G110" s="11">
        <v>91</v>
      </c>
    </row>
    <row r="111" spans="1:7" x14ac:dyDescent="0.2">
      <c r="A111" s="8">
        <v>2016</v>
      </c>
      <c r="B111" s="6" t="s">
        <v>10</v>
      </c>
      <c r="C111" s="11">
        <v>1284</v>
      </c>
      <c r="D111" s="11">
        <v>1453</v>
      </c>
      <c r="E111" s="11">
        <v>672</v>
      </c>
      <c r="F111" s="11">
        <v>62</v>
      </c>
      <c r="G111" s="11">
        <v>56</v>
      </c>
    </row>
    <row r="112" spans="1:7" x14ac:dyDescent="0.2">
      <c r="A112" s="8">
        <v>2016</v>
      </c>
      <c r="B112" s="6" t="s">
        <v>11</v>
      </c>
      <c r="C112" s="11">
        <v>2836</v>
      </c>
      <c r="D112" s="11">
        <v>3340</v>
      </c>
      <c r="E112" s="11">
        <v>2111</v>
      </c>
      <c r="F112" s="11">
        <v>169</v>
      </c>
      <c r="G112" s="11">
        <v>84</v>
      </c>
    </row>
    <row r="113" spans="1:7" x14ac:dyDescent="0.2">
      <c r="A113" s="8">
        <v>2016</v>
      </c>
      <c r="B113" s="6" t="s">
        <v>12</v>
      </c>
      <c r="C113" s="11">
        <v>2485</v>
      </c>
      <c r="D113" s="11">
        <v>2074</v>
      </c>
      <c r="E113" s="11">
        <v>2120</v>
      </c>
      <c r="F113" s="11">
        <v>127</v>
      </c>
      <c r="G113" s="11">
        <v>66</v>
      </c>
    </row>
    <row r="114" spans="1:7" x14ac:dyDescent="0.2">
      <c r="A114" s="8">
        <v>2016</v>
      </c>
      <c r="B114" s="6" t="s">
        <v>13</v>
      </c>
      <c r="C114" s="11">
        <v>1946</v>
      </c>
      <c r="D114" s="11">
        <v>1370</v>
      </c>
      <c r="E114" s="11">
        <v>1480</v>
      </c>
      <c r="F114" s="11">
        <v>63</v>
      </c>
      <c r="G114" s="11">
        <v>109</v>
      </c>
    </row>
    <row r="115" spans="1:7" x14ac:dyDescent="0.2">
      <c r="A115" s="8">
        <v>2016</v>
      </c>
      <c r="B115" s="6" t="s">
        <v>14</v>
      </c>
      <c r="C115" s="11">
        <v>4295</v>
      </c>
      <c r="D115" s="11">
        <v>6476</v>
      </c>
      <c r="E115" s="11">
        <v>3092</v>
      </c>
      <c r="F115" s="11">
        <v>261</v>
      </c>
      <c r="G115" s="11">
        <v>222</v>
      </c>
    </row>
    <row r="116" spans="1:7" x14ac:dyDescent="0.2">
      <c r="A116" s="8">
        <v>2016</v>
      </c>
      <c r="B116" s="6" t="s">
        <v>15</v>
      </c>
      <c r="C116" s="11">
        <v>7643</v>
      </c>
      <c r="D116" s="11">
        <v>8812</v>
      </c>
      <c r="E116" s="11">
        <v>4730</v>
      </c>
      <c r="F116" s="11">
        <v>341</v>
      </c>
      <c r="G116" s="11">
        <v>223</v>
      </c>
    </row>
    <row r="117" spans="1:7" x14ac:dyDescent="0.2">
      <c r="A117" s="8">
        <v>2016</v>
      </c>
      <c r="B117" s="6" t="s">
        <v>32</v>
      </c>
      <c r="C117" s="11">
        <v>2846</v>
      </c>
      <c r="D117" s="11">
        <v>2510</v>
      </c>
      <c r="E117" s="11">
        <v>1479</v>
      </c>
      <c r="F117" s="11">
        <v>117</v>
      </c>
      <c r="G117" s="11">
        <v>102</v>
      </c>
    </row>
    <row r="118" spans="1:7" x14ac:dyDescent="0.2">
      <c r="A118" s="8">
        <v>2016</v>
      </c>
      <c r="B118" s="6" t="s">
        <v>16</v>
      </c>
      <c r="C118" s="11">
        <v>1333</v>
      </c>
      <c r="D118" s="11">
        <v>1113</v>
      </c>
      <c r="E118" s="11">
        <v>885</v>
      </c>
      <c r="F118" s="11">
        <v>59</v>
      </c>
      <c r="G118" s="11">
        <v>29</v>
      </c>
    </row>
    <row r="119" spans="1:7" x14ac:dyDescent="0.2">
      <c r="A119" s="8">
        <v>2016</v>
      </c>
      <c r="B119" s="6" t="s">
        <v>17</v>
      </c>
      <c r="C119" s="11">
        <v>1077</v>
      </c>
      <c r="D119" s="11">
        <v>748</v>
      </c>
      <c r="E119" s="11">
        <v>724</v>
      </c>
      <c r="F119" s="11">
        <v>38</v>
      </c>
      <c r="G119" s="11">
        <v>34</v>
      </c>
    </row>
    <row r="120" spans="1:7" x14ac:dyDescent="0.2">
      <c r="A120" s="8">
        <v>2016</v>
      </c>
      <c r="B120" s="6" t="s">
        <v>18</v>
      </c>
      <c r="C120" s="11">
        <v>3084</v>
      </c>
      <c r="D120" s="11">
        <v>4153</v>
      </c>
      <c r="E120" s="11">
        <v>2216</v>
      </c>
      <c r="F120" s="11">
        <v>166</v>
      </c>
      <c r="G120" s="11">
        <v>35</v>
      </c>
    </row>
    <row r="121" spans="1:7" x14ac:dyDescent="0.2">
      <c r="A121" s="8">
        <v>2016</v>
      </c>
      <c r="B121" s="6" t="s">
        <v>19</v>
      </c>
      <c r="C121" s="11">
        <v>2974</v>
      </c>
      <c r="D121" s="11">
        <v>2295</v>
      </c>
      <c r="E121" s="11">
        <v>2879</v>
      </c>
      <c r="F121" s="11">
        <v>106</v>
      </c>
      <c r="G121" s="11">
        <v>70</v>
      </c>
    </row>
    <row r="122" spans="1:7" x14ac:dyDescent="0.2">
      <c r="A122" s="8">
        <v>2016</v>
      </c>
      <c r="B122" s="6" t="s">
        <v>20</v>
      </c>
      <c r="C122" s="11">
        <v>3639</v>
      </c>
      <c r="D122" s="11">
        <v>4090</v>
      </c>
      <c r="E122" s="11">
        <v>3411</v>
      </c>
      <c r="F122" s="11">
        <v>207</v>
      </c>
      <c r="G122" s="11">
        <v>414</v>
      </c>
    </row>
    <row r="123" spans="1:7" x14ac:dyDescent="0.2">
      <c r="A123" s="8">
        <v>2016</v>
      </c>
      <c r="B123" s="6" t="s">
        <v>33</v>
      </c>
      <c r="C123" s="11">
        <v>1040</v>
      </c>
      <c r="D123" s="11">
        <v>901</v>
      </c>
      <c r="E123" s="11">
        <v>798</v>
      </c>
      <c r="F123" s="11">
        <v>43</v>
      </c>
      <c r="G123" s="11">
        <v>19</v>
      </c>
    </row>
    <row r="124" spans="1:7" x14ac:dyDescent="0.2">
      <c r="A124" s="8">
        <v>2016</v>
      </c>
      <c r="B124" s="6" t="s">
        <v>21</v>
      </c>
      <c r="C124" s="11">
        <v>871</v>
      </c>
      <c r="D124" s="11">
        <v>881</v>
      </c>
      <c r="E124" s="11">
        <v>566</v>
      </c>
      <c r="F124" s="11">
        <v>44</v>
      </c>
      <c r="G124" s="11">
        <v>24</v>
      </c>
    </row>
    <row r="125" spans="1:7" x14ac:dyDescent="0.2">
      <c r="A125" s="8">
        <v>2016</v>
      </c>
      <c r="B125" s="6" t="s">
        <v>22</v>
      </c>
      <c r="C125" s="11">
        <v>1723</v>
      </c>
      <c r="D125" s="11">
        <v>1865</v>
      </c>
      <c r="E125" s="11">
        <v>955</v>
      </c>
      <c r="F125" s="11">
        <v>77</v>
      </c>
      <c r="G125" s="11">
        <v>42</v>
      </c>
    </row>
    <row r="126" spans="1:7" x14ac:dyDescent="0.2">
      <c r="A126" s="8">
        <v>2016</v>
      </c>
      <c r="B126" s="6" t="s">
        <v>23</v>
      </c>
      <c r="C126" s="11">
        <v>1919</v>
      </c>
      <c r="D126" s="11">
        <v>2303</v>
      </c>
      <c r="E126" s="11">
        <v>1176</v>
      </c>
      <c r="F126" s="11">
        <v>131</v>
      </c>
      <c r="G126" s="11">
        <v>57</v>
      </c>
    </row>
    <row r="127" spans="1:7" x14ac:dyDescent="0.2">
      <c r="A127" s="8">
        <v>2016</v>
      </c>
      <c r="B127" s="6" t="s">
        <v>24</v>
      </c>
      <c r="C127" s="11">
        <v>2091</v>
      </c>
      <c r="D127" s="11">
        <v>2906</v>
      </c>
      <c r="E127" s="11">
        <v>1366</v>
      </c>
      <c r="F127" s="11">
        <v>143</v>
      </c>
      <c r="G127" s="11">
        <v>33</v>
      </c>
    </row>
    <row r="128" spans="1:7" x14ac:dyDescent="0.2">
      <c r="A128" s="8">
        <v>2016</v>
      </c>
      <c r="B128" s="6" t="s">
        <v>25</v>
      </c>
      <c r="C128" s="11">
        <v>2181</v>
      </c>
      <c r="D128" s="11">
        <v>1580</v>
      </c>
      <c r="E128" s="11">
        <v>1363</v>
      </c>
      <c r="F128" s="11">
        <v>90</v>
      </c>
      <c r="G128" s="11">
        <v>37</v>
      </c>
    </row>
    <row r="129" spans="1:7" x14ac:dyDescent="0.2">
      <c r="A129" s="8">
        <v>2016</v>
      </c>
      <c r="B129" s="6" t="s">
        <v>26</v>
      </c>
      <c r="C129" s="11">
        <v>2292</v>
      </c>
      <c r="D129" s="11">
        <v>3046</v>
      </c>
      <c r="E129" s="11">
        <v>1612</v>
      </c>
      <c r="F129" s="11">
        <v>130</v>
      </c>
      <c r="G129" s="11">
        <v>69</v>
      </c>
    </row>
    <row r="130" spans="1:7" x14ac:dyDescent="0.2">
      <c r="A130" s="8">
        <v>2016</v>
      </c>
      <c r="B130" s="6" t="s">
        <v>27</v>
      </c>
      <c r="C130" s="11">
        <v>804</v>
      </c>
      <c r="D130" s="11">
        <v>687</v>
      </c>
      <c r="E130" s="11">
        <v>700</v>
      </c>
      <c r="F130" s="11">
        <v>37</v>
      </c>
      <c r="G130" s="11">
        <v>181</v>
      </c>
    </row>
    <row r="131" spans="1:7" x14ac:dyDescent="0.2">
      <c r="A131" s="8">
        <v>2016</v>
      </c>
      <c r="B131" s="6" t="s">
        <v>34</v>
      </c>
      <c r="C131" s="11">
        <v>4878</v>
      </c>
      <c r="D131" s="11">
        <v>5148</v>
      </c>
      <c r="E131" s="11">
        <v>2558</v>
      </c>
      <c r="F131" s="11">
        <v>258</v>
      </c>
      <c r="G131" s="11">
        <v>173</v>
      </c>
    </row>
    <row r="132" spans="1:7" x14ac:dyDescent="0.2">
      <c r="A132" s="8">
        <v>2016</v>
      </c>
      <c r="B132" s="6" t="s">
        <v>28</v>
      </c>
      <c r="C132" s="11">
        <v>1352</v>
      </c>
      <c r="D132" s="11">
        <v>1752</v>
      </c>
      <c r="E132" s="11">
        <v>987</v>
      </c>
      <c r="F132" s="11">
        <v>78</v>
      </c>
      <c r="G132" s="11">
        <v>21</v>
      </c>
    </row>
    <row r="133" spans="1:7" x14ac:dyDescent="0.2">
      <c r="A133" s="8">
        <v>2016</v>
      </c>
      <c r="B133" s="6" t="s">
        <v>29</v>
      </c>
      <c r="C133" s="11">
        <v>1158</v>
      </c>
      <c r="D133" s="11">
        <v>1006</v>
      </c>
      <c r="E133" s="11">
        <v>809</v>
      </c>
      <c r="F133" s="11">
        <v>55</v>
      </c>
      <c r="G133" s="11">
        <v>160</v>
      </c>
    </row>
    <row r="134" spans="1:7" x14ac:dyDescent="0.2">
      <c r="A134" s="9">
        <v>2015</v>
      </c>
      <c r="B134" s="7" t="s">
        <v>2</v>
      </c>
      <c r="C134" s="10">
        <v>74462</v>
      </c>
      <c r="D134" s="10">
        <v>87603</v>
      </c>
      <c r="E134" s="10">
        <v>51914</v>
      </c>
      <c r="F134" s="10">
        <v>4072</v>
      </c>
      <c r="G134" s="10">
        <v>3520</v>
      </c>
    </row>
    <row r="135" spans="1:7" x14ac:dyDescent="0.2">
      <c r="A135" s="8">
        <v>2015</v>
      </c>
      <c r="B135" s="6" t="s">
        <v>3</v>
      </c>
      <c r="C135" s="11">
        <v>831</v>
      </c>
      <c r="D135" s="11">
        <v>875</v>
      </c>
      <c r="E135" s="11">
        <v>486</v>
      </c>
      <c r="F135" s="11">
        <v>41</v>
      </c>
      <c r="G135" s="11">
        <v>12</v>
      </c>
    </row>
    <row r="136" spans="1:7" x14ac:dyDescent="0.2">
      <c r="A136" s="8">
        <v>2015</v>
      </c>
      <c r="B136" s="6" t="s">
        <v>4</v>
      </c>
      <c r="C136" s="11">
        <v>1598</v>
      </c>
      <c r="D136" s="11">
        <v>2152</v>
      </c>
      <c r="E136" s="11">
        <v>1076</v>
      </c>
      <c r="F136" s="11">
        <v>105</v>
      </c>
      <c r="G136" s="11">
        <v>42</v>
      </c>
    </row>
    <row r="137" spans="1:7" x14ac:dyDescent="0.2">
      <c r="A137" s="8">
        <v>2015</v>
      </c>
      <c r="B137" s="6" t="s">
        <v>5</v>
      </c>
      <c r="C137" s="11">
        <v>613</v>
      </c>
      <c r="D137" s="11">
        <v>679</v>
      </c>
      <c r="E137" s="11">
        <v>462</v>
      </c>
      <c r="F137" s="11">
        <v>38</v>
      </c>
      <c r="G137" s="11">
        <v>31</v>
      </c>
    </row>
    <row r="138" spans="1:7" x14ac:dyDescent="0.2">
      <c r="A138" s="8">
        <v>2015</v>
      </c>
      <c r="B138" s="6" t="s">
        <v>6</v>
      </c>
      <c r="C138" s="11">
        <v>774</v>
      </c>
      <c r="D138" s="11">
        <v>779</v>
      </c>
      <c r="E138" s="11">
        <v>537</v>
      </c>
      <c r="F138" s="11">
        <v>38</v>
      </c>
      <c r="G138" s="11">
        <v>43</v>
      </c>
    </row>
    <row r="139" spans="1:7" x14ac:dyDescent="0.2">
      <c r="A139" s="8">
        <v>2015</v>
      </c>
      <c r="B139" s="6" t="s">
        <v>31</v>
      </c>
      <c r="C139" s="11">
        <v>1945</v>
      </c>
      <c r="D139" s="11">
        <v>2665</v>
      </c>
      <c r="E139" s="11">
        <v>1253</v>
      </c>
      <c r="F139" s="11">
        <v>143</v>
      </c>
      <c r="G139" s="11">
        <v>54</v>
      </c>
    </row>
    <row r="140" spans="1:7" x14ac:dyDescent="0.2">
      <c r="A140" s="8">
        <v>2015</v>
      </c>
      <c r="B140" s="6" t="s">
        <v>7</v>
      </c>
      <c r="C140" s="11">
        <v>587</v>
      </c>
      <c r="D140" s="11">
        <v>568</v>
      </c>
      <c r="E140" s="11">
        <v>534</v>
      </c>
      <c r="F140" s="11">
        <v>31</v>
      </c>
      <c r="G140" s="11">
        <v>12</v>
      </c>
    </row>
    <row r="141" spans="1:7" x14ac:dyDescent="0.2">
      <c r="A141" s="8">
        <v>2015</v>
      </c>
      <c r="B141" s="6" t="s">
        <v>8</v>
      </c>
      <c r="C141" s="11">
        <v>3010</v>
      </c>
      <c r="D141" s="11">
        <v>2193</v>
      </c>
      <c r="E141" s="11">
        <v>1629</v>
      </c>
      <c r="F141" s="11">
        <v>133</v>
      </c>
      <c r="G141" s="11">
        <v>100</v>
      </c>
    </row>
    <row r="142" spans="1:7" x14ac:dyDescent="0.2">
      <c r="A142" s="8">
        <v>2015</v>
      </c>
      <c r="B142" s="6" t="s">
        <v>9</v>
      </c>
      <c r="C142" s="11">
        <v>2080</v>
      </c>
      <c r="D142" s="11">
        <v>2873</v>
      </c>
      <c r="E142" s="11">
        <v>1637</v>
      </c>
      <c r="F142" s="11">
        <v>121</v>
      </c>
      <c r="G142" s="11">
        <v>95</v>
      </c>
    </row>
    <row r="143" spans="1:7" x14ac:dyDescent="0.2">
      <c r="A143" s="8">
        <v>2015</v>
      </c>
      <c r="B143" s="6" t="s">
        <v>30</v>
      </c>
      <c r="C143" s="11">
        <v>9173</v>
      </c>
      <c r="D143" s="11">
        <v>15798</v>
      </c>
      <c r="E143" s="11">
        <v>5795</v>
      </c>
      <c r="F143" s="11">
        <v>642</v>
      </c>
      <c r="G143" s="11">
        <v>109</v>
      </c>
    </row>
    <row r="144" spans="1:7" x14ac:dyDescent="0.2">
      <c r="A144" s="8">
        <v>2015</v>
      </c>
      <c r="B144" s="6" t="s">
        <v>10</v>
      </c>
      <c r="C144" s="11">
        <v>1301</v>
      </c>
      <c r="D144" s="11">
        <v>1537</v>
      </c>
      <c r="E144" s="11">
        <v>696</v>
      </c>
      <c r="F144" s="11">
        <v>63</v>
      </c>
      <c r="G144" s="11">
        <v>43</v>
      </c>
    </row>
    <row r="145" spans="1:7" x14ac:dyDescent="0.2">
      <c r="A145" s="8">
        <v>2015</v>
      </c>
      <c r="B145" s="6" t="s">
        <v>11</v>
      </c>
      <c r="C145" s="11">
        <v>2819</v>
      </c>
      <c r="D145" s="11">
        <v>3346</v>
      </c>
      <c r="E145" s="11">
        <v>2138</v>
      </c>
      <c r="F145" s="11">
        <v>170</v>
      </c>
      <c r="G145" s="11">
        <v>112</v>
      </c>
    </row>
    <row r="146" spans="1:7" x14ac:dyDescent="0.2">
      <c r="A146" s="8">
        <v>2015</v>
      </c>
      <c r="B146" s="6" t="s">
        <v>12</v>
      </c>
      <c r="C146" s="11">
        <v>2405</v>
      </c>
      <c r="D146" s="11">
        <v>1911</v>
      </c>
      <c r="E146" s="11">
        <v>2109</v>
      </c>
      <c r="F146" s="11">
        <v>133</v>
      </c>
      <c r="G146" s="11">
        <v>67</v>
      </c>
    </row>
    <row r="147" spans="1:7" x14ac:dyDescent="0.2">
      <c r="A147" s="8">
        <v>2015</v>
      </c>
      <c r="B147" s="6" t="s">
        <v>13</v>
      </c>
      <c r="C147" s="11">
        <v>1946</v>
      </c>
      <c r="D147" s="11">
        <v>1349</v>
      </c>
      <c r="E147" s="11">
        <v>1330</v>
      </c>
      <c r="F147" s="11">
        <v>62</v>
      </c>
      <c r="G147" s="11">
        <v>108</v>
      </c>
    </row>
    <row r="148" spans="1:7" x14ac:dyDescent="0.2">
      <c r="A148" s="8">
        <v>2015</v>
      </c>
      <c r="B148" s="6" t="s">
        <v>14</v>
      </c>
      <c r="C148" s="11">
        <v>3197</v>
      </c>
      <c r="D148" s="11">
        <v>5965</v>
      </c>
      <c r="E148" s="11">
        <v>3182</v>
      </c>
      <c r="F148" s="11">
        <v>259</v>
      </c>
      <c r="G148" s="11">
        <v>227</v>
      </c>
    </row>
    <row r="149" spans="1:7" x14ac:dyDescent="0.2">
      <c r="A149" s="8">
        <v>2015</v>
      </c>
      <c r="B149" s="6" t="s">
        <v>15</v>
      </c>
      <c r="C149" s="11">
        <v>7279</v>
      </c>
      <c r="D149" s="11">
        <v>8311</v>
      </c>
      <c r="E149" s="11">
        <v>4566</v>
      </c>
      <c r="F149" s="11">
        <v>315</v>
      </c>
      <c r="G149" s="11">
        <v>220</v>
      </c>
    </row>
    <row r="150" spans="1:7" x14ac:dyDescent="0.2">
      <c r="A150" s="8">
        <v>2015</v>
      </c>
      <c r="B150" s="6" t="s">
        <v>32</v>
      </c>
      <c r="C150" s="11">
        <v>2787</v>
      </c>
      <c r="D150" s="11">
        <v>2504</v>
      </c>
      <c r="E150" s="11">
        <v>1508</v>
      </c>
      <c r="F150" s="11">
        <v>123</v>
      </c>
      <c r="G150" s="11">
        <v>110</v>
      </c>
    </row>
    <row r="151" spans="1:7" x14ac:dyDescent="0.2">
      <c r="A151" s="8">
        <v>2015</v>
      </c>
      <c r="B151" s="6" t="s">
        <v>16</v>
      </c>
      <c r="C151" s="11">
        <v>1311</v>
      </c>
      <c r="D151" s="11">
        <v>1109</v>
      </c>
      <c r="E151" s="11">
        <v>883</v>
      </c>
      <c r="F151" s="11">
        <v>56</v>
      </c>
      <c r="G151" s="11">
        <v>30</v>
      </c>
    </row>
    <row r="152" spans="1:7" x14ac:dyDescent="0.2">
      <c r="A152" s="8">
        <v>2015</v>
      </c>
      <c r="B152" s="6" t="s">
        <v>17</v>
      </c>
      <c r="C152" s="11">
        <v>1078</v>
      </c>
      <c r="D152" s="11">
        <v>741</v>
      </c>
      <c r="E152" s="11">
        <v>699</v>
      </c>
      <c r="F152" s="11">
        <v>39</v>
      </c>
      <c r="G152" s="11">
        <v>35</v>
      </c>
    </row>
    <row r="153" spans="1:7" x14ac:dyDescent="0.2">
      <c r="A153" s="8">
        <v>2015</v>
      </c>
      <c r="B153" s="6" t="s">
        <v>18</v>
      </c>
      <c r="C153" s="11">
        <v>3117</v>
      </c>
      <c r="D153" s="11">
        <v>4153</v>
      </c>
      <c r="E153" s="11">
        <v>2174</v>
      </c>
      <c r="F153" s="11">
        <v>167</v>
      </c>
      <c r="G153" s="11">
        <v>42</v>
      </c>
    </row>
    <row r="154" spans="1:7" x14ac:dyDescent="0.2">
      <c r="A154" s="8">
        <v>2015</v>
      </c>
      <c r="B154" s="6" t="s">
        <v>19</v>
      </c>
      <c r="C154" s="11">
        <v>2878</v>
      </c>
      <c r="D154" s="11">
        <v>2199</v>
      </c>
      <c r="E154" s="11">
        <v>2848</v>
      </c>
      <c r="F154" s="11">
        <v>104</v>
      </c>
      <c r="G154" s="11">
        <v>760</v>
      </c>
    </row>
    <row r="155" spans="1:7" x14ac:dyDescent="0.2">
      <c r="A155" s="8">
        <v>2015</v>
      </c>
      <c r="B155" s="6" t="s">
        <v>20</v>
      </c>
      <c r="C155" s="11">
        <v>3624</v>
      </c>
      <c r="D155" s="11">
        <v>3966</v>
      </c>
      <c r="E155" s="11">
        <v>3459</v>
      </c>
      <c r="F155" s="11">
        <v>210</v>
      </c>
      <c r="G155" s="11">
        <v>422</v>
      </c>
    </row>
    <row r="156" spans="1:7" x14ac:dyDescent="0.2">
      <c r="A156" s="8">
        <v>2015</v>
      </c>
      <c r="B156" s="6" t="s">
        <v>33</v>
      </c>
      <c r="C156" s="11">
        <v>1023</v>
      </c>
      <c r="D156" s="11">
        <v>858</v>
      </c>
      <c r="E156" s="11">
        <v>757</v>
      </c>
      <c r="F156" s="11">
        <v>49</v>
      </c>
      <c r="G156" s="11">
        <v>19</v>
      </c>
    </row>
    <row r="157" spans="1:7" x14ac:dyDescent="0.2">
      <c r="A157" s="8">
        <v>2015</v>
      </c>
      <c r="B157" s="6" t="s">
        <v>21</v>
      </c>
      <c r="C157" s="11">
        <v>869</v>
      </c>
      <c r="D157" s="11">
        <v>909</v>
      </c>
      <c r="E157" s="11">
        <v>583</v>
      </c>
      <c r="F157" s="11">
        <v>44</v>
      </c>
      <c r="G157" s="11">
        <v>28</v>
      </c>
    </row>
    <row r="158" spans="1:7" x14ac:dyDescent="0.2">
      <c r="A158" s="8">
        <v>2015</v>
      </c>
      <c r="B158" s="6" t="s">
        <v>22</v>
      </c>
      <c r="C158" s="11">
        <v>1555</v>
      </c>
      <c r="D158" s="11">
        <v>1860</v>
      </c>
      <c r="E158" s="11">
        <v>979</v>
      </c>
      <c r="F158" s="11">
        <v>77</v>
      </c>
      <c r="G158" s="11">
        <v>37</v>
      </c>
    </row>
    <row r="159" spans="1:7" x14ac:dyDescent="0.2">
      <c r="A159" s="8">
        <v>2015</v>
      </c>
      <c r="B159" s="6" t="s">
        <v>23</v>
      </c>
      <c r="C159" s="11">
        <v>1910</v>
      </c>
      <c r="D159" s="11">
        <v>2220</v>
      </c>
      <c r="E159" s="11">
        <v>1182</v>
      </c>
      <c r="F159" s="11">
        <v>125</v>
      </c>
      <c r="G159" s="11">
        <v>61</v>
      </c>
    </row>
    <row r="160" spans="1:7" x14ac:dyDescent="0.2">
      <c r="A160" s="8">
        <v>2015</v>
      </c>
      <c r="B160" s="6" t="s">
        <v>24</v>
      </c>
      <c r="C160" s="11">
        <v>2121</v>
      </c>
      <c r="D160" s="11">
        <v>2846</v>
      </c>
      <c r="E160" s="11">
        <v>1339</v>
      </c>
      <c r="F160" s="11">
        <v>134</v>
      </c>
      <c r="G160" s="11">
        <v>38</v>
      </c>
    </row>
    <row r="161" spans="1:7" x14ac:dyDescent="0.2">
      <c r="A161" s="8">
        <v>2015</v>
      </c>
      <c r="B161" s="6" t="s">
        <v>25</v>
      </c>
      <c r="C161" s="11">
        <v>2130</v>
      </c>
      <c r="D161" s="11">
        <v>1579</v>
      </c>
      <c r="E161" s="11">
        <v>1336</v>
      </c>
      <c r="F161" s="11">
        <v>91</v>
      </c>
      <c r="G161" s="11">
        <v>40</v>
      </c>
    </row>
    <row r="162" spans="1:7" x14ac:dyDescent="0.2">
      <c r="A162" s="8">
        <v>2015</v>
      </c>
      <c r="B162" s="6" t="s">
        <v>26</v>
      </c>
      <c r="C162" s="11">
        <v>2373</v>
      </c>
      <c r="D162" s="11">
        <v>3047</v>
      </c>
      <c r="E162" s="11">
        <v>1543</v>
      </c>
      <c r="F162" s="11">
        <v>134</v>
      </c>
      <c r="G162" s="11">
        <v>74</v>
      </c>
    </row>
    <row r="163" spans="1:7" x14ac:dyDescent="0.2">
      <c r="A163" s="8">
        <v>2015</v>
      </c>
      <c r="B163" s="6" t="s">
        <v>27</v>
      </c>
      <c r="C163" s="11">
        <v>797</v>
      </c>
      <c r="D163" s="11">
        <v>687</v>
      </c>
      <c r="E163" s="11">
        <v>699</v>
      </c>
      <c r="F163" s="11">
        <v>36</v>
      </c>
      <c r="G163" s="11">
        <v>181</v>
      </c>
    </row>
    <row r="164" spans="1:7" x14ac:dyDescent="0.2">
      <c r="A164" s="8">
        <v>2015</v>
      </c>
      <c r="B164" s="6" t="s">
        <v>34</v>
      </c>
      <c r="C164" s="11">
        <v>4891</v>
      </c>
      <c r="D164" s="11">
        <v>5064</v>
      </c>
      <c r="E164" s="11">
        <v>2607</v>
      </c>
      <c r="F164" s="11">
        <v>263</v>
      </c>
      <c r="G164" s="11">
        <v>182</v>
      </c>
    </row>
    <row r="165" spans="1:7" x14ac:dyDescent="0.2">
      <c r="A165" s="8">
        <v>2015</v>
      </c>
      <c r="B165" s="6" t="s">
        <v>28</v>
      </c>
      <c r="C165" s="11">
        <v>1277</v>
      </c>
      <c r="D165" s="11">
        <v>1861</v>
      </c>
      <c r="E165" s="11">
        <v>1074</v>
      </c>
      <c r="F165" s="11">
        <v>73</v>
      </c>
      <c r="G165" s="11">
        <v>23</v>
      </c>
    </row>
    <row r="166" spans="1:7" x14ac:dyDescent="0.2">
      <c r="A166" s="8">
        <v>2015</v>
      </c>
      <c r="B166" s="6" t="s">
        <v>29</v>
      </c>
      <c r="C166" s="11">
        <v>1163</v>
      </c>
      <c r="D166" s="11">
        <v>999</v>
      </c>
      <c r="E166" s="11">
        <v>814</v>
      </c>
      <c r="F166" s="11">
        <v>53</v>
      </c>
      <c r="G166" s="11">
        <v>163</v>
      </c>
    </row>
    <row r="167" spans="1:7" x14ac:dyDescent="0.2">
      <c r="A167" s="9">
        <v>2014</v>
      </c>
      <c r="B167" s="7" t="s">
        <v>2</v>
      </c>
      <c r="C167" s="10">
        <v>74579</v>
      </c>
      <c r="D167" s="10">
        <v>89181</v>
      </c>
      <c r="E167" s="10">
        <v>59871</v>
      </c>
      <c r="F167" s="10">
        <v>4009</v>
      </c>
      <c r="G167" s="10">
        <v>3765</v>
      </c>
    </row>
    <row r="168" spans="1:7" x14ac:dyDescent="0.2">
      <c r="A168" s="8">
        <v>2014</v>
      </c>
      <c r="B168" s="6" t="s">
        <v>3</v>
      </c>
      <c r="C168" s="11">
        <v>899</v>
      </c>
      <c r="D168" s="11">
        <v>874</v>
      </c>
      <c r="E168" s="11">
        <v>506</v>
      </c>
      <c r="F168" s="11">
        <v>42</v>
      </c>
      <c r="G168" s="11">
        <v>12</v>
      </c>
    </row>
    <row r="169" spans="1:7" x14ac:dyDescent="0.2">
      <c r="A169" s="8">
        <v>2014</v>
      </c>
      <c r="B169" s="6" t="s">
        <v>4</v>
      </c>
      <c r="C169" s="11">
        <v>1619</v>
      </c>
      <c r="D169" s="11">
        <v>2193</v>
      </c>
      <c r="E169" s="11">
        <v>1271</v>
      </c>
      <c r="F169" s="11">
        <v>97</v>
      </c>
      <c r="G169" s="11">
        <v>50</v>
      </c>
    </row>
    <row r="170" spans="1:7" x14ac:dyDescent="0.2">
      <c r="A170" s="8">
        <v>2014</v>
      </c>
      <c r="B170" s="6" t="s">
        <v>5</v>
      </c>
      <c r="C170" s="11">
        <v>618</v>
      </c>
      <c r="D170" s="11">
        <v>678</v>
      </c>
      <c r="E170" s="11">
        <v>530</v>
      </c>
      <c r="F170" s="11">
        <v>38</v>
      </c>
      <c r="G170" s="11">
        <v>28</v>
      </c>
    </row>
    <row r="171" spans="1:7" x14ac:dyDescent="0.2">
      <c r="A171" s="8">
        <v>2014</v>
      </c>
      <c r="B171" s="6" t="s">
        <v>6</v>
      </c>
      <c r="C171" s="11">
        <v>820</v>
      </c>
      <c r="D171" s="11">
        <v>939</v>
      </c>
      <c r="E171" s="11">
        <v>618</v>
      </c>
      <c r="F171" s="11">
        <v>39</v>
      </c>
      <c r="G171" s="11">
        <v>44</v>
      </c>
    </row>
    <row r="172" spans="1:7" x14ac:dyDescent="0.2">
      <c r="A172" s="8">
        <v>2014</v>
      </c>
      <c r="B172" s="6" t="s">
        <v>31</v>
      </c>
      <c r="C172" s="11">
        <v>1974</v>
      </c>
      <c r="D172" s="11">
        <v>2686</v>
      </c>
      <c r="E172" s="11">
        <v>1570</v>
      </c>
      <c r="F172" s="11">
        <v>132</v>
      </c>
      <c r="G172" s="11">
        <v>56</v>
      </c>
    </row>
    <row r="173" spans="1:7" x14ac:dyDescent="0.2">
      <c r="A173" s="8">
        <v>2014</v>
      </c>
      <c r="B173" s="6" t="s">
        <v>7</v>
      </c>
      <c r="C173" s="11">
        <v>647</v>
      </c>
      <c r="D173" s="11">
        <v>563</v>
      </c>
      <c r="E173" s="11">
        <v>499</v>
      </c>
      <c r="F173" s="11">
        <v>36</v>
      </c>
      <c r="G173" s="11">
        <v>12</v>
      </c>
    </row>
    <row r="174" spans="1:7" x14ac:dyDescent="0.2">
      <c r="A174" s="8">
        <v>2014</v>
      </c>
      <c r="B174" s="6" t="s">
        <v>8</v>
      </c>
      <c r="C174" s="11">
        <v>2963</v>
      </c>
      <c r="D174" s="11">
        <v>2240</v>
      </c>
      <c r="E174" s="11">
        <v>2664</v>
      </c>
      <c r="F174" s="11">
        <v>128</v>
      </c>
      <c r="G174" s="11">
        <v>101</v>
      </c>
    </row>
    <row r="175" spans="1:7" x14ac:dyDescent="0.2">
      <c r="A175" s="8">
        <v>2014</v>
      </c>
      <c r="B175" s="6" t="s">
        <v>9</v>
      </c>
      <c r="C175" s="11">
        <v>2042</v>
      </c>
      <c r="D175" s="11">
        <v>2800</v>
      </c>
      <c r="E175" s="11">
        <v>1748</v>
      </c>
      <c r="F175" s="11">
        <v>113</v>
      </c>
      <c r="G175" s="11">
        <v>81</v>
      </c>
    </row>
    <row r="176" spans="1:7" x14ac:dyDescent="0.2">
      <c r="A176" s="8">
        <v>2014</v>
      </c>
      <c r="B176" s="6" t="s">
        <v>30</v>
      </c>
      <c r="C176" s="11">
        <v>8957</v>
      </c>
      <c r="D176" s="11">
        <v>16259</v>
      </c>
      <c r="E176" s="11">
        <v>6463</v>
      </c>
      <c r="F176" s="11">
        <v>633</v>
      </c>
      <c r="G176" s="11">
        <v>108</v>
      </c>
    </row>
    <row r="177" spans="1:7" x14ac:dyDescent="0.2">
      <c r="A177" s="8">
        <v>2014</v>
      </c>
      <c r="B177" s="6" t="s">
        <v>10</v>
      </c>
      <c r="C177" s="11">
        <v>1267</v>
      </c>
      <c r="D177" s="11">
        <v>1700</v>
      </c>
      <c r="E177" s="11">
        <v>1067</v>
      </c>
      <c r="F177" s="11">
        <v>68</v>
      </c>
      <c r="G177" s="11">
        <v>64</v>
      </c>
    </row>
    <row r="178" spans="1:7" x14ac:dyDescent="0.2">
      <c r="A178" s="8">
        <v>2014</v>
      </c>
      <c r="B178" s="6" t="s">
        <v>11</v>
      </c>
      <c r="C178" s="11">
        <v>2707</v>
      </c>
      <c r="D178" s="11">
        <v>3186</v>
      </c>
      <c r="E178" s="11">
        <v>2211</v>
      </c>
      <c r="F178" s="11">
        <v>172</v>
      </c>
      <c r="G178" s="11">
        <v>242</v>
      </c>
    </row>
    <row r="179" spans="1:7" x14ac:dyDescent="0.2">
      <c r="A179" s="8">
        <v>2014</v>
      </c>
      <c r="B179" s="6" t="s">
        <v>12</v>
      </c>
      <c r="C179" s="11">
        <v>2400</v>
      </c>
      <c r="D179" s="11">
        <v>1864</v>
      </c>
      <c r="E179" s="11">
        <v>1742</v>
      </c>
      <c r="F179" s="11">
        <v>137</v>
      </c>
      <c r="G179" s="11">
        <v>82</v>
      </c>
    </row>
    <row r="180" spans="1:7" x14ac:dyDescent="0.2">
      <c r="A180" s="8">
        <v>2014</v>
      </c>
      <c r="B180" s="6" t="s">
        <v>13</v>
      </c>
      <c r="C180" s="11">
        <v>1939</v>
      </c>
      <c r="D180" s="11">
        <v>1347</v>
      </c>
      <c r="E180" s="11">
        <v>1732</v>
      </c>
      <c r="F180" s="11">
        <v>57</v>
      </c>
      <c r="G180" s="11">
        <v>130</v>
      </c>
    </row>
    <row r="181" spans="1:7" x14ac:dyDescent="0.2">
      <c r="A181" s="8">
        <v>2014</v>
      </c>
      <c r="B181" s="6" t="s">
        <v>14</v>
      </c>
      <c r="C181" s="11">
        <v>4149</v>
      </c>
      <c r="D181" s="11">
        <v>6435</v>
      </c>
      <c r="E181" s="11">
        <v>3558</v>
      </c>
      <c r="F181" s="11">
        <v>249</v>
      </c>
      <c r="G181" s="11">
        <v>308</v>
      </c>
    </row>
    <row r="182" spans="1:7" x14ac:dyDescent="0.2">
      <c r="A182" s="8">
        <v>2014</v>
      </c>
      <c r="B182" s="6" t="s">
        <v>15</v>
      </c>
      <c r="C182" s="11">
        <v>7127</v>
      </c>
      <c r="D182" s="11">
        <v>8198</v>
      </c>
      <c r="E182" s="11">
        <v>4966</v>
      </c>
      <c r="F182" s="11">
        <v>321</v>
      </c>
      <c r="G182" s="11">
        <v>213</v>
      </c>
    </row>
    <row r="183" spans="1:7" x14ac:dyDescent="0.2">
      <c r="A183" s="8">
        <v>2014</v>
      </c>
      <c r="B183" s="6" t="s">
        <v>32</v>
      </c>
      <c r="C183" s="11">
        <v>2780</v>
      </c>
      <c r="D183" s="11">
        <v>2513</v>
      </c>
      <c r="E183" s="11">
        <v>2191</v>
      </c>
      <c r="F183" s="11">
        <v>116</v>
      </c>
      <c r="G183" s="11">
        <v>110</v>
      </c>
    </row>
    <row r="184" spans="1:7" x14ac:dyDescent="0.2">
      <c r="A184" s="8">
        <v>2014</v>
      </c>
      <c r="B184" s="6" t="s">
        <v>16</v>
      </c>
      <c r="C184" s="11">
        <v>1269</v>
      </c>
      <c r="D184" s="11">
        <v>1063</v>
      </c>
      <c r="E184" s="11">
        <v>939</v>
      </c>
      <c r="F184" s="11">
        <v>62</v>
      </c>
      <c r="G184" s="11">
        <v>32</v>
      </c>
    </row>
    <row r="185" spans="1:7" x14ac:dyDescent="0.2">
      <c r="A185" s="8">
        <v>2014</v>
      </c>
      <c r="B185" s="6" t="s">
        <v>17</v>
      </c>
      <c r="C185" s="11">
        <v>1009</v>
      </c>
      <c r="D185" s="11">
        <v>732</v>
      </c>
      <c r="E185" s="11">
        <v>821</v>
      </c>
      <c r="F185" s="11">
        <v>39</v>
      </c>
      <c r="G185" s="11">
        <v>33</v>
      </c>
    </row>
    <row r="186" spans="1:7" x14ac:dyDescent="0.2">
      <c r="A186" s="8">
        <v>2014</v>
      </c>
      <c r="B186" s="6" t="s">
        <v>18</v>
      </c>
      <c r="C186" s="11">
        <v>3072</v>
      </c>
      <c r="D186" s="11">
        <v>4172</v>
      </c>
      <c r="E186" s="11">
        <v>2415</v>
      </c>
      <c r="F186" s="11">
        <v>174</v>
      </c>
      <c r="G186" s="11">
        <v>41</v>
      </c>
    </row>
    <row r="187" spans="1:7" x14ac:dyDescent="0.2">
      <c r="A187" s="8">
        <v>2014</v>
      </c>
      <c r="B187" s="6" t="s">
        <v>19</v>
      </c>
      <c r="C187" s="11">
        <v>2908</v>
      </c>
      <c r="D187" s="11">
        <v>2263</v>
      </c>
      <c r="E187" s="11">
        <v>3272</v>
      </c>
      <c r="F187" s="11">
        <v>105</v>
      </c>
      <c r="G187" s="11">
        <v>754</v>
      </c>
    </row>
    <row r="188" spans="1:7" x14ac:dyDescent="0.2">
      <c r="A188" s="8">
        <v>2014</v>
      </c>
      <c r="B188" s="6" t="s">
        <v>20</v>
      </c>
      <c r="C188" s="11">
        <v>3559</v>
      </c>
      <c r="D188" s="11">
        <v>3997</v>
      </c>
      <c r="E188" s="11">
        <v>3894</v>
      </c>
      <c r="F188" s="11">
        <v>199</v>
      </c>
      <c r="G188" s="11">
        <v>382</v>
      </c>
    </row>
    <row r="189" spans="1:7" x14ac:dyDescent="0.2">
      <c r="A189" s="8">
        <v>2014</v>
      </c>
      <c r="B189" s="6" t="s">
        <v>33</v>
      </c>
      <c r="C189" s="11">
        <v>1003</v>
      </c>
      <c r="D189" s="11">
        <v>862</v>
      </c>
      <c r="E189" s="11">
        <v>769</v>
      </c>
      <c r="F189" s="11">
        <v>47</v>
      </c>
      <c r="G189" s="11">
        <v>20</v>
      </c>
    </row>
    <row r="190" spans="1:7" x14ac:dyDescent="0.2">
      <c r="A190" s="8">
        <v>2014</v>
      </c>
      <c r="B190" s="6" t="s">
        <v>21</v>
      </c>
      <c r="C190" s="11">
        <v>849</v>
      </c>
      <c r="D190" s="11">
        <v>911</v>
      </c>
      <c r="E190" s="11">
        <v>628</v>
      </c>
      <c r="F190" s="11">
        <v>44</v>
      </c>
      <c r="G190" s="11">
        <v>29</v>
      </c>
    </row>
    <row r="191" spans="1:7" x14ac:dyDescent="0.2">
      <c r="A191" s="8">
        <v>2014</v>
      </c>
      <c r="B191" s="6" t="s">
        <v>22</v>
      </c>
      <c r="C191" s="11">
        <v>1549</v>
      </c>
      <c r="D191" s="11">
        <v>2416</v>
      </c>
      <c r="E191" s="11">
        <v>1210</v>
      </c>
      <c r="F191" s="11">
        <v>75</v>
      </c>
      <c r="G191" s="11">
        <v>33</v>
      </c>
    </row>
    <row r="192" spans="1:7" x14ac:dyDescent="0.2">
      <c r="A192" s="8">
        <v>2014</v>
      </c>
      <c r="B192" s="6" t="s">
        <v>23</v>
      </c>
      <c r="C192" s="11">
        <v>1896</v>
      </c>
      <c r="D192" s="11">
        <v>2207</v>
      </c>
      <c r="E192" s="11">
        <v>1545</v>
      </c>
      <c r="F192" s="11">
        <v>132</v>
      </c>
      <c r="G192" s="11">
        <v>67</v>
      </c>
    </row>
    <row r="193" spans="1:7" x14ac:dyDescent="0.2">
      <c r="A193" s="8">
        <v>2014</v>
      </c>
      <c r="B193" s="6" t="s">
        <v>24</v>
      </c>
      <c r="C193" s="11">
        <v>2153</v>
      </c>
      <c r="D193" s="11">
        <v>2901</v>
      </c>
      <c r="E193" s="11">
        <v>1436</v>
      </c>
      <c r="F193" s="11">
        <v>123</v>
      </c>
      <c r="G193" s="11">
        <v>54</v>
      </c>
    </row>
    <row r="194" spans="1:7" x14ac:dyDescent="0.2">
      <c r="A194" s="8">
        <v>2014</v>
      </c>
      <c r="B194" s="6" t="s">
        <v>25</v>
      </c>
      <c r="C194" s="11">
        <v>2122</v>
      </c>
      <c r="D194" s="11">
        <v>1591</v>
      </c>
      <c r="E194" s="11">
        <v>1271</v>
      </c>
      <c r="F194" s="11">
        <v>85</v>
      </c>
      <c r="G194" s="11">
        <v>60</v>
      </c>
    </row>
    <row r="195" spans="1:7" x14ac:dyDescent="0.2">
      <c r="A195" s="8">
        <v>2014</v>
      </c>
      <c r="B195" s="6" t="s">
        <v>26</v>
      </c>
      <c r="C195" s="11">
        <v>2335</v>
      </c>
      <c r="D195" s="11">
        <v>3051</v>
      </c>
      <c r="E195" s="11">
        <v>1855</v>
      </c>
      <c r="F195" s="11">
        <v>134</v>
      </c>
      <c r="G195" s="11">
        <v>74</v>
      </c>
    </row>
    <row r="196" spans="1:7" x14ac:dyDescent="0.2">
      <c r="A196" s="8">
        <v>2014</v>
      </c>
      <c r="B196" s="6" t="s">
        <v>27</v>
      </c>
      <c r="C196" s="11">
        <v>765</v>
      </c>
      <c r="D196" s="11">
        <v>681</v>
      </c>
      <c r="E196" s="11">
        <v>721</v>
      </c>
      <c r="F196" s="11">
        <v>35</v>
      </c>
      <c r="G196" s="11">
        <v>180</v>
      </c>
    </row>
    <row r="197" spans="1:7" x14ac:dyDescent="0.2">
      <c r="A197" s="8">
        <v>2014</v>
      </c>
      <c r="B197" s="6" t="s">
        <v>34</v>
      </c>
      <c r="C197" s="11">
        <v>4777</v>
      </c>
      <c r="D197" s="11">
        <v>5089</v>
      </c>
      <c r="E197" s="11">
        <v>3692</v>
      </c>
      <c r="F197" s="11">
        <v>256</v>
      </c>
      <c r="G197" s="11">
        <v>181</v>
      </c>
    </row>
    <row r="198" spans="1:7" x14ac:dyDescent="0.2">
      <c r="A198" s="8">
        <v>2014</v>
      </c>
      <c r="B198" s="6" t="s">
        <v>28</v>
      </c>
      <c r="C198" s="11">
        <v>1252</v>
      </c>
      <c r="D198" s="11">
        <v>1771</v>
      </c>
      <c r="E198" s="11">
        <v>1014</v>
      </c>
      <c r="F198" s="11">
        <v>66</v>
      </c>
      <c r="G198" s="11">
        <v>21</v>
      </c>
    </row>
    <row r="199" spans="1:7" x14ac:dyDescent="0.2">
      <c r="A199" s="8">
        <v>2014</v>
      </c>
      <c r="B199" s="6" t="s">
        <v>29</v>
      </c>
      <c r="C199" s="11">
        <v>1153</v>
      </c>
      <c r="D199" s="11">
        <v>999</v>
      </c>
      <c r="E199" s="11">
        <v>1053</v>
      </c>
      <c r="F199" s="11">
        <v>55</v>
      </c>
      <c r="G199" s="11">
        <v>163</v>
      </c>
    </row>
    <row r="200" spans="1:7" x14ac:dyDescent="0.2">
      <c r="A200" s="9">
        <v>2013</v>
      </c>
      <c r="B200" s="7" t="s">
        <v>2</v>
      </c>
      <c r="C200" s="10">
        <v>71913</v>
      </c>
      <c r="D200" s="10">
        <v>87509</v>
      </c>
      <c r="E200" s="10">
        <v>58940</v>
      </c>
      <c r="F200" s="10">
        <v>3984</v>
      </c>
      <c r="G200" s="10">
        <v>4527</v>
      </c>
    </row>
    <row r="201" spans="1:7" x14ac:dyDescent="0.2">
      <c r="A201" s="8">
        <v>2013</v>
      </c>
      <c r="B201" s="6" t="s">
        <v>3</v>
      </c>
      <c r="C201" s="11">
        <v>835</v>
      </c>
      <c r="D201" s="11">
        <v>875</v>
      </c>
      <c r="E201" s="11">
        <v>559</v>
      </c>
      <c r="F201" s="11">
        <v>41</v>
      </c>
      <c r="G201" s="11">
        <v>15</v>
      </c>
    </row>
    <row r="202" spans="1:7" x14ac:dyDescent="0.2">
      <c r="A202" s="8">
        <v>2013</v>
      </c>
      <c r="B202" s="6" t="s">
        <v>4</v>
      </c>
      <c r="C202" s="11">
        <v>1535</v>
      </c>
      <c r="D202" s="11">
        <v>2152</v>
      </c>
      <c r="E202" s="11">
        <v>1150</v>
      </c>
      <c r="F202" s="11">
        <v>96</v>
      </c>
      <c r="G202" s="11">
        <v>57</v>
      </c>
    </row>
    <row r="203" spans="1:7" x14ac:dyDescent="0.2">
      <c r="A203" s="8">
        <v>2013</v>
      </c>
      <c r="B203" s="6" t="s">
        <v>5</v>
      </c>
      <c r="C203" s="11">
        <v>597</v>
      </c>
      <c r="D203" s="11">
        <v>674</v>
      </c>
      <c r="E203" s="11">
        <v>548</v>
      </c>
      <c r="F203" s="11">
        <v>36</v>
      </c>
      <c r="G203" s="11">
        <v>28</v>
      </c>
    </row>
    <row r="204" spans="1:7" x14ac:dyDescent="0.2">
      <c r="A204" s="8">
        <v>2013</v>
      </c>
      <c r="B204" s="6" t="s">
        <v>6</v>
      </c>
      <c r="C204" s="11">
        <v>828</v>
      </c>
      <c r="D204" s="11">
        <v>945</v>
      </c>
      <c r="E204" s="11">
        <v>609</v>
      </c>
      <c r="F204" s="11">
        <v>40</v>
      </c>
      <c r="G204" s="11">
        <v>44</v>
      </c>
    </row>
    <row r="205" spans="1:7" x14ac:dyDescent="0.2">
      <c r="A205" s="8">
        <v>2013</v>
      </c>
      <c r="B205" s="6" t="s">
        <v>31</v>
      </c>
      <c r="C205" s="11">
        <v>1929</v>
      </c>
      <c r="D205" s="11">
        <v>2708</v>
      </c>
      <c r="E205" s="11">
        <v>1584</v>
      </c>
      <c r="F205" s="11">
        <v>130</v>
      </c>
      <c r="G205" s="11">
        <v>57</v>
      </c>
    </row>
    <row r="206" spans="1:7" x14ac:dyDescent="0.2">
      <c r="A206" s="8">
        <v>2013</v>
      </c>
      <c r="B206" s="6" t="s">
        <v>7</v>
      </c>
      <c r="C206" s="11">
        <v>629</v>
      </c>
      <c r="D206" s="11">
        <v>554</v>
      </c>
      <c r="E206" s="11">
        <v>411</v>
      </c>
      <c r="F206" s="11">
        <v>36</v>
      </c>
      <c r="G206" s="11">
        <v>12</v>
      </c>
    </row>
    <row r="207" spans="1:7" x14ac:dyDescent="0.2">
      <c r="A207" s="8">
        <v>2013</v>
      </c>
      <c r="B207" s="6" t="s">
        <v>8</v>
      </c>
      <c r="C207" s="11">
        <v>2867</v>
      </c>
      <c r="D207" s="11">
        <v>2226</v>
      </c>
      <c r="E207" s="11">
        <v>2616</v>
      </c>
      <c r="F207" s="11">
        <v>129</v>
      </c>
      <c r="G207" s="11">
        <v>96</v>
      </c>
    </row>
    <row r="208" spans="1:7" x14ac:dyDescent="0.2">
      <c r="A208" s="8">
        <v>2013</v>
      </c>
      <c r="B208" s="6" t="s">
        <v>9</v>
      </c>
      <c r="C208" s="11">
        <v>2012</v>
      </c>
      <c r="D208" s="11">
        <v>2781</v>
      </c>
      <c r="E208" s="11">
        <v>1801</v>
      </c>
      <c r="F208" s="11">
        <v>122</v>
      </c>
      <c r="G208" s="11">
        <v>82</v>
      </c>
    </row>
    <row r="209" spans="1:7" x14ac:dyDescent="0.2">
      <c r="A209" s="8">
        <v>2013</v>
      </c>
      <c r="B209" s="6" t="s">
        <v>30</v>
      </c>
      <c r="C209" s="11">
        <v>8629</v>
      </c>
      <c r="D209" s="11">
        <v>15787</v>
      </c>
      <c r="E209" s="11">
        <v>6960</v>
      </c>
      <c r="F209" s="11">
        <v>663</v>
      </c>
      <c r="G209" s="11">
        <v>111</v>
      </c>
    </row>
    <row r="210" spans="1:7" x14ac:dyDescent="0.2">
      <c r="A210" s="8">
        <v>2013</v>
      </c>
      <c r="B210" s="6" t="s">
        <v>10</v>
      </c>
      <c r="C210" s="11">
        <v>1267</v>
      </c>
      <c r="D210" s="11">
        <v>1715</v>
      </c>
      <c r="E210" s="11">
        <v>1177</v>
      </c>
      <c r="F210" s="11">
        <v>70</v>
      </c>
      <c r="G210" s="11">
        <v>63</v>
      </c>
    </row>
    <row r="211" spans="1:7" x14ac:dyDescent="0.2">
      <c r="A211" s="8">
        <v>2013</v>
      </c>
      <c r="B211" s="6" t="s">
        <v>11</v>
      </c>
      <c r="C211" s="11">
        <v>2609</v>
      </c>
      <c r="D211" s="11">
        <v>3221</v>
      </c>
      <c r="E211" s="11">
        <v>2143</v>
      </c>
      <c r="F211" s="11">
        <v>169</v>
      </c>
      <c r="G211" s="11">
        <v>237</v>
      </c>
    </row>
    <row r="212" spans="1:7" x14ac:dyDescent="0.2">
      <c r="A212" s="8">
        <v>2013</v>
      </c>
      <c r="B212" s="6" t="s">
        <v>12</v>
      </c>
      <c r="C212" s="11">
        <v>2370</v>
      </c>
      <c r="D212" s="11">
        <v>1900</v>
      </c>
      <c r="E212" s="11">
        <v>1672</v>
      </c>
      <c r="F212" s="11">
        <v>141</v>
      </c>
      <c r="G212" s="11">
        <v>639</v>
      </c>
    </row>
    <row r="213" spans="1:7" x14ac:dyDescent="0.2">
      <c r="A213" s="8">
        <v>2013</v>
      </c>
      <c r="B213" s="6" t="s">
        <v>13</v>
      </c>
      <c r="C213" s="11">
        <v>1931</v>
      </c>
      <c r="D213" s="11">
        <v>1311</v>
      </c>
      <c r="E213" s="11">
        <v>1929</v>
      </c>
      <c r="F213" s="11">
        <v>56</v>
      </c>
      <c r="G213" s="11">
        <v>301</v>
      </c>
    </row>
    <row r="214" spans="1:7" x14ac:dyDescent="0.2">
      <c r="A214" s="8">
        <v>2013</v>
      </c>
      <c r="B214" s="6" t="s">
        <v>14</v>
      </c>
      <c r="C214" s="11">
        <v>4017</v>
      </c>
      <c r="D214" s="11">
        <v>6413</v>
      </c>
      <c r="E214" s="11">
        <v>3389</v>
      </c>
      <c r="F214" s="11">
        <v>247</v>
      </c>
      <c r="G214" s="11">
        <v>366</v>
      </c>
    </row>
    <row r="215" spans="1:7" x14ac:dyDescent="0.2">
      <c r="A215" s="8">
        <v>2013</v>
      </c>
      <c r="B215" s="6" t="s">
        <v>15</v>
      </c>
      <c r="C215" s="11">
        <v>7010</v>
      </c>
      <c r="D215" s="11">
        <v>8034</v>
      </c>
      <c r="E215" s="11">
        <v>4893</v>
      </c>
      <c r="F215" s="11">
        <v>308</v>
      </c>
      <c r="G215" s="11">
        <v>210</v>
      </c>
    </row>
    <row r="216" spans="1:7" x14ac:dyDescent="0.2">
      <c r="A216" s="8">
        <v>2013</v>
      </c>
      <c r="B216" s="6" t="s">
        <v>32</v>
      </c>
      <c r="C216" s="11">
        <v>2739</v>
      </c>
      <c r="D216" s="11">
        <v>2490</v>
      </c>
      <c r="E216" s="11">
        <v>2123</v>
      </c>
      <c r="F216" s="11">
        <v>118</v>
      </c>
      <c r="G216" s="11">
        <v>111</v>
      </c>
    </row>
    <row r="217" spans="1:7" x14ac:dyDescent="0.2">
      <c r="A217" s="8">
        <v>2013</v>
      </c>
      <c r="B217" s="6" t="s">
        <v>16</v>
      </c>
      <c r="C217" s="11">
        <v>1188</v>
      </c>
      <c r="D217" s="11">
        <v>1057</v>
      </c>
      <c r="E217" s="11">
        <v>851</v>
      </c>
      <c r="F217" s="11">
        <v>60</v>
      </c>
      <c r="G217" s="11">
        <v>30</v>
      </c>
    </row>
    <row r="218" spans="1:7" x14ac:dyDescent="0.2">
      <c r="A218" s="8">
        <v>2013</v>
      </c>
      <c r="B218" s="6" t="s">
        <v>17</v>
      </c>
      <c r="C218" s="11">
        <v>976</v>
      </c>
      <c r="D218" s="11">
        <v>742</v>
      </c>
      <c r="E218" s="11">
        <v>822</v>
      </c>
      <c r="F218" s="11">
        <v>40</v>
      </c>
      <c r="G218" s="11">
        <v>34</v>
      </c>
    </row>
    <row r="219" spans="1:7" x14ac:dyDescent="0.2">
      <c r="A219" s="8">
        <v>2013</v>
      </c>
      <c r="B219" s="6" t="s">
        <v>18</v>
      </c>
      <c r="C219" s="11">
        <v>3017</v>
      </c>
      <c r="D219" s="11">
        <v>4077</v>
      </c>
      <c r="E219" s="11">
        <v>2073</v>
      </c>
      <c r="F219" s="11">
        <v>164</v>
      </c>
      <c r="G219" s="11">
        <v>40</v>
      </c>
    </row>
    <row r="220" spans="1:7" x14ac:dyDescent="0.2">
      <c r="A220" s="8">
        <v>2013</v>
      </c>
      <c r="B220" s="6" t="s">
        <v>19</v>
      </c>
      <c r="C220" s="11">
        <v>2828</v>
      </c>
      <c r="D220" s="11">
        <v>2185</v>
      </c>
      <c r="E220" s="11">
        <v>2954</v>
      </c>
      <c r="F220" s="11">
        <v>104</v>
      </c>
      <c r="G220" s="11">
        <v>741</v>
      </c>
    </row>
    <row r="221" spans="1:7" x14ac:dyDescent="0.2">
      <c r="A221" s="8">
        <v>2013</v>
      </c>
      <c r="B221" s="6" t="s">
        <v>20</v>
      </c>
      <c r="C221" s="11">
        <v>3039</v>
      </c>
      <c r="D221" s="11">
        <v>3512</v>
      </c>
      <c r="E221" s="11">
        <v>3413</v>
      </c>
      <c r="F221" s="11">
        <v>172</v>
      </c>
      <c r="G221" s="11">
        <v>327</v>
      </c>
    </row>
    <row r="222" spans="1:7" x14ac:dyDescent="0.2">
      <c r="A222" s="8">
        <v>2013</v>
      </c>
      <c r="B222" s="6" t="s">
        <v>33</v>
      </c>
      <c r="C222" s="11">
        <v>978</v>
      </c>
      <c r="D222" s="11">
        <v>879</v>
      </c>
      <c r="E222" s="11">
        <v>741</v>
      </c>
      <c r="F222" s="11">
        <v>49</v>
      </c>
      <c r="G222" s="11">
        <v>20</v>
      </c>
    </row>
    <row r="223" spans="1:7" x14ac:dyDescent="0.2">
      <c r="A223" s="8">
        <v>2013</v>
      </c>
      <c r="B223" s="6" t="s">
        <v>21</v>
      </c>
      <c r="C223" s="11">
        <v>810</v>
      </c>
      <c r="D223" s="11">
        <v>927</v>
      </c>
      <c r="E223" s="11">
        <v>655</v>
      </c>
      <c r="F223" s="11">
        <v>48</v>
      </c>
      <c r="G223" s="11">
        <v>29</v>
      </c>
    </row>
    <row r="224" spans="1:7" x14ac:dyDescent="0.2">
      <c r="A224" s="8">
        <v>2013</v>
      </c>
      <c r="B224" s="6" t="s">
        <v>22</v>
      </c>
      <c r="C224" s="11">
        <v>1463</v>
      </c>
      <c r="D224" s="11">
        <v>2421</v>
      </c>
      <c r="E224" s="11">
        <v>1261</v>
      </c>
      <c r="F224" s="11">
        <v>77</v>
      </c>
      <c r="G224" s="11">
        <v>36</v>
      </c>
    </row>
    <row r="225" spans="1:7" x14ac:dyDescent="0.2">
      <c r="A225" s="8">
        <v>2013</v>
      </c>
      <c r="B225" s="6" t="s">
        <v>23</v>
      </c>
      <c r="C225" s="11">
        <v>1815</v>
      </c>
      <c r="D225" s="11">
        <v>2090</v>
      </c>
      <c r="E225" s="11">
        <v>1583</v>
      </c>
      <c r="F225" s="11">
        <v>132</v>
      </c>
      <c r="G225" s="11">
        <v>66</v>
      </c>
    </row>
    <row r="226" spans="1:7" x14ac:dyDescent="0.2">
      <c r="A226" s="8">
        <v>2013</v>
      </c>
      <c r="B226" s="6" t="s">
        <v>24</v>
      </c>
      <c r="C226" s="11">
        <v>2012</v>
      </c>
      <c r="D226" s="11">
        <v>2728</v>
      </c>
      <c r="E226" s="11">
        <v>1403</v>
      </c>
      <c r="F226" s="11">
        <v>113</v>
      </c>
      <c r="G226" s="11">
        <v>52</v>
      </c>
    </row>
    <row r="227" spans="1:7" x14ac:dyDescent="0.2">
      <c r="A227" s="8">
        <v>2013</v>
      </c>
      <c r="B227" s="6" t="s">
        <v>25</v>
      </c>
      <c r="C227" s="11">
        <v>1990</v>
      </c>
      <c r="D227" s="11">
        <v>1550</v>
      </c>
      <c r="E227" s="11">
        <v>1200</v>
      </c>
      <c r="F227" s="11">
        <v>84</v>
      </c>
      <c r="G227" s="11">
        <v>79</v>
      </c>
    </row>
    <row r="228" spans="1:7" x14ac:dyDescent="0.2">
      <c r="A228" s="8">
        <v>2013</v>
      </c>
      <c r="B228" s="6" t="s">
        <v>26</v>
      </c>
      <c r="C228" s="11">
        <v>2268</v>
      </c>
      <c r="D228" s="11">
        <v>3028</v>
      </c>
      <c r="E228" s="11">
        <v>1892</v>
      </c>
      <c r="F228" s="11">
        <v>134</v>
      </c>
      <c r="G228" s="11">
        <v>111</v>
      </c>
    </row>
    <row r="229" spans="1:7" x14ac:dyDescent="0.2">
      <c r="A229" s="8">
        <v>2013</v>
      </c>
      <c r="B229" s="6" t="s">
        <v>27</v>
      </c>
      <c r="C229" s="11">
        <v>764</v>
      </c>
      <c r="D229" s="11">
        <v>681</v>
      </c>
      <c r="E229" s="11">
        <v>715</v>
      </c>
      <c r="F229" s="11">
        <v>35</v>
      </c>
      <c r="G229" s="11">
        <v>178</v>
      </c>
    </row>
    <row r="230" spans="1:7" x14ac:dyDescent="0.2">
      <c r="A230" s="8">
        <v>2013</v>
      </c>
      <c r="B230" s="6" t="s">
        <v>34</v>
      </c>
      <c r="C230" s="11">
        <v>4653</v>
      </c>
      <c r="D230" s="11">
        <v>5042</v>
      </c>
      <c r="E230" s="11">
        <v>3769</v>
      </c>
      <c r="F230" s="11">
        <v>250</v>
      </c>
      <c r="G230" s="11">
        <v>182</v>
      </c>
    </row>
    <row r="231" spans="1:7" x14ac:dyDescent="0.2">
      <c r="A231" s="8">
        <v>2013</v>
      </c>
      <c r="B231" s="6" t="s">
        <v>28</v>
      </c>
      <c r="C231" s="11">
        <v>1161</v>
      </c>
      <c r="D231" s="11">
        <v>1805</v>
      </c>
      <c r="E231" s="11">
        <v>987</v>
      </c>
      <c r="F231" s="11">
        <v>66</v>
      </c>
      <c r="G231" s="11">
        <v>22</v>
      </c>
    </row>
    <row r="232" spans="1:7" x14ac:dyDescent="0.2">
      <c r="A232" s="8">
        <v>2013</v>
      </c>
      <c r="B232" s="6" t="s">
        <v>29</v>
      </c>
      <c r="C232" s="11">
        <v>1147</v>
      </c>
      <c r="D232" s="11">
        <v>999</v>
      </c>
      <c r="E232" s="11">
        <v>1057</v>
      </c>
      <c r="F232" s="11">
        <v>54</v>
      </c>
      <c r="G232" s="11">
        <v>151</v>
      </c>
    </row>
    <row r="233" spans="1:7" x14ac:dyDescent="0.2">
      <c r="A233" s="9">
        <v>2012</v>
      </c>
      <c r="B233" s="7" t="s">
        <v>2</v>
      </c>
      <c r="C233" s="10">
        <v>69221</v>
      </c>
      <c r="D233" s="10">
        <v>85656</v>
      </c>
      <c r="E233" s="10">
        <v>54439</v>
      </c>
      <c r="F233" s="10">
        <v>3594</v>
      </c>
      <c r="G233" s="10">
        <v>4748</v>
      </c>
    </row>
    <row r="234" spans="1:7" x14ac:dyDescent="0.2">
      <c r="A234" s="8">
        <v>2012</v>
      </c>
      <c r="B234" s="6" t="s">
        <v>3</v>
      </c>
      <c r="C234" s="11">
        <v>808</v>
      </c>
      <c r="D234" s="11">
        <v>878</v>
      </c>
      <c r="E234" s="11">
        <v>526</v>
      </c>
      <c r="F234" s="11">
        <v>36</v>
      </c>
      <c r="G234" s="11">
        <v>15</v>
      </c>
    </row>
    <row r="235" spans="1:7" x14ac:dyDescent="0.2">
      <c r="A235" s="8">
        <v>2012</v>
      </c>
      <c r="B235" s="6" t="s">
        <v>4</v>
      </c>
      <c r="C235" s="11">
        <v>1468</v>
      </c>
      <c r="D235" s="11">
        <v>2166</v>
      </c>
      <c r="E235" s="11">
        <v>1089</v>
      </c>
      <c r="F235" s="11">
        <v>77</v>
      </c>
      <c r="G235" s="11">
        <v>63</v>
      </c>
    </row>
    <row r="236" spans="1:7" x14ac:dyDescent="0.2">
      <c r="A236" s="8">
        <v>2012</v>
      </c>
      <c r="B236" s="6" t="s">
        <v>5</v>
      </c>
      <c r="C236" s="11">
        <v>549</v>
      </c>
      <c r="D236" s="11">
        <v>673</v>
      </c>
      <c r="E236" s="11">
        <v>514</v>
      </c>
      <c r="F236" s="11">
        <v>31</v>
      </c>
      <c r="G236" s="11">
        <v>28</v>
      </c>
    </row>
    <row r="237" spans="1:7" x14ac:dyDescent="0.2">
      <c r="A237" s="8">
        <v>2012</v>
      </c>
      <c r="B237" s="6" t="s">
        <v>6</v>
      </c>
      <c r="C237" s="11">
        <v>791</v>
      </c>
      <c r="D237" s="11">
        <v>860</v>
      </c>
      <c r="E237" s="11">
        <v>549</v>
      </c>
      <c r="F237" s="11">
        <v>35</v>
      </c>
      <c r="G237" s="11">
        <v>52</v>
      </c>
    </row>
    <row r="238" spans="1:7" x14ac:dyDescent="0.2">
      <c r="A238" s="8">
        <v>2012</v>
      </c>
      <c r="B238" s="6" t="s">
        <v>31</v>
      </c>
      <c r="C238" s="11">
        <v>1761</v>
      </c>
      <c r="D238" s="11">
        <v>2658</v>
      </c>
      <c r="E238" s="11">
        <v>1374</v>
      </c>
      <c r="F238" s="11">
        <v>106</v>
      </c>
      <c r="G238" s="11">
        <v>53</v>
      </c>
    </row>
    <row r="239" spans="1:7" x14ac:dyDescent="0.2">
      <c r="A239" s="8">
        <v>2012</v>
      </c>
      <c r="B239" s="6" t="s">
        <v>7</v>
      </c>
      <c r="C239" s="11">
        <v>552</v>
      </c>
      <c r="D239" s="11">
        <v>583</v>
      </c>
      <c r="E239" s="11">
        <v>539</v>
      </c>
      <c r="F239" s="11">
        <v>30</v>
      </c>
      <c r="G239" s="11">
        <v>11</v>
      </c>
    </row>
    <row r="240" spans="1:7" x14ac:dyDescent="0.2">
      <c r="A240" s="8">
        <v>2012</v>
      </c>
      <c r="B240" s="6" t="s">
        <v>8</v>
      </c>
      <c r="C240" s="11">
        <v>3524</v>
      </c>
      <c r="D240" s="11">
        <v>2077</v>
      </c>
      <c r="E240" s="11">
        <v>2528</v>
      </c>
      <c r="F240" s="11">
        <v>121</v>
      </c>
      <c r="G240" s="11">
        <v>89</v>
      </c>
    </row>
    <row r="241" spans="1:7" x14ac:dyDescent="0.2">
      <c r="A241" s="8">
        <v>2012</v>
      </c>
      <c r="B241" s="6" t="s">
        <v>9</v>
      </c>
      <c r="C241" s="11">
        <v>1892</v>
      </c>
      <c r="D241" s="11">
        <v>2767</v>
      </c>
      <c r="E241" s="11">
        <v>1682</v>
      </c>
      <c r="F241" s="11">
        <v>113</v>
      </c>
      <c r="G241" s="11">
        <v>83</v>
      </c>
    </row>
    <row r="242" spans="1:7" x14ac:dyDescent="0.2">
      <c r="A242" s="8">
        <v>2012</v>
      </c>
      <c r="B242" s="6" t="s">
        <v>30</v>
      </c>
      <c r="C242" s="11">
        <v>8377</v>
      </c>
      <c r="D242" s="11">
        <v>16107</v>
      </c>
      <c r="E242" s="11">
        <v>6287</v>
      </c>
      <c r="F242" s="11">
        <v>644</v>
      </c>
      <c r="G242" s="11">
        <v>111</v>
      </c>
    </row>
    <row r="243" spans="1:7" x14ac:dyDescent="0.2">
      <c r="A243" s="8">
        <v>2012</v>
      </c>
      <c r="B243" s="6" t="s">
        <v>10</v>
      </c>
      <c r="C243" s="11">
        <v>1299</v>
      </c>
      <c r="D243" s="11">
        <v>1569</v>
      </c>
      <c r="E243" s="11">
        <v>979</v>
      </c>
      <c r="F243" s="11">
        <v>54</v>
      </c>
      <c r="G243" s="11">
        <v>64</v>
      </c>
    </row>
    <row r="244" spans="1:7" x14ac:dyDescent="0.2">
      <c r="A244" s="8">
        <v>2012</v>
      </c>
      <c r="B244" s="6" t="s">
        <v>11</v>
      </c>
      <c r="C244" s="11">
        <v>2541</v>
      </c>
      <c r="D244" s="11">
        <v>3064</v>
      </c>
      <c r="E244" s="11">
        <v>2077</v>
      </c>
      <c r="F244" s="11">
        <v>143</v>
      </c>
      <c r="G244" s="11">
        <v>298</v>
      </c>
    </row>
    <row r="245" spans="1:7" x14ac:dyDescent="0.2">
      <c r="A245" s="8">
        <v>2012</v>
      </c>
      <c r="B245" s="6" t="s">
        <v>12</v>
      </c>
      <c r="C245" s="11">
        <v>2233</v>
      </c>
      <c r="D245" s="11">
        <v>1807</v>
      </c>
      <c r="E245" s="11">
        <v>1624</v>
      </c>
      <c r="F245" s="11">
        <v>125</v>
      </c>
      <c r="G245" s="11">
        <v>666</v>
      </c>
    </row>
    <row r="246" spans="1:7" x14ac:dyDescent="0.2">
      <c r="A246" s="8">
        <v>2012</v>
      </c>
      <c r="B246" s="6" t="s">
        <v>13</v>
      </c>
      <c r="C246" s="11">
        <v>1950</v>
      </c>
      <c r="D246" s="11">
        <v>1320</v>
      </c>
      <c r="E246" s="11">
        <v>1941</v>
      </c>
      <c r="F246" s="11">
        <v>48</v>
      </c>
      <c r="G246" s="11">
        <v>313</v>
      </c>
    </row>
    <row r="247" spans="1:7" x14ac:dyDescent="0.2">
      <c r="A247" s="8">
        <v>2012</v>
      </c>
      <c r="B247" s="6" t="s">
        <v>14</v>
      </c>
      <c r="C247" s="11">
        <v>3885</v>
      </c>
      <c r="D247" s="11">
        <v>6406</v>
      </c>
      <c r="E247" s="11">
        <v>3005</v>
      </c>
      <c r="F247" s="11">
        <v>226</v>
      </c>
      <c r="G247" s="11">
        <v>373</v>
      </c>
    </row>
    <row r="248" spans="1:7" x14ac:dyDescent="0.2">
      <c r="A248" s="8">
        <v>2012</v>
      </c>
      <c r="B248" s="6" t="s">
        <v>15</v>
      </c>
      <c r="C248" s="11">
        <v>6685</v>
      </c>
      <c r="D248" s="11">
        <v>8022</v>
      </c>
      <c r="E248" s="11">
        <v>4521</v>
      </c>
      <c r="F248" s="11">
        <v>284</v>
      </c>
      <c r="G248" s="11">
        <v>211</v>
      </c>
    </row>
    <row r="249" spans="1:7" x14ac:dyDescent="0.2">
      <c r="A249" s="8">
        <v>2012</v>
      </c>
      <c r="B249" s="6" t="s">
        <v>32</v>
      </c>
      <c r="C249" s="11">
        <v>2634</v>
      </c>
      <c r="D249" s="11">
        <v>2535</v>
      </c>
      <c r="E249" s="11">
        <v>1975</v>
      </c>
      <c r="F249" s="11">
        <v>106</v>
      </c>
      <c r="G249" s="11">
        <v>126</v>
      </c>
    </row>
    <row r="250" spans="1:7" x14ac:dyDescent="0.2">
      <c r="A250" s="8">
        <v>2012</v>
      </c>
      <c r="B250" s="6" t="s">
        <v>16</v>
      </c>
      <c r="C250" s="11">
        <v>1123</v>
      </c>
      <c r="D250" s="11">
        <v>1005</v>
      </c>
      <c r="E250" s="11">
        <v>900</v>
      </c>
      <c r="F250" s="11">
        <v>53</v>
      </c>
      <c r="G250" s="11">
        <v>33</v>
      </c>
    </row>
    <row r="251" spans="1:7" x14ac:dyDescent="0.2">
      <c r="A251" s="8">
        <v>2012</v>
      </c>
      <c r="B251" s="6" t="s">
        <v>17</v>
      </c>
      <c r="C251" s="11">
        <v>908</v>
      </c>
      <c r="D251" s="11">
        <v>727</v>
      </c>
      <c r="E251" s="11">
        <v>820</v>
      </c>
      <c r="F251" s="11">
        <v>36</v>
      </c>
      <c r="G251" s="11">
        <v>35</v>
      </c>
    </row>
    <row r="252" spans="1:7" x14ac:dyDescent="0.2">
      <c r="A252" s="8">
        <v>2012</v>
      </c>
      <c r="B252" s="6" t="s">
        <v>18</v>
      </c>
      <c r="C252" s="11">
        <v>2436</v>
      </c>
      <c r="D252" s="11">
        <v>3442</v>
      </c>
      <c r="E252" s="11">
        <v>1468</v>
      </c>
      <c r="F252" s="11">
        <v>123</v>
      </c>
      <c r="G252" s="11">
        <v>55</v>
      </c>
    </row>
    <row r="253" spans="1:7" x14ac:dyDescent="0.2">
      <c r="A253" s="8">
        <v>2012</v>
      </c>
      <c r="B253" s="6" t="s">
        <v>19</v>
      </c>
      <c r="C253" s="11">
        <v>2731</v>
      </c>
      <c r="D253" s="11">
        <v>2088</v>
      </c>
      <c r="E253" s="11">
        <v>2797</v>
      </c>
      <c r="F253" s="11">
        <v>97</v>
      </c>
      <c r="G253" s="11">
        <v>737</v>
      </c>
    </row>
    <row r="254" spans="1:7" x14ac:dyDescent="0.2">
      <c r="A254" s="8">
        <v>2012</v>
      </c>
      <c r="B254" s="6" t="s">
        <v>20</v>
      </c>
      <c r="C254" s="11">
        <v>2972</v>
      </c>
      <c r="D254" s="11">
        <v>3624</v>
      </c>
      <c r="E254" s="11">
        <v>3180</v>
      </c>
      <c r="F254" s="11">
        <v>161</v>
      </c>
      <c r="G254" s="11">
        <v>306</v>
      </c>
    </row>
    <row r="255" spans="1:7" x14ac:dyDescent="0.2">
      <c r="A255" s="8">
        <v>2012</v>
      </c>
      <c r="B255" s="6" t="s">
        <v>33</v>
      </c>
      <c r="C255" s="11">
        <v>954</v>
      </c>
      <c r="D255" s="11">
        <v>886</v>
      </c>
      <c r="E255" s="11">
        <v>725</v>
      </c>
      <c r="F255" s="11">
        <v>42</v>
      </c>
      <c r="G255" s="11">
        <v>18</v>
      </c>
    </row>
    <row r="256" spans="1:7" x14ac:dyDescent="0.2">
      <c r="A256" s="8">
        <v>2012</v>
      </c>
      <c r="B256" s="6" t="s">
        <v>21</v>
      </c>
      <c r="C256" s="11">
        <v>829</v>
      </c>
      <c r="D256" s="11">
        <v>968</v>
      </c>
      <c r="E256" s="11">
        <v>596</v>
      </c>
      <c r="F256" s="11">
        <v>50</v>
      </c>
      <c r="G256" s="11">
        <v>28</v>
      </c>
    </row>
    <row r="257" spans="1:7" x14ac:dyDescent="0.2">
      <c r="A257" s="8">
        <v>2012</v>
      </c>
      <c r="B257" s="6" t="s">
        <v>22</v>
      </c>
      <c r="C257" s="11">
        <v>1428</v>
      </c>
      <c r="D257" s="11">
        <v>2003</v>
      </c>
      <c r="E257" s="11">
        <v>1209</v>
      </c>
      <c r="F257" s="11">
        <v>72</v>
      </c>
      <c r="G257" s="11">
        <v>36</v>
      </c>
    </row>
    <row r="258" spans="1:7" x14ac:dyDescent="0.2">
      <c r="A258" s="8">
        <v>2012</v>
      </c>
      <c r="B258" s="6" t="s">
        <v>23</v>
      </c>
      <c r="C258" s="11">
        <v>1786</v>
      </c>
      <c r="D258" s="11">
        <v>2053</v>
      </c>
      <c r="E258" s="11">
        <v>1435</v>
      </c>
      <c r="F258" s="11">
        <v>116</v>
      </c>
      <c r="G258" s="11">
        <v>63</v>
      </c>
    </row>
    <row r="259" spans="1:7" x14ac:dyDescent="0.2">
      <c r="A259" s="8">
        <v>2012</v>
      </c>
      <c r="B259" s="6" t="s">
        <v>24</v>
      </c>
      <c r="C259" s="11">
        <v>1574</v>
      </c>
      <c r="D259" s="11">
        <v>2495</v>
      </c>
      <c r="E259" s="11">
        <v>1206</v>
      </c>
      <c r="F259" s="11">
        <v>93</v>
      </c>
      <c r="G259" s="11">
        <v>155</v>
      </c>
    </row>
    <row r="260" spans="1:7" x14ac:dyDescent="0.2">
      <c r="A260" s="8">
        <v>2012</v>
      </c>
      <c r="B260" s="6" t="s">
        <v>25</v>
      </c>
      <c r="C260" s="11">
        <v>1907</v>
      </c>
      <c r="D260" s="11">
        <v>1504</v>
      </c>
      <c r="E260" s="11">
        <v>1035</v>
      </c>
      <c r="F260" s="11">
        <v>79</v>
      </c>
      <c r="G260" s="11">
        <v>71</v>
      </c>
    </row>
    <row r="261" spans="1:7" x14ac:dyDescent="0.2">
      <c r="A261" s="8">
        <v>2012</v>
      </c>
      <c r="B261" s="6" t="s">
        <v>26</v>
      </c>
      <c r="C261" s="11">
        <v>2149</v>
      </c>
      <c r="D261" s="11">
        <v>3020</v>
      </c>
      <c r="E261" s="11">
        <v>1761</v>
      </c>
      <c r="F261" s="11">
        <v>117</v>
      </c>
      <c r="G261" s="11">
        <v>122</v>
      </c>
    </row>
    <row r="262" spans="1:7" x14ac:dyDescent="0.2">
      <c r="A262" s="8">
        <v>2012</v>
      </c>
      <c r="B262" s="6" t="s">
        <v>27</v>
      </c>
      <c r="C262" s="11">
        <v>722</v>
      </c>
      <c r="D262" s="11">
        <v>515</v>
      </c>
      <c r="E262" s="11">
        <v>706</v>
      </c>
      <c r="F262" s="11">
        <v>32</v>
      </c>
      <c r="G262" s="11">
        <v>177</v>
      </c>
    </row>
    <row r="263" spans="1:7" x14ac:dyDescent="0.2">
      <c r="A263" s="8">
        <v>2012</v>
      </c>
      <c r="B263" s="6" t="s">
        <v>34</v>
      </c>
      <c r="C263" s="11">
        <v>4470</v>
      </c>
      <c r="D263" s="11">
        <v>4990</v>
      </c>
      <c r="E263" s="11">
        <v>3642</v>
      </c>
      <c r="F263" s="11">
        <v>236</v>
      </c>
      <c r="G263" s="11">
        <v>187</v>
      </c>
    </row>
    <row r="264" spans="1:7" x14ac:dyDescent="0.2">
      <c r="A264" s="8">
        <v>2012</v>
      </c>
      <c r="B264" s="6" t="s">
        <v>28</v>
      </c>
      <c r="C264" s="11">
        <v>1104</v>
      </c>
      <c r="D264" s="11">
        <v>1837</v>
      </c>
      <c r="E264" s="11">
        <v>898</v>
      </c>
      <c r="F264" s="11">
        <v>55</v>
      </c>
      <c r="G264" s="11">
        <v>20</v>
      </c>
    </row>
    <row r="265" spans="1:7" x14ac:dyDescent="0.2">
      <c r="A265" s="8">
        <v>2012</v>
      </c>
      <c r="B265" s="6" t="s">
        <v>29</v>
      </c>
      <c r="C265" s="11">
        <v>1179</v>
      </c>
      <c r="D265" s="11">
        <v>1007</v>
      </c>
      <c r="E265" s="11">
        <v>851</v>
      </c>
      <c r="F265" s="11">
        <v>53</v>
      </c>
      <c r="G265" s="11">
        <v>149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"=Coahuila")</f>
        <v>1761</v>
      </c>
      <c r="C2" s="11">
        <f>SUMIFS(Concentrado!D$2:D266,Concentrado!$A$2:$A266,"="&amp;$A2,Concentrado!$B$2:$B266, "=Coahuila")</f>
        <v>2658</v>
      </c>
      <c r="D2" s="11">
        <f>SUMIFS(Concentrado!E$2:E266,Concentrado!$A$2:$A266,"="&amp;$A2,Concentrado!$B$2:$B266, "=Coahuila")</f>
        <v>1374</v>
      </c>
      <c r="E2" s="11">
        <f>SUMIFS(Concentrado!F$2:F266,Concentrado!$A$2:$A266,"="&amp;$A2,Concentrado!$B$2:$B266, "=Coahuila")</f>
        <v>106</v>
      </c>
      <c r="F2" s="11">
        <f>SUMIFS(Concentrado!G$2:G266,Concentrado!$A$2:$A266,"="&amp;$A2,Concentrado!$B$2:$B266, "=Coahuila")</f>
        <v>53</v>
      </c>
    </row>
    <row r="3" spans="1:6" x14ac:dyDescent="0.25">
      <c r="A3" s="8">
        <v>2013</v>
      </c>
      <c r="B3" s="11">
        <f>SUMIFS(Concentrado!C$2:C267,Concentrado!$A$2:$A267,"="&amp;$A3,Concentrado!$B$2:$B267, "=Coahuila")</f>
        <v>1929</v>
      </c>
      <c r="C3" s="11">
        <f>SUMIFS(Concentrado!D$2:D267,Concentrado!$A$2:$A267,"="&amp;$A3,Concentrado!$B$2:$B267, "=Coahuila")</f>
        <v>2708</v>
      </c>
      <c r="D3" s="11">
        <f>SUMIFS(Concentrado!E$2:E267,Concentrado!$A$2:$A267,"="&amp;$A3,Concentrado!$B$2:$B267, "=Coahuila")</f>
        <v>1584</v>
      </c>
      <c r="E3" s="11">
        <f>SUMIFS(Concentrado!F$2:F267,Concentrado!$A$2:$A267,"="&amp;$A3,Concentrado!$B$2:$B267, "=Coahuila")</f>
        <v>130</v>
      </c>
      <c r="F3" s="11">
        <f>SUMIFS(Concentrado!G$2:G267,Concentrado!$A$2:$A267,"="&amp;$A3,Concentrado!$B$2:$B267, "=Coahuila")</f>
        <v>57</v>
      </c>
    </row>
    <row r="4" spans="1:6" x14ac:dyDescent="0.25">
      <c r="A4" s="8">
        <v>2014</v>
      </c>
      <c r="B4" s="11">
        <f>SUMIFS(Concentrado!C$2:C268,Concentrado!$A$2:$A268,"="&amp;$A4,Concentrado!$B$2:$B268, "=Coahuila")</f>
        <v>1974</v>
      </c>
      <c r="C4" s="11">
        <f>SUMIFS(Concentrado!D$2:D268,Concentrado!$A$2:$A268,"="&amp;$A4,Concentrado!$B$2:$B268, "=Coahuila")</f>
        <v>2686</v>
      </c>
      <c r="D4" s="11">
        <f>SUMIFS(Concentrado!E$2:E268,Concentrado!$A$2:$A268,"="&amp;$A4,Concentrado!$B$2:$B268, "=Coahuila")</f>
        <v>1570</v>
      </c>
      <c r="E4" s="11">
        <f>SUMIFS(Concentrado!F$2:F268,Concentrado!$A$2:$A268,"="&amp;$A4,Concentrado!$B$2:$B268, "=Coahuila")</f>
        <v>132</v>
      </c>
      <c r="F4" s="11">
        <f>SUMIFS(Concentrado!G$2:G268,Concentrado!$A$2:$A268,"="&amp;$A4,Concentrado!$B$2:$B268, "=Coahuila")</f>
        <v>56</v>
      </c>
    </row>
    <row r="5" spans="1:6" x14ac:dyDescent="0.25">
      <c r="A5" s="8">
        <v>2015</v>
      </c>
      <c r="B5" s="11">
        <f>SUMIFS(Concentrado!C$2:C269,Concentrado!$A$2:$A269,"="&amp;$A5,Concentrado!$B$2:$B269, "=Coahuila")</f>
        <v>1945</v>
      </c>
      <c r="C5" s="11">
        <f>SUMIFS(Concentrado!D$2:D269,Concentrado!$A$2:$A269,"="&amp;$A5,Concentrado!$B$2:$B269, "=Coahuila")</f>
        <v>2665</v>
      </c>
      <c r="D5" s="11">
        <f>SUMIFS(Concentrado!E$2:E269,Concentrado!$A$2:$A269,"="&amp;$A5,Concentrado!$B$2:$B269, "=Coahuila")</f>
        <v>1253</v>
      </c>
      <c r="E5" s="11">
        <f>SUMIFS(Concentrado!F$2:F269,Concentrado!$A$2:$A269,"="&amp;$A5,Concentrado!$B$2:$B269, "=Coahuila")</f>
        <v>143</v>
      </c>
      <c r="F5" s="11">
        <f>SUMIFS(Concentrado!G$2:G269,Concentrado!$A$2:$A269,"="&amp;$A5,Concentrado!$B$2:$B269, "=Coahuila")</f>
        <v>54</v>
      </c>
    </row>
    <row r="6" spans="1:6" x14ac:dyDescent="0.25">
      <c r="A6" s="8">
        <v>2016</v>
      </c>
      <c r="B6" s="11">
        <f>SUMIFS(Concentrado!C$2:C270,Concentrado!$A$2:$A270,"="&amp;$A6,Concentrado!$B$2:$B270, "=Coahuila")</f>
        <v>1915</v>
      </c>
      <c r="C6" s="11">
        <f>SUMIFS(Concentrado!D$2:D270,Concentrado!$A$2:$A270,"="&amp;$A6,Concentrado!$B$2:$B270, "=Coahuila")</f>
        <v>2777</v>
      </c>
      <c r="D6" s="11">
        <f>SUMIFS(Concentrado!E$2:E270,Concentrado!$A$2:$A270,"="&amp;$A6,Concentrado!$B$2:$B270, "=Coahuila")</f>
        <v>1255</v>
      </c>
      <c r="E6" s="11">
        <f>SUMIFS(Concentrado!F$2:F270,Concentrado!$A$2:$A270,"="&amp;$A6,Concentrado!$B$2:$B270, "=Coahuila")</f>
        <v>142</v>
      </c>
      <c r="F6" s="11">
        <f>SUMIFS(Concentrado!G$2:G270,Concentrado!$A$2:$A270,"="&amp;$A6,Concentrado!$B$2:$B270, "=Coahuila")</f>
        <v>44</v>
      </c>
    </row>
    <row r="7" spans="1:6" x14ac:dyDescent="0.25">
      <c r="A7" s="8">
        <v>2017</v>
      </c>
      <c r="B7" s="11">
        <f>SUMIFS(Concentrado!C$2:C271,Concentrado!$A$2:$A271,"="&amp;$A7,Concentrado!$B$2:$B271, "=Coahuila")</f>
        <v>1902</v>
      </c>
      <c r="C7" s="11">
        <f>SUMIFS(Concentrado!D$2:D271,Concentrado!$A$2:$A271,"="&amp;$A7,Concentrado!$B$2:$B271, "=Coahuila")</f>
        <v>2879</v>
      </c>
      <c r="D7" s="11">
        <f>SUMIFS(Concentrado!E$2:E271,Concentrado!$A$2:$A271,"="&amp;$A7,Concentrado!$B$2:$B271, "=Coahuila")</f>
        <v>1255</v>
      </c>
      <c r="E7" s="11">
        <f>SUMIFS(Concentrado!F$2:F271,Concentrado!$A$2:$A271,"="&amp;$A7,Concentrado!$B$2:$B271, "=Coahuila")</f>
        <v>146</v>
      </c>
      <c r="F7" s="11">
        <f>SUMIFS(Concentrado!G$2:G271,Concentrado!$A$2:$A271,"="&amp;$A7,Concentrado!$B$2:$B271, "=Coahuila")</f>
        <v>46</v>
      </c>
    </row>
    <row r="8" spans="1:6" x14ac:dyDescent="0.25">
      <c r="A8" s="8">
        <v>2018</v>
      </c>
      <c r="B8" s="11">
        <f>SUMIFS(Concentrado!C$2:C271,Concentrado!$A$2:$A271,"="&amp;$A8,Concentrado!$B$2:$B271, "=Coahuila")</f>
        <v>1914</v>
      </c>
      <c r="C8" s="11">
        <f>SUMIFS(Concentrado!D$2:D271,Concentrado!$A$2:$A271,"="&amp;$A8,Concentrado!$B$2:$B271, "=Coahuila")</f>
        <v>2915</v>
      </c>
      <c r="D8" s="11">
        <f>SUMIFS(Concentrado!E$2:E271,Concentrado!$A$2:$A271,"="&amp;$A8,Concentrado!$B$2:$B271, "=Coahuila")</f>
        <v>1215</v>
      </c>
      <c r="E8" s="11">
        <f>SUMIFS(Concentrado!F$2:F271,Concentrado!$A$2:$A271,"="&amp;$A8,Concentrado!$B$2:$B271, "=Coahuila")</f>
        <v>148</v>
      </c>
      <c r="F8" s="11">
        <f>SUMIFS(Concentrado!G$2:G271,Concentrado!$A$2:$A271,"="&amp;$A8,Concentrado!$B$2:$B271, "=Coahuila")</f>
        <v>53</v>
      </c>
    </row>
    <row r="9" spans="1:6" x14ac:dyDescent="0.25">
      <c r="A9" s="8">
        <v>2019</v>
      </c>
      <c r="B9" s="11">
        <f>SUMIFS(Concentrado!C$2:C272,Concentrado!$A$2:$A272,"="&amp;$A9,Concentrado!$B$2:$B272, "=Coahuila")</f>
        <v>1835</v>
      </c>
      <c r="C9" s="11">
        <f>SUMIFS(Concentrado!D$2:D272,Concentrado!$A$2:$A272,"="&amp;$A9,Concentrado!$B$2:$B272, "=Coahuila")</f>
        <v>2900</v>
      </c>
      <c r="D9" s="11">
        <f>SUMIFS(Concentrado!E$2:E272,Concentrado!$A$2:$A272,"="&amp;$A9,Concentrado!$B$2:$B272, "=Coahuila")</f>
        <v>1179</v>
      </c>
      <c r="E9" s="11">
        <f>SUMIFS(Concentrado!F$2:F272,Concentrado!$A$2:$A272,"="&amp;$A9,Concentrado!$B$2:$B272, "=Coahuila")</f>
        <v>135</v>
      </c>
      <c r="F9" s="11">
        <f>SUMIFS(Concentrado!G$2:G272,Concentrado!$A$2:$A272,"="&amp;$A9,Concentrado!$B$2:$B272, "=Coahuila")</f>
        <v>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"=Colima")</f>
        <v>552</v>
      </c>
      <c r="C2" s="11">
        <f>SUMIFS(Concentrado!D$2:D266,Concentrado!$A$2:$A266,"="&amp;$A2,Concentrado!$B$2:$B266, "=Colima")</f>
        <v>583</v>
      </c>
      <c r="D2" s="11">
        <f>SUMIFS(Concentrado!E$2:E266,Concentrado!$A$2:$A266,"="&amp;$A2,Concentrado!$B$2:$B266, "=Colima")</f>
        <v>539</v>
      </c>
      <c r="E2" s="11">
        <f>SUMIFS(Concentrado!F$2:F266,Concentrado!$A$2:$A266,"="&amp;$A2,Concentrado!$B$2:$B266, "=Colima")</f>
        <v>30</v>
      </c>
      <c r="F2" s="11">
        <f>SUMIFS(Concentrado!G$2:G266,Concentrado!$A$2:$A266,"="&amp;$A2,Concentrado!$B$2:$B266, "=Colima")</f>
        <v>11</v>
      </c>
    </row>
    <row r="3" spans="1:6" x14ac:dyDescent="0.25">
      <c r="A3" s="8">
        <v>2013</v>
      </c>
      <c r="B3" s="11">
        <f>SUMIFS(Concentrado!C$2:C267,Concentrado!$A$2:$A267,"="&amp;$A3,Concentrado!$B$2:$B267, "=Colima")</f>
        <v>629</v>
      </c>
      <c r="C3" s="11">
        <f>SUMIFS(Concentrado!D$2:D267,Concentrado!$A$2:$A267,"="&amp;$A3,Concentrado!$B$2:$B267, "=Colima")</f>
        <v>554</v>
      </c>
      <c r="D3" s="11">
        <f>SUMIFS(Concentrado!E$2:E267,Concentrado!$A$2:$A267,"="&amp;$A3,Concentrado!$B$2:$B267, "=Colima")</f>
        <v>411</v>
      </c>
      <c r="E3" s="11">
        <f>SUMIFS(Concentrado!F$2:F267,Concentrado!$A$2:$A267,"="&amp;$A3,Concentrado!$B$2:$B267, "=Colima")</f>
        <v>36</v>
      </c>
      <c r="F3" s="11">
        <f>SUMIFS(Concentrado!G$2:G267,Concentrado!$A$2:$A267,"="&amp;$A3,Concentrado!$B$2:$B267, "=Colima")</f>
        <v>12</v>
      </c>
    </row>
    <row r="4" spans="1:6" x14ac:dyDescent="0.25">
      <c r="A4" s="8">
        <v>2014</v>
      </c>
      <c r="B4" s="11">
        <f>SUMIFS(Concentrado!C$2:C268,Concentrado!$A$2:$A268,"="&amp;$A4,Concentrado!$B$2:$B268, "=Colima")</f>
        <v>647</v>
      </c>
      <c r="C4" s="11">
        <f>SUMIFS(Concentrado!D$2:D268,Concentrado!$A$2:$A268,"="&amp;$A4,Concentrado!$B$2:$B268, "=Colima")</f>
        <v>563</v>
      </c>
      <c r="D4" s="11">
        <f>SUMIFS(Concentrado!E$2:E268,Concentrado!$A$2:$A268,"="&amp;$A4,Concentrado!$B$2:$B268, "=Colima")</f>
        <v>499</v>
      </c>
      <c r="E4" s="11">
        <f>SUMIFS(Concentrado!F$2:F268,Concentrado!$A$2:$A268,"="&amp;$A4,Concentrado!$B$2:$B268, "=Colima")</f>
        <v>36</v>
      </c>
      <c r="F4" s="11">
        <f>SUMIFS(Concentrado!G$2:G268,Concentrado!$A$2:$A268,"="&amp;$A4,Concentrado!$B$2:$B268, "=Colima")</f>
        <v>12</v>
      </c>
    </row>
    <row r="5" spans="1:6" x14ac:dyDescent="0.25">
      <c r="A5" s="8">
        <v>2015</v>
      </c>
      <c r="B5" s="11">
        <f>SUMIFS(Concentrado!C$2:C269,Concentrado!$A$2:$A269,"="&amp;$A5,Concentrado!$B$2:$B269, "=Colima")</f>
        <v>587</v>
      </c>
      <c r="C5" s="11">
        <f>SUMIFS(Concentrado!D$2:D269,Concentrado!$A$2:$A269,"="&amp;$A5,Concentrado!$B$2:$B269, "=Colima")</f>
        <v>568</v>
      </c>
      <c r="D5" s="11">
        <f>SUMIFS(Concentrado!E$2:E269,Concentrado!$A$2:$A269,"="&amp;$A5,Concentrado!$B$2:$B269, "=Colima")</f>
        <v>534</v>
      </c>
      <c r="E5" s="11">
        <f>SUMIFS(Concentrado!F$2:F269,Concentrado!$A$2:$A269,"="&amp;$A5,Concentrado!$B$2:$B269, "=Colima")</f>
        <v>31</v>
      </c>
      <c r="F5" s="11">
        <f>SUMIFS(Concentrado!G$2:G269,Concentrado!$A$2:$A269,"="&amp;$A5,Concentrado!$B$2:$B269, "=Colima")</f>
        <v>12</v>
      </c>
    </row>
    <row r="6" spans="1:6" x14ac:dyDescent="0.25">
      <c r="A6" s="8">
        <v>2016</v>
      </c>
      <c r="B6" s="11">
        <f>SUMIFS(Concentrado!C$2:C270,Concentrado!$A$2:$A270,"="&amp;$A6,Concentrado!$B$2:$B270, "=Colima")</f>
        <v>576</v>
      </c>
      <c r="C6" s="11">
        <f>SUMIFS(Concentrado!D$2:D270,Concentrado!$A$2:$A270,"="&amp;$A6,Concentrado!$B$2:$B270, "=Colima")</f>
        <v>528</v>
      </c>
      <c r="D6" s="11">
        <f>SUMIFS(Concentrado!E$2:E270,Concentrado!$A$2:$A270,"="&amp;$A6,Concentrado!$B$2:$B270, "=Colima")</f>
        <v>505</v>
      </c>
      <c r="E6" s="11">
        <f>SUMIFS(Concentrado!F$2:F270,Concentrado!$A$2:$A270,"="&amp;$A6,Concentrado!$B$2:$B270, "=Colima")</f>
        <v>30</v>
      </c>
      <c r="F6" s="11">
        <f>SUMIFS(Concentrado!G$2:G270,Concentrado!$A$2:$A270,"="&amp;$A6,Concentrado!$B$2:$B270, "=Colima")</f>
        <v>10</v>
      </c>
    </row>
    <row r="7" spans="1:6" x14ac:dyDescent="0.25">
      <c r="A7" s="8">
        <v>2017</v>
      </c>
      <c r="B7" s="11">
        <f>SUMIFS(Concentrado!C$2:C271,Concentrado!$A$2:$A271,"="&amp;$A7,Concentrado!$B$2:$B271, "=Colima")</f>
        <v>628</v>
      </c>
      <c r="C7" s="11">
        <f>SUMIFS(Concentrado!D$2:D271,Concentrado!$A$2:$A271,"="&amp;$A7,Concentrado!$B$2:$B271, "=Colima")</f>
        <v>646</v>
      </c>
      <c r="D7" s="11">
        <f>SUMIFS(Concentrado!E$2:E271,Concentrado!$A$2:$A271,"="&amp;$A7,Concentrado!$B$2:$B271, "=Colima")</f>
        <v>583</v>
      </c>
      <c r="E7" s="11">
        <f>SUMIFS(Concentrado!F$2:F271,Concentrado!$A$2:$A271,"="&amp;$A7,Concentrado!$B$2:$B271, "=Colima")</f>
        <v>36</v>
      </c>
      <c r="F7" s="11">
        <f>SUMIFS(Concentrado!G$2:G271,Concentrado!$A$2:$A271,"="&amp;$A7,Concentrado!$B$2:$B271, "=Colima")</f>
        <v>12</v>
      </c>
    </row>
    <row r="8" spans="1:6" x14ac:dyDescent="0.25">
      <c r="A8" s="8">
        <v>2018</v>
      </c>
      <c r="B8" s="11">
        <f>SUMIFS(Concentrado!C$2:C271,Concentrado!$A$2:$A271,"="&amp;$A8,Concentrado!$B$2:$B271, "=Colima")</f>
        <v>594</v>
      </c>
      <c r="C8" s="11">
        <f>SUMIFS(Concentrado!D$2:D271,Concentrado!$A$2:$A271,"="&amp;$A8,Concentrado!$B$2:$B271, "=Colima")</f>
        <v>649</v>
      </c>
      <c r="D8" s="11">
        <f>SUMIFS(Concentrado!E$2:E271,Concentrado!$A$2:$A271,"="&amp;$A8,Concentrado!$B$2:$B271, "=Colima")</f>
        <v>618</v>
      </c>
      <c r="E8" s="11">
        <f>SUMIFS(Concentrado!F$2:F271,Concentrado!$A$2:$A271,"="&amp;$A8,Concentrado!$B$2:$B271, "=Colima")</f>
        <v>33</v>
      </c>
      <c r="F8" s="11">
        <f>SUMIFS(Concentrado!G$2:G271,Concentrado!$A$2:$A271,"="&amp;$A8,Concentrado!$B$2:$B271, "=Colima")</f>
        <v>13</v>
      </c>
    </row>
    <row r="9" spans="1:6" x14ac:dyDescent="0.25">
      <c r="A9" s="8">
        <v>2019</v>
      </c>
      <c r="B9" s="11">
        <f>SUMIFS(Concentrado!C$2:C272,Concentrado!$A$2:$A272,"="&amp;$A9,Concentrado!$B$2:$B272, "=Colima")</f>
        <v>601</v>
      </c>
      <c r="C9" s="11">
        <f>SUMIFS(Concentrado!D$2:D272,Concentrado!$A$2:$A272,"="&amp;$A9,Concentrado!$B$2:$B272, "=Colima")</f>
        <v>667</v>
      </c>
      <c r="D9" s="11">
        <f>SUMIFS(Concentrado!E$2:E272,Concentrado!$A$2:$A272,"="&amp;$A9,Concentrado!$B$2:$B272, "=Colima")</f>
        <v>562</v>
      </c>
      <c r="E9" s="11">
        <f>SUMIFS(Concentrado!F$2:F272,Concentrado!$A$2:$A272,"="&amp;$A9,Concentrado!$B$2:$B272, "=Colima")</f>
        <v>31</v>
      </c>
      <c r="F9" s="11">
        <f>SUMIFS(Concentrado!G$2:G272,Concentrado!$A$2:$A272,"="&amp;$A9,Concentrado!$B$2:$B272, "=Colima")</f>
        <v>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"=Durango")</f>
        <v>1299</v>
      </c>
      <c r="C2" s="11">
        <f>SUMIFS(Concentrado!D$2:D266,Concentrado!$A$2:$A266,"="&amp;$A2,Concentrado!$B$2:$B266, "=Durango")</f>
        <v>1569</v>
      </c>
      <c r="D2" s="11">
        <f>SUMIFS(Concentrado!E$2:E266,Concentrado!$A$2:$A266,"="&amp;$A2,Concentrado!$B$2:$B266, "=Durango")</f>
        <v>979</v>
      </c>
      <c r="E2" s="11">
        <f>SUMIFS(Concentrado!F$2:F266,Concentrado!$A$2:$A266,"="&amp;$A2,Concentrado!$B$2:$B266, "=Durango")</f>
        <v>54</v>
      </c>
      <c r="F2" s="11">
        <f>SUMIFS(Concentrado!G$2:G266,Concentrado!$A$2:$A266,"="&amp;$A2,Concentrado!$B$2:$B266, "=Durango")</f>
        <v>64</v>
      </c>
    </row>
    <row r="3" spans="1:6" x14ac:dyDescent="0.25">
      <c r="A3" s="8">
        <v>2013</v>
      </c>
      <c r="B3" s="11">
        <f>SUMIFS(Concentrado!C$2:C267,Concentrado!$A$2:$A267,"="&amp;$A3,Concentrado!$B$2:$B267, "=Durango")</f>
        <v>1267</v>
      </c>
      <c r="C3" s="11">
        <f>SUMIFS(Concentrado!D$2:D267,Concentrado!$A$2:$A267,"="&amp;$A3,Concentrado!$B$2:$B267, "=Durango")</f>
        <v>1715</v>
      </c>
      <c r="D3" s="11">
        <f>SUMIFS(Concentrado!E$2:E267,Concentrado!$A$2:$A267,"="&amp;$A3,Concentrado!$B$2:$B267, "=Durango")</f>
        <v>1177</v>
      </c>
      <c r="E3" s="11">
        <f>SUMIFS(Concentrado!F$2:F267,Concentrado!$A$2:$A267,"="&amp;$A3,Concentrado!$B$2:$B267, "=Durango")</f>
        <v>70</v>
      </c>
      <c r="F3" s="11">
        <f>SUMIFS(Concentrado!G$2:G267,Concentrado!$A$2:$A267,"="&amp;$A3,Concentrado!$B$2:$B267, "=Durango")</f>
        <v>63</v>
      </c>
    </row>
    <row r="4" spans="1:6" x14ac:dyDescent="0.25">
      <c r="A4" s="8">
        <v>2014</v>
      </c>
      <c r="B4" s="11">
        <f>SUMIFS(Concentrado!C$2:C268,Concentrado!$A$2:$A268,"="&amp;$A4,Concentrado!$B$2:$B268, "=Durango")</f>
        <v>1267</v>
      </c>
      <c r="C4" s="11">
        <f>SUMIFS(Concentrado!D$2:D268,Concentrado!$A$2:$A268,"="&amp;$A4,Concentrado!$B$2:$B268, "=Durango")</f>
        <v>1700</v>
      </c>
      <c r="D4" s="11">
        <f>SUMIFS(Concentrado!E$2:E268,Concentrado!$A$2:$A268,"="&amp;$A4,Concentrado!$B$2:$B268, "=Durango")</f>
        <v>1067</v>
      </c>
      <c r="E4" s="11">
        <f>SUMIFS(Concentrado!F$2:F268,Concentrado!$A$2:$A268,"="&amp;$A4,Concentrado!$B$2:$B268, "=Durango")</f>
        <v>68</v>
      </c>
      <c r="F4" s="11">
        <f>SUMIFS(Concentrado!G$2:G268,Concentrado!$A$2:$A268,"="&amp;$A4,Concentrado!$B$2:$B268, "=Durango")</f>
        <v>64</v>
      </c>
    </row>
    <row r="5" spans="1:6" x14ac:dyDescent="0.25">
      <c r="A5" s="8">
        <v>2015</v>
      </c>
      <c r="B5" s="11">
        <f>SUMIFS(Concentrado!C$2:C269,Concentrado!$A$2:$A269,"="&amp;$A5,Concentrado!$B$2:$B269, "=Durango")</f>
        <v>1301</v>
      </c>
      <c r="C5" s="11">
        <f>SUMIFS(Concentrado!D$2:D269,Concentrado!$A$2:$A269,"="&amp;$A5,Concentrado!$B$2:$B269, "=Durango")</f>
        <v>1537</v>
      </c>
      <c r="D5" s="11">
        <f>SUMIFS(Concentrado!E$2:E269,Concentrado!$A$2:$A269,"="&amp;$A5,Concentrado!$B$2:$B269, "=Durango")</f>
        <v>696</v>
      </c>
      <c r="E5" s="11">
        <f>SUMIFS(Concentrado!F$2:F269,Concentrado!$A$2:$A269,"="&amp;$A5,Concentrado!$B$2:$B269, "=Durango")</f>
        <v>63</v>
      </c>
      <c r="F5" s="11">
        <f>SUMIFS(Concentrado!G$2:G269,Concentrado!$A$2:$A269,"="&amp;$A5,Concentrado!$B$2:$B269, "=Durango")</f>
        <v>43</v>
      </c>
    </row>
    <row r="6" spans="1:6" x14ac:dyDescent="0.25">
      <c r="A6" s="8">
        <v>2016</v>
      </c>
      <c r="B6" s="11">
        <f>SUMIFS(Concentrado!C$2:C270,Concentrado!$A$2:$A270,"="&amp;$A6,Concentrado!$B$2:$B270, "=Durango")</f>
        <v>1284</v>
      </c>
      <c r="C6" s="11">
        <f>SUMIFS(Concentrado!D$2:D270,Concentrado!$A$2:$A270,"="&amp;$A6,Concentrado!$B$2:$B270, "=Durango")</f>
        <v>1453</v>
      </c>
      <c r="D6" s="11">
        <f>SUMIFS(Concentrado!E$2:E270,Concentrado!$A$2:$A270,"="&amp;$A6,Concentrado!$B$2:$B270, "=Durango")</f>
        <v>672</v>
      </c>
      <c r="E6" s="11">
        <f>SUMIFS(Concentrado!F$2:F270,Concentrado!$A$2:$A270,"="&amp;$A6,Concentrado!$B$2:$B270, "=Durango")</f>
        <v>62</v>
      </c>
      <c r="F6" s="11">
        <f>SUMIFS(Concentrado!G$2:G270,Concentrado!$A$2:$A270,"="&amp;$A6,Concentrado!$B$2:$B270, "=Durango")</f>
        <v>56</v>
      </c>
    </row>
    <row r="7" spans="1:6" x14ac:dyDescent="0.25">
      <c r="A7" s="8">
        <v>2017</v>
      </c>
      <c r="B7" s="11">
        <f>SUMIFS(Concentrado!C$2:C271,Concentrado!$A$2:$A271,"="&amp;$A7,Concentrado!$B$2:$B271, "=Durango")</f>
        <v>1261</v>
      </c>
      <c r="C7" s="11">
        <f>SUMIFS(Concentrado!D$2:D271,Concentrado!$A$2:$A271,"="&amp;$A7,Concentrado!$B$2:$B271, "=Durango")</f>
        <v>1545</v>
      </c>
      <c r="D7" s="11">
        <f>SUMIFS(Concentrado!E$2:E271,Concentrado!$A$2:$A271,"="&amp;$A7,Concentrado!$B$2:$B271, "=Durango")</f>
        <v>654</v>
      </c>
      <c r="E7" s="11">
        <f>SUMIFS(Concentrado!F$2:F271,Concentrado!$A$2:$A271,"="&amp;$A7,Concentrado!$B$2:$B271, "=Durango")</f>
        <v>64</v>
      </c>
      <c r="F7" s="11">
        <f>SUMIFS(Concentrado!G$2:G271,Concentrado!$A$2:$A271,"="&amp;$A7,Concentrado!$B$2:$B271, "=Durango")</f>
        <v>57</v>
      </c>
    </row>
    <row r="8" spans="1:6" x14ac:dyDescent="0.25">
      <c r="A8" s="8">
        <v>2018</v>
      </c>
      <c r="B8" s="11">
        <f>SUMIFS(Concentrado!C$2:C271,Concentrado!$A$2:$A271,"="&amp;$A8,Concentrado!$B$2:$B271, "=Durango")</f>
        <v>1296</v>
      </c>
      <c r="C8" s="11">
        <f>SUMIFS(Concentrado!D$2:D271,Concentrado!$A$2:$A271,"="&amp;$A8,Concentrado!$B$2:$B271, "=Durango")</f>
        <v>1542</v>
      </c>
      <c r="D8" s="11">
        <f>SUMIFS(Concentrado!E$2:E271,Concentrado!$A$2:$A271,"="&amp;$A8,Concentrado!$B$2:$B271, "=Durango")</f>
        <v>656</v>
      </c>
      <c r="E8" s="11">
        <f>SUMIFS(Concentrado!F$2:F271,Concentrado!$A$2:$A271,"="&amp;$A8,Concentrado!$B$2:$B271, "=Durango")</f>
        <v>65</v>
      </c>
      <c r="F8" s="11">
        <f>SUMIFS(Concentrado!G$2:G271,Concentrado!$A$2:$A271,"="&amp;$A8,Concentrado!$B$2:$B271, "=Durango")</f>
        <v>44</v>
      </c>
    </row>
    <row r="9" spans="1:6" x14ac:dyDescent="0.25">
      <c r="A9" s="8">
        <v>2019</v>
      </c>
      <c r="B9" s="11">
        <f>SUMIFS(Concentrado!C$2:C272,Concentrado!$A$2:$A272,"="&amp;$A9,Concentrado!$B$2:$B272, "=Durango")</f>
        <v>1306</v>
      </c>
      <c r="C9" s="11">
        <f>SUMIFS(Concentrado!D$2:D272,Concentrado!$A$2:$A272,"="&amp;$A9,Concentrado!$B$2:$B272, "=Durango")</f>
        <v>1518</v>
      </c>
      <c r="D9" s="11">
        <f>SUMIFS(Concentrado!E$2:E272,Concentrado!$A$2:$A272,"="&amp;$A9,Concentrado!$B$2:$B272, "=Durango")</f>
        <v>645</v>
      </c>
      <c r="E9" s="11">
        <f>SUMIFS(Concentrado!F$2:F272,Concentrado!$A$2:$A272,"="&amp;$A9,Concentrado!$B$2:$B272, "=Durango")</f>
        <v>62</v>
      </c>
      <c r="F9" s="11">
        <f>SUMIFS(Concentrado!G$2:G272,Concentrado!$A$2:$A272,"="&amp;$A9,Concentrado!$B$2:$B272, "=Durango")</f>
        <v>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"=Guanajuato")</f>
        <v>2541</v>
      </c>
      <c r="C2" s="11">
        <f>SUMIFS(Concentrado!D$2:D266,Concentrado!$A$2:$A266,"="&amp;$A2,Concentrado!$B$2:$B266, "=Guanajuato")</f>
        <v>3064</v>
      </c>
      <c r="D2" s="11">
        <f>SUMIFS(Concentrado!E$2:E266,Concentrado!$A$2:$A266,"="&amp;$A2,Concentrado!$B$2:$B266, "=Guanajuato")</f>
        <v>2077</v>
      </c>
      <c r="E2" s="11">
        <f>SUMIFS(Concentrado!F$2:F266,Concentrado!$A$2:$A266,"="&amp;$A2,Concentrado!$B$2:$B266, "=Guanajuato")</f>
        <v>143</v>
      </c>
      <c r="F2" s="11">
        <f>SUMIFS(Concentrado!G$2:G266,Concentrado!$A$2:$A266,"="&amp;$A2,Concentrado!$B$2:$B266, "=Guanajuato")</f>
        <v>298</v>
      </c>
    </row>
    <row r="3" spans="1:6" x14ac:dyDescent="0.25">
      <c r="A3" s="8">
        <v>2013</v>
      </c>
      <c r="B3" s="11">
        <f>SUMIFS(Concentrado!C$2:C267,Concentrado!$A$2:$A267,"="&amp;$A3,Concentrado!$B$2:$B267, "=Guanajuato")</f>
        <v>2609</v>
      </c>
      <c r="C3" s="11">
        <f>SUMIFS(Concentrado!D$2:D267,Concentrado!$A$2:$A267,"="&amp;$A3,Concentrado!$B$2:$B267, "=Guanajuato")</f>
        <v>3221</v>
      </c>
      <c r="D3" s="11">
        <f>SUMIFS(Concentrado!E$2:E267,Concentrado!$A$2:$A267,"="&amp;$A3,Concentrado!$B$2:$B267, "=Guanajuato")</f>
        <v>2143</v>
      </c>
      <c r="E3" s="11">
        <f>SUMIFS(Concentrado!F$2:F267,Concentrado!$A$2:$A267,"="&amp;$A3,Concentrado!$B$2:$B267, "=Guanajuato")</f>
        <v>169</v>
      </c>
      <c r="F3" s="11">
        <f>SUMIFS(Concentrado!G$2:G267,Concentrado!$A$2:$A267,"="&amp;$A3,Concentrado!$B$2:$B267, "=Guanajuato")</f>
        <v>237</v>
      </c>
    </row>
    <row r="4" spans="1:6" x14ac:dyDescent="0.25">
      <c r="A4" s="8">
        <v>2014</v>
      </c>
      <c r="B4" s="11">
        <f>SUMIFS(Concentrado!C$2:C268,Concentrado!$A$2:$A268,"="&amp;$A4,Concentrado!$B$2:$B268, "=Guanajuato")</f>
        <v>2707</v>
      </c>
      <c r="C4" s="11">
        <f>SUMIFS(Concentrado!D$2:D268,Concentrado!$A$2:$A268,"="&amp;$A4,Concentrado!$B$2:$B268, "=Guanajuato")</f>
        <v>3186</v>
      </c>
      <c r="D4" s="11">
        <f>SUMIFS(Concentrado!E$2:E268,Concentrado!$A$2:$A268,"="&amp;$A4,Concentrado!$B$2:$B268, "=Guanajuato")</f>
        <v>2211</v>
      </c>
      <c r="E4" s="11">
        <f>SUMIFS(Concentrado!F$2:F268,Concentrado!$A$2:$A268,"="&amp;$A4,Concentrado!$B$2:$B268, "=Guanajuato")</f>
        <v>172</v>
      </c>
      <c r="F4" s="11">
        <f>SUMIFS(Concentrado!G$2:G268,Concentrado!$A$2:$A268,"="&amp;$A4,Concentrado!$B$2:$B268, "=Guanajuato")</f>
        <v>242</v>
      </c>
    </row>
    <row r="5" spans="1:6" x14ac:dyDescent="0.25">
      <c r="A5" s="8">
        <v>2015</v>
      </c>
      <c r="B5" s="11">
        <f>SUMIFS(Concentrado!C$2:C269,Concentrado!$A$2:$A269,"="&amp;$A5,Concentrado!$B$2:$B269, "=Guanajuato")</f>
        <v>2819</v>
      </c>
      <c r="C5" s="11">
        <f>SUMIFS(Concentrado!D$2:D269,Concentrado!$A$2:$A269,"="&amp;$A5,Concentrado!$B$2:$B269, "=Guanajuato")</f>
        <v>3346</v>
      </c>
      <c r="D5" s="11">
        <f>SUMIFS(Concentrado!E$2:E269,Concentrado!$A$2:$A269,"="&amp;$A5,Concentrado!$B$2:$B269, "=Guanajuato")</f>
        <v>2138</v>
      </c>
      <c r="E5" s="11">
        <f>SUMIFS(Concentrado!F$2:F269,Concentrado!$A$2:$A269,"="&amp;$A5,Concentrado!$B$2:$B269, "=Guanajuato")</f>
        <v>170</v>
      </c>
      <c r="F5" s="11">
        <f>SUMIFS(Concentrado!G$2:G269,Concentrado!$A$2:$A269,"="&amp;$A5,Concentrado!$B$2:$B269, "=Guanajuato")</f>
        <v>112</v>
      </c>
    </row>
    <row r="6" spans="1:6" x14ac:dyDescent="0.25">
      <c r="A6" s="8">
        <v>2016</v>
      </c>
      <c r="B6" s="11">
        <f>SUMIFS(Concentrado!C$2:C270,Concentrado!$A$2:$A270,"="&amp;$A6,Concentrado!$B$2:$B270, "=Guanajuato")</f>
        <v>2836</v>
      </c>
      <c r="C6" s="11">
        <f>SUMIFS(Concentrado!D$2:D270,Concentrado!$A$2:$A270,"="&amp;$A6,Concentrado!$B$2:$B270, "=Guanajuato")</f>
        <v>3340</v>
      </c>
      <c r="D6" s="11">
        <f>SUMIFS(Concentrado!E$2:E270,Concentrado!$A$2:$A270,"="&amp;$A6,Concentrado!$B$2:$B270, "=Guanajuato")</f>
        <v>2111</v>
      </c>
      <c r="E6" s="11">
        <f>SUMIFS(Concentrado!F$2:F270,Concentrado!$A$2:$A270,"="&amp;$A6,Concentrado!$B$2:$B270, "=Guanajuato")</f>
        <v>169</v>
      </c>
      <c r="F6" s="11">
        <f>SUMIFS(Concentrado!G$2:G270,Concentrado!$A$2:$A270,"="&amp;$A6,Concentrado!$B$2:$B270, "=Guanajuato")</f>
        <v>84</v>
      </c>
    </row>
    <row r="7" spans="1:6" x14ac:dyDescent="0.25">
      <c r="A7" s="8">
        <v>2017</v>
      </c>
      <c r="B7" s="11">
        <f>SUMIFS(Concentrado!C$2:C271,Concentrado!$A$2:$A271,"="&amp;$A7,Concentrado!$B$2:$B271, "=Guanajuato")</f>
        <v>2810</v>
      </c>
      <c r="C7" s="11">
        <f>SUMIFS(Concentrado!D$2:D271,Concentrado!$A$2:$A271,"="&amp;$A7,Concentrado!$B$2:$B271, "=Guanajuato")</f>
        <v>3335</v>
      </c>
      <c r="D7" s="11">
        <f>SUMIFS(Concentrado!E$2:E271,Concentrado!$A$2:$A271,"="&amp;$A7,Concentrado!$B$2:$B271, "=Guanajuato")</f>
        <v>2067</v>
      </c>
      <c r="E7" s="11">
        <f>SUMIFS(Concentrado!F$2:F271,Concentrado!$A$2:$A271,"="&amp;$A7,Concentrado!$B$2:$B271, "=Guanajuato")</f>
        <v>168</v>
      </c>
      <c r="F7" s="11">
        <f>SUMIFS(Concentrado!G$2:G271,Concentrado!$A$2:$A271,"="&amp;$A7,Concentrado!$B$2:$B271, "=Guanajuato")</f>
        <v>82</v>
      </c>
    </row>
    <row r="8" spans="1:6" x14ac:dyDescent="0.25">
      <c r="A8" s="8">
        <v>2018</v>
      </c>
      <c r="B8" s="11">
        <f>SUMIFS(Concentrado!C$2:C271,Concentrado!$A$2:$A271,"="&amp;$A8,Concentrado!$B$2:$B271, "=Guanajuato")</f>
        <v>2974</v>
      </c>
      <c r="C8" s="11">
        <f>SUMIFS(Concentrado!D$2:D271,Concentrado!$A$2:$A271,"="&amp;$A8,Concentrado!$B$2:$B271, "=Guanajuato")</f>
        <v>3657</v>
      </c>
      <c r="D8" s="11">
        <f>SUMIFS(Concentrado!E$2:E271,Concentrado!$A$2:$A271,"="&amp;$A8,Concentrado!$B$2:$B271, "=Guanajuato")</f>
        <v>2122</v>
      </c>
      <c r="E8" s="11">
        <f>SUMIFS(Concentrado!F$2:F271,Concentrado!$A$2:$A271,"="&amp;$A8,Concentrado!$B$2:$B271, "=Guanajuato")</f>
        <v>174</v>
      </c>
      <c r="F8" s="11">
        <f>SUMIFS(Concentrado!G$2:G271,Concentrado!$A$2:$A271,"="&amp;$A8,Concentrado!$B$2:$B271, "=Guanajuato")</f>
        <v>85</v>
      </c>
    </row>
    <row r="9" spans="1:6" x14ac:dyDescent="0.25">
      <c r="A9" s="8">
        <v>2019</v>
      </c>
      <c r="B9" s="11">
        <f>SUMIFS(Concentrado!C$2:C272,Concentrado!$A$2:$A272,"="&amp;$A9,Concentrado!$B$2:$B272, "=Guanajuato")</f>
        <v>2995</v>
      </c>
      <c r="C9" s="11">
        <f>SUMIFS(Concentrado!D$2:D272,Concentrado!$A$2:$A272,"="&amp;$A9,Concentrado!$B$2:$B272, "=Guanajuato")</f>
        <v>3752</v>
      </c>
      <c r="D9" s="11">
        <f>SUMIFS(Concentrado!E$2:E272,Concentrado!$A$2:$A272,"="&amp;$A9,Concentrado!$B$2:$B272, "=Guanajuato")</f>
        <v>2488</v>
      </c>
      <c r="E9" s="11">
        <f>SUMIFS(Concentrado!F$2:F272,Concentrado!$A$2:$A272,"="&amp;$A9,Concentrado!$B$2:$B272, "=Guanajuato")</f>
        <v>177</v>
      </c>
      <c r="F9" s="11">
        <f>SUMIFS(Concentrado!G$2:G272,Concentrado!$A$2:$A272,"="&amp;$A9,Concentrado!$B$2:$B272, "=Guanajuato")</f>
        <v>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"=Guerrero")</f>
        <v>2233</v>
      </c>
      <c r="C2" s="11">
        <f>SUMIFS(Concentrado!D$2:D266,Concentrado!$A$2:$A266,"="&amp;$A2,Concentrado!$B$2:$B266, "=Guerrero")</f>
        <v>1807</v>
      </c>
      <c r="D2" s="11">
        <f>SUMIFS(Concentrado!E$2:E266,Concentrado!$A$2:$A266,"="&amp;$A2,Concentrado!$B$2:$B266, "=Guerrero")</f>
        <v>1624</v>
      </c>
      <c r="E2" s="11">
        <f>SUMIFS(Concentrado!F$2:F266,Concentrado!$A$2:$A266,"="&amp;$A2,Concentrado!$B$2:$B266, "=Guerrero")</f>
        <v>125</v>
      </c>
      <c r="F2" s="11">
        <f>SUMIFS(Concentrado!G$2:G266,Concentrado!$A$2:$A266,"="&amp;$A2,Concentrado!$B$2:$B266, "=Guerrero")</f>
        <v>666</v>
      </c>
    </row>
    <row r="3" spans="1:6" x14ac:dyDescent="0.25">
      <c r="A3" s="8">
        <v>2013</v>
      </c>
      <c r="B3" s="11">
        <f>SUMIFS(Concentrado!C$2:C267,Concentrado!$A$2:$A267,"="&amp;$A3,Concentrado!$B$2:$B267, "=Guerrero")</f>
        <v>2370</v>
      </c>
      <c r="C3" s="11">
        <f>SUMIFS(Concentrado!D$2:D267,Concentrado!$A$2:$A267,"="&amp;$A3,Concentrado!$B$2:$B267, "=Guerrero")</f>
        <v>1900</v>
      </c>
      <c r="D3" s="11">
        <f>SUMIFS(Concentrado!E$2:E267,Concentrado!$A$2:$A267,"="&amp;$A3,Concentrado!$B$2:$B267, "=Guerrero")</f>
        <v>1672</v>
      </c>
      <c r="E3" s="11">
        <f>SUMIFS(Concentrado!F$2:F267,Concentrado!$A$2:$A267,"="&amp;$A3,Concentrado!$B$2:$B267, "=Guerrero")</f>
        <v>141</v>
      </c>
      <c r="F3" s="11">
        <f>SUMIFS(Concentrado!G$2:G267,Concentrado!$A$2:$A267,"="&amp;$A3,Concentrado!$B$2:$B267, "=Guerrero")</f>
        <v>639</v>
      </c>
    </row>
    <row r="4" spans="1:6" x14ac:dyDescent="0.25">
      <c r="A4" s="8">
        <v>2014</v>
      </c>
      <c r="B4" s="11">
        <f>SUMIFS(Concentrado!C$2:C268,Concentrado!$A$2:$A268,"="&amp;$A4,Concentrado!$B$2:$B268, "=Guerrero")</f>
        <v>2400</v>
      </c>
      <c r="C4" s="11">
        <f>SUMIFS(Concentrado!D$2:D268,Concentrado!$A$2:$A268,"="&amp;$A4,Concentrado!$B$2:$B268, "=Guerrero")</f>
        <v>1864</v>
      </c>
      <c r="D4" s="11">
        <f>SUMIFS(Concentrado!E$2:E268,Concentrado!$A$2:$A268,"="&amp;$A4,Concentrado!$B$2:$B268, "=Guerrero")</f>
        <v>1742</v>
      </c>
      <c r="E4" s="11">
        <f>SUMIFS(Concentrado!F$2:F268,Concentrado!$A$2:$A268,"="&amp;$A4,Concentrado!$B$2:$B268, "=Guerrero")</f>
        <v>137</v>
      </c>
      <c r="F4" s="11">
        <f>SUMIFS(Concentrado!G$2:G268,Concentrado!$A$2:$A268,"="&amp;$A4,Concentrado!$B$2:$B268, "=Guerrero")</f>
        <v>82</v>
      </c>
    </row>
    <row r="5" spans="1:6" x14ac:dyDescent="0.25">
      <c r="A5" s="8">
        <v>2015</v>
      </c>
      <c r="B5" s="11">
        <f>SUMIFS(Concentrado!C$2:C269,Concentrado!$A$2:$A269,"="&amp;$A5,Concentrado!$B$2:$B269, "=Guerrero")</f>
        <v>2405</v>
      </c>
      <c r="C5" s="11">
        <f>SUMIFS(Concentrado!D$2:D269,Concentrado!$A$2:$A269,"="&amp;$A5,Concentrado!$B$2:$B269, "=Guerrero")</f>
        <v>1911</v>
      </c>
      <c r="D5" s="11">
        <f>SUMIFS(Concentrado!E$2:E269,Concentrado!$A$2:$A269,"="&amp;$A5,Concentrado!$B$2:$B269, "=Guerrero")</f>
        <v>2109</v>
      </c>
      <c r="E5" s="11">
        <f>SUMIFS(Concentrado!F$2:F269,Concentrado!$A$2:$A269,"="&amp;$A5,Concentrado!$B$2:$B269, "=Guerrero")</f>
        <v>133</v>
      </c>
      <c r="F5" s="11">
        <f>SUMIFS(Concentrado!G$2:G269,Concentrado!$A$2:$A269,"="&amp;$A5,Concentrado!$B$2:$B269, "=Guerrero")</f>
        <v>67</v>
      </c>
    </row>
    <row r="6" spans="1:6" x14ac:dyDescent="0.25">
      <c r="A6" s="8">
        <v>2016</v>
      </c>
      <c r="B6" s="11">
        <f>SUMIFS(Concentrado!C$2:C270,Concentrado!$A$2:$A270,"="&amp;$A6,Concentrado!$B$2:$B270, "=Guerrero")</f>
        <v>2485</v>
      </c>
      <c r="C6" s="11">
        <f>SUMIFS(Concentrado!D$2:D270,Concentrado!$A$2:$A270,"="&amp;$A6,Concentrado!$B$2:$B270, "=Guerrero")</f>
        <v>2074</v>
      </c>
      <c r="D6" s="11">
        <f>SUMIFS(Concentrado!E$2:E270,Concentrado!$A$2:$A270,"="&amp;$A6,Concentrado!$B$2:$B270, "=Guerrero")</f>
        <v>2120</v>
      </c>
      <c r="E6" s="11">
        <f>SUMIFS(Concentrado!F$2:F270,Concentrado!$A$2:$A270,"="&amp;$A6,Concentrado!$B$2:$B270, "=Guerrero")</f>
        <v>127</v>
      </c>
      <c r="F6" s="11">
        <f>SUMIFS(Concentrado!G$2:G270,Concentrado!$A$2:$A270,"="&amp;$A6,Concentrado!$B$2:$B270, "=Guerrero")</f>
        <v>66</v>
      </c>
    </row>
    <row r="7" spans="1:6" x14ac:dyDescent="0.25">
      <c r="A7" s="8">
        <v>2017</v>
      </c>
      <c r="B7" s="11">
        <f>SUMIFS(Concentrado!C$2:C271,Concentrado!$A$2:$A271,"="&amp;$A7,Concentrado!$B$2:$B271, "=Guerrero")</f>
        <v>2486</v>
      </c>
      <c r="C7" s="11">
        <f>SUMIFS(Concentrado!D$2:D271,Concentrado!$A$2:$A271,"="&amp;$A7,Concentrado!$B$2:$B271, "=Guerrero")</f>
        <v>1977</v>
      </c>
      <c r="D7" s="11">
        <f>SUMIFS(Concentrado!E$2:E271,Concentrado!$A$2:$A271,"="&amp;$A7,Concentrado!$B$2:$B271, "=Guerrero")</f>
        <v>2029</v>
      </c>
      <c r="E7" s="11">
        <f>SUMIFS(Concentrado!F$2:F271,Concentrado!$A$2:$A271,"="&amp;$A7,Concentrado!$B$2:$B271, "=Guerrero")</f>
        <v>109</v>
      </c>
      <c r="F7" s="11">
        <f>SUMIFS(Concentrado!G$2:G271,Concentrado!$A$2:$A271,"="&amp;$A7,Concentrado!$B$2:$B271, "=Guerrero")</f>
        <v>67</v>
      </c>
    </row>
    <row r="8" spans="1:6" x14ac:dyDescent="0.25">
      <c r="A8" s="8">
        <v>2018</v>
      </c>
      <c r="B8" s="11">
        <f>SUMIFS(Concentrado!C$2:C271,Concentrado!$A$2:$A271,"="&amp;$A8,Concentrado!$B$2:$B271, "=Guerrero")</f>
        <v>2576</v>
      </c>
      <c r="C8" s="11">
        <f>SUMIFS(Concentrado!D$2:D271,Concentrado!$A$2:$A271,"="&amp;$A8,Concentrado!$B$2:$B271, "=Guerrero")</f>
        <v>2075</v>
      </c>
      <c r="D8" s="11">
        <f>SUMIFS(Concentrado!E$2:E271,Concentrado!$A$2:$A271,"="&amp;$A8,Concentrado!$B$2:$B271, "=Guerrero")</f>
        <v>2260</v>
      </c>
      <c r="E8" s="11">
        <f>SUMIFS(Concentrado!F$2:F271,Concentrado!$A$2:$A271,"="&amp;$A8,Concentrado!$B$2:$B271, "=Guerrero")</f>
        <v>110</v>
      </c>
      <c r="F8" s="11">
        <f>SUMIFS(Concentrado!G$2:G271,Concentrado!$A$2:$A271,"="&amp;$A8,Concentrado!$B$2:$B271, "=Guerrero")</f>
        <v>68</v>
      </c>
    </row>
    <row r="9" spans="1:6" x14ac:dyDescent="0.25">
      <c r="A9" s="8">
        <v>2019</v>
      </c>
      <c r="B9" s="11">
        <f>SUMIFS(Concentrado!C$2:C272,Concentrado!$A$2:$A272,"="&amp;$A9,Concentrado!$B$2:$B272, "=Guerrero")</f>
        <v>2574</v>
      </c>
      <c r="C9" s="11">
        <f>SUMIFS(Concentrado!D$2:D272,Concentrado!$A$2:$A272,"="&amp;$A9,Concentrado!$B$2:$B272, "=Guerrero")</f>
        <v>1990</v>
      </c>
      <c r="D9" s="11">
        <f>SUMIFS(Concentrado!E$2:E272,Concentrado!$A$2:$A272,"="&amp;$A9,Concentrado!$B$2:$B272, "=Guerrero")</f>
        <v>2353</v>
      </c>
      <c r="E9" s="11">
        <f>SUMIFS(Concentrado!F$2:F272,Concentrado!$A$2:$A272,"="&amp;$A9,Concentrado!$B$2:$B272, "=Guerrero")</f>
        <v>114</v>
      </c>
      <c r="F9" s="11">
        <f>SUMIFS(Concentrado!G$2:G272,Concentrado!$A$2:$A272,"="&amp;$A9,Concentrado!$B$2:$B272, "=Guerrero")</f>
        <v>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"=Hidalgo")</f>
        <v>1950</v>
      </c>
      <c r="C2" s="11">
        <f>SUMIFS(Concentrado!D$2:D266,Concentrado!$A$2:$A266,"="&amp;$A2,Concentrado!$B$2:$B266, "=Hidalgo")</f>
        <v>1320</v>
      </c>
      <c r="D2" s="11">
        <f>SUMIFS(Concentrado!E$2:E266,Concentrado!$A$2:$A266,"="&amp;$A2,Concentrado!$B$2:$B266, "=Hidalgo")</f>
        <v>1941</v>
      </c>
      <c r="E2" s="11">
        <f>SUMIFS(Concentrado!F$2:F266,Concentrado!$A$2:$A266,"="&amp;$A2,Concentrado!$B$2:$B266, "=Hidalgo")</f>
        <v>48</v>
      </c>
      <c r="F2" s="11">
        <f>SUMIFS(Concentrado!G$2:G266,Concentrado!$A$2:$A266,"="&amp;$A2,Concentrado!$B$2:$B266, "=Hidalgo")</f>
        <v>313</v>
      </c>
    </row>
    <row r="3" spans="1:6" x14ac:dyDescent="0.25">
      <c r="A3" s="8">
        <v>2013</v>
      </c>
      <c r="B3" s="11">
        <f>SUMIFS(Concentrado!C$2:C267,Concentrado!$A$2:$A267,"="&amp;$A3,Concentrado!$B$2:$B267, "=Hidalgo")</f>
        <v>1931</v>
      </c>
      <c r="C3" s="11">
        <f>SUMIFS(Concentrado!D$2:D267,Concentrado!$A$2:$A267,"="&amp;$A3,Concentrado!$B$2:$B267, "=Hidalgo")</f>
        <v>1311</v>
      </c>
      <c r="D3" s="11">
        <f>SUMIFS(Concentrado!E$2:E267,Concentrado!$A$2:$A267,"="&amp;$A3,Concentrado!$B$2:$B267, "=Hidalgo")</f>
        <v>1929</v>
      </c>
      <c r="E3" s="11">
        <f>SUMIFS(Concentrado!F$2:F267,Concentrado!$A$2:$A267,"="&amp;$A3,Concentrado!$B$2:$B267, "=Hidalgo")</f>
        <v>56</v>
      </c>
      <c r="F3" s="11">
        <f>SUMIFS(Concentrado!G$2:G267,Concentrado!$A$2:$A267,"="&amp;$A3,Concentrado!$B$2:$B267, "=Hidalgo")</f>
        <v>301</v>
      </c>
    </row>
    <row r="4" spans="1:6" x14ac:dyDescent="0.25">
      <c r="A4" s="8">
        <v>2014</v>
      </c>
      <c r="B4" s="11">
        <f>SUMIFS(Concentrado!C$2:C268,Concentrado!$A$2:$A268,"="&amp;$A4,Concentrado!$B$2:$B268, "=Hidalgo")</f>
        <v>1939</v>
      </c>
      <c r="C4" s="11">
        <f>SUMIFS(Concentrado!D$2:D268,Concentrado!$A$2:$A268,"="&amp;$A4,Concentrado!$B$2:$B268, "=Hidalgo")</f>
        <v>1347</v>
      </c>
      <c r="D4" s="11">
        <f>SUMIFS(Concentrado!E$2:E268,Concentrado!$A$2:$A268,"="&amp;$A4,Concentrado!$B$2:$B268, "=Hidalgo")</f>
        <v>1732</v>
      </c>
      <c r="E4" s="11">
        <f>SUMIFS(Concentrado!F$2:F268,Concentrado!$A$2:$A268,"="&amp;$A4,Concentrado!$B$2:$B268, "=Hidalgo")</f>
        <v>57</v>
      </c>
      <c r="F4" s="11">
        <f>SUMIFS(Concentrado!G$2:G268,Concentrado!$A$2:$A268,"="&amp;$A4,Concentrado!$B$2:$B268, "=Hidalgo")</f>
        <v>130</v>
      </c>
    </row>
    <row r="5" spans="1:6" x14ac:dyDescent="0.25">
      <c r="A5" s="8">
        <v>2015</v>
      </c>
      <c r="B5" s="11">
        <f>SUMIFS(Concentrado!C$2:C269,Concentrado!$A$2:$A269,"="&amp;$A5,Concentrado!$B$2:$B269, "=Hidalgo")</f>
        <v>1946</v>
      </c>
      <c r="C5" s="11">
        <f>SUMIFS(Concentrado!D$2:D269,Concentrado!$A$2:$A269,"="&amp;$A5,Concentrado!$B$2:$B269, "=Hidalgo")</f>
        <v>1349</v>
      </c>
      <c r="D5" s="11">
        <f>SUMIFS(Concentrado!E$2:E269,Concentrado!$A$2:$A269,"="&amp;$A5,Concentrado!$B$2:$B269, "=Hidalgo")</f>
        <v>1330</v>
      </c>
      <c r="E5" s="11">
        <f>SUMIFS(Concentrado!F$2:F269,Concentrado!$A$2:$A269,"="&amp;$A5,Concentrado!$B$2:$B269, "=Hidalgo")</f>
        <v>62</v>
      </c>
      <c r="F5" s="11">
        <f>SUMIFS(Concentrado!G$2:G269,Concentrado!$A$2:$A269,"="&amp;$A5,Concentrado!$B$2:$B269, "=Hidalgo")</f>
        <v>108</v>
      </c>
    </row>
    <row r="6" spans="1:6" x14ac:dyDescent="0.25">
      <c r="A6" s="8">
        <v>2016</v>
      </c>
      <c r="B6" s="11">
        <f>SUMIFS(Concentrado!C$2:C270,Concentrado!$A$2:$A270,"="&amp;$A6,Concentrado!$B$2:$B270, "=Hidalgo")</f>
        <v>1946</v>
      </c>
      <c r="C6" s="11">
        <f>SUMIFS(Concentrado!D$2:D270,Concentrado!$A$2:$A270,"="&amp;$A6,Concentrado!$B$2:$B270, "=Hidalgo")</f>
        <v>1370</v>
      </c>
      <c r="D6" s="11">
        <f>SUMIFS(Concentrado!E$2:E270,Concentrado!$A$2:$A270,"="&amp;$A6,Concentrado!$B$2:$B270, "=Hidalgo")</f>
        <v>1480</v>
      </c>
      <c r="E6" s="11">
        <f>SUMIFS(Concentrado!F$2:F270,Concentrado!$A$2:$A270,"="&amp;$A6,Concentrado!$B$2:$B270, "=Hidalgo")</f>
        <v>63</v>
      </c>
      <c r="F6" s="11">
        <f>SUMIFS(Concentrado!G$2:G270,Concentrado!$A$2:$A270,"="&amp;$A6,Concentrado!$B$2:$B270, "=Hidalgo")</f>
        <v>109</v>
      </c>
    </row>
    <row r="7" spans="1:6" x14ac:dyDescent="0.25">
      <c r="A7" s="8">
        <v>2017</v>
      </c>
      <c r="B7" s="11">
        <f>SUMIFS(Concentrado!C$2:C271,Concentrado!$A$2:$A271,"="&amp;$A7,Concentrado!$B$2:$B271, "=Hidalgo")</f>
        <v>1971</v>
      </c>
      <c r="C7" s="11">
        <f>SUMIFS(Concentrado!D$2:D271,Concentrado!$A$2:$A271,"="&amp;$A7,Concentrado!$B$2:$B271, "=Hidalgo")</f>
        <v>1399</v>
      </c>
      <c r="D7" s="11">
        <f>SUMIFS(Concentrado!E$2:E271,Concentrado!$A$2:$A271,"="&amp;$A7,Concentrado!$B$2:$B271, "=Hidalgo")</f>
        <v>1422</v>
      </c>
      <c r="E7" s="11">
        <f>SUMIFS(Concentrado!F$2:F271,Concentrado!$A$2:$A271,"="&amp;$A7,Concentrado!$B$2:$B271, "=Hidalgo")</f>
        <v>63</v>
      </c>
      <c r="F7" s="11">
        <f>SUMIFS(Concentrado!G$2:G271,Concentrado!$A$2:$A271,"="&amp;$A7,Concentrado!$B$2:$B271, "=Hidalgo")</f>
        <v>112</v>
      </c>
    </row>
    <row r="8" spans="1:6" x14ac:dyDescent="0.25">
      <c r="A8" s="8">
        <v>2018</v>
      </c>
      <c r="B8" s="11">
        <f>SUMIFS(Concentrado!C$2:C271,Concentrado!$A$2:$A271,"="&amp;$A8,Concentrado!$B$2:$B271, "=Hidalgo")</f>
        <v>1982</v>
      </c>
      <c r="C8" s="11">
        <f>SUMIFS(Concentrado!D$2:D271,Concentrado!$A$2:$A271,"="&amp;$A8,Concentrado!$B$2:$B271, "=Hidalgo")</f>
        <v>1367</v>
      </c>
      <c r="D8" s="11">
        <f>SUMIFS(Concentrado!E$2:E271,Concentrado!$A$2:$A271,"="&amp;$A8,Concentrado!$B$2:$B271, "=Hidalgo")</f>
        <v>1355</v>
      </c>
      <c r="E8" s="11">
        <f>SUMIFS(Concentrado!F$2:F271,Concentrado!$A$2:$A271,"="&amp;$A8,Concentrado!$B$2:$B271, "=Hidalgo")</f>
        <v>62</v>
      </c>
      <c r="F8" s="11">
        <f>SUMIFS(Concentrado!G$2:G271,Concentrado!$A$2:$A271,"="&amp;$A8,Concentrado!$B$2:$B271, "=Hidalgo")</f>
        <v>113</v>
      </c>
    </row>
    <row r="9" spans="1:6" x14ac:dyDescent="0.25">
      <c r="A9" s="8">
        <v>2019</v>
      </c>
      <c r="B9" s="11">
        <f>SUMIFS(Concentrado!C$2:C272,Concentrado!$A$2:$A272,"="&amp;$A9,Concentrado!$B$2:$B272, "=Hidalgo")</f>
        <v>1980</v>
      </c>
      <c r="C9" s="11">
        <f>SUMIFS(Concentrado!D$2:D272,Concentrado!$A$2:$A272,"="&amp;$A9,Concentrado!$B$2:$B272, "=Hidalgo")</f>
        <v>1377</v>
      </c>
      <c r="D9" s="11">
        <f>SUMIFS(Concentrado!E$2:E272,Concentrado!$A$2:$A272,"="&amp;$A9,Concentrado!$B$2:$B272, "=Hidalgo")</f>
        <v>1355</v>
      </c>
      <c r="E9" s="11">
        <f>SUMIFS(Concentrado!F$2:F272,Concentrado!$A$2:$A272,"="&amp;$A9,Concentrado!$B$2:$B272, "=Hidalgo")</f>
        <v>61</v>
      </c>
      <c r="F9" s="11">
        <f>SUMIFS(Concentrado!G$2:G272,Concentrado!$A$2:$A272,"="&amp;$A9,Concentrado!$B$2:$B272, "=Hidalgo")</f>
        <v>104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"=Jalisco")</f>
        <v>3885</v>
      </c>
      <c r="C2" s="11">
        <f>SUMIFS(Concentrado!D$2:D266,Concentrado!$A$2:$A266,"="&amp;$A2,Concentrado!$B$2:$B266, "=Jalisco")</f>
        <v>6406</v>
      </c>
      <c r="D2" s="11">
        <f>SUMIFS(Concentrado!E$2:E266,Concentrado!$A$2:$A266,"="&amp;$A2,Concentrado!$B$2:$B266, "=Jalisco")</f>
        <v>3005</v>
      </c>
      <c r="E2" s="11">
        <f>SUMIFS(Concentrado!F$2:F266,Concentrado!$A$2:$A266,"="&amp;$A2,Concentrado!$B$2:$B266, "=Jalisco")</f>
        <v>226</v>
      </c>
      <c r="F2" s="11">
        <f>SUMIFS(Concentrado!G$2:G266,Concentrado!$A$2:$A266,"="&amp;$A2,Concentrado!$B$2:$B266, "=Jalisco")</f>
        <v>373</v>
      </c>
    </row>
    <row r="3" spans="1:6" x14ac:dyDescent="0.25">
      <c r="A3" s="8">
        <v>2013</v>
      </c>
      <c r="B3" s="11">
        <f>SUMIFS(Concentrado!C$2:C267,Concentrado!$A$2:$A267,"="&amp;$A3,Concentrado!$B$2:$B267, "=Jalisco")</f>
        <v>4017</v>
      </c>
      <c r="C3" s="11">
        <f>SUMIFS(Concentrado!D$2:D267,Concentrado!$A$2:$A267,"="&amp;$A3,Concentrado!$B$2:$B267, "=Jalisco")</f>
        <v>6413</v>
      </c>
      <c r="D3" s="11">
        <f>SUMIFS(Concentrado!E$2:E267,Concentrado!$A$2:$A267,"="&amp;$A3,Concentrado!$B$2:$B267, "=Jalisco")</f>
        <v>3389</v>
      </c>
      <c r="E3" s="11">
        <f>SUMIFS(Concentrado!F$2:F267,Concentrado!$A$2:$A267,"="&amp;$A3,Concentrado!$B$2:$B267, "=Jalisco")</f>
        <v>247</v>
      </c>
      <c r="F3" s="11">
        <f>SUMIFS(Concentrado!G$2:G267,Concentrado!$A$2:$A267,"="&amp;$A3,Concentrado!$B$2:$B267, "=Jalisco")</f>
        <v>366</v>
      </c>
    </row>
    <row r="4" spans="1:6" x14ac:dyDescent="0.25">
      <c r="A4" s="8">
        <v>2014</v>
      </c>
      <c r="B4" s="11">
        <f>SUMIFS(Concentrado!C$2:C268,Concentrado!$A$2:$A268,"="&amp;$A4,Concentrado!$B$2:$B268, "=Jalisco")</f>
        <v>4149</v>
      </c>
      <c r="C4" s="11">
        <f>SUMIFS(Concentrado!D$2:D268,Concentrado!$A$2:$A268,"="&amp;$A4,Concentrado!$B$2:$B268, "=Jalisco")</f>
        <v>6435</v>
      </c>
      <c r="D4" s="11">
        <f>SUMIFS(Concentrado!E$2:E268,Concentrado!$A$2:$A268,"="&amp;$A4,Concentrado!$B$2:$B268, "=Jalisco")</f>
        <v>3558</v>
      </c>
      <c r="E4" s="11">
        <f>SUMIFS(Concentrado!F$2:F268,Concentrado!$A$2:$A268,"="&amp;$A4,Concentrado!$B$2:$B268, "=Jalisco")</f>
        <v>249</v>
      </c>
      <c r="F4" s="11">
        <f>SUMIFS(Concentrado!G$2:G268,Concentrado!$A$2:$A268,"="&amp;$A4,Concentrado!$B$2:$B268, "=Jalisco")</f>
        <v>308</v>
      </c>
    </row>
    <row r="5" spans="1:6" x14ac:dyDescent="0.25">
      <c r="A5" s="8">
        <v>2015</v>
      </c>
      <c r="B5" s="11">
        <f>SUMIFS(Concentrado!C$2:C269,Concentrado!$A$2:$A269,"="&amp;$A5,Concentrado!$B$2:$B269, "=Jalisco")</f>
        <v>3197</v>
      </c>
      <c r="C5" s="11">
        <f>SUMIFS(Concentrado!D$2:D269,Concentrado!$A$2:$A269,"="&amp;$A5,Concentrado!$B$2:$B269, "=Jalisco")</f>
        <v>5965</v>
      </c>
      <c r="D5" s="11">
        <f>SUMIFS(Concentrado!E$2:E269,Concentrado!$A$2:$A269,"="&amp;$A5,Concentrado!$B$2:$B269, "=Jalisco")</f>
        <v>3182</v>
      </c>
      <c r="E5" s="11">
        <f>SUMIFS(Concentrado!F$2:F269,Concentrado!$A$2:$A269,"="&amp;$A5,Concentrado!$B$2:$B269, "=Jalisco")</f>
        <v>259</v>
      </c>
      <c r="F5" s="11">
        <f>SUMIFS(Concentrado!G$2:G269,Concentrado!$A$2:$A269,"="&amp;$A5,Concentrado!$B$2:$B269, "=Jalisco")</f>
        <v>227</v>
      </c>
    </row>
    <row r="6" spans="1:6" x14ac:dyDescent="0.25">
      <c r="A6" s="8">
        <v>2016</v>
      </c>
      <c r="B6" s="11">
        <f>SUMIFS(Concentrado!C$2:C270,Concentrado!$A$2:$A270,"="&amp;$A6,Concentrado!$B$2:$B270, "=Jalisco")</f>
        <v>4295</v>
      </c>
      <c r="C6" s="11">
        <f>SUMIFS(Concentrado!D$2:D270,Concentrado!$A$2:$A270,"="&amp;$A6,Concentrado!$B$2:$B270, "=Jalisco")</f>
        <v>6476</v>
      </c>
      <c r="D6" s="11">
        <f>SUMIFS(Concentrado!E$2:E270,Concentrado!$A$2:$A270,"="&amp;$A6,Concentrado!$B$2:$B270, "=Jalisco")</f>
        <v>3092</v>
      </c>
      <c r="E6" s="11">
        <f>SUMIFS(Concentrado!F$2:F270,Concentrado!$A$2:$A270,"="&amp;$A6,Concentrado!$B$2:$B270, "=Jalisco")</f>
        <v>261</v>
      </c>
      <c r="F6" s="11">
        <f>SUMIFS(Concentrado!G$2:G270,Concentrado!$A$2:$A270,"="&amp;$A6,Concentrado!$B$2:$B270, "=Jalisco")</f>
        <v>222</v>
      </c>
    </row>
    <row r="7" spans="1:6" x14ac:dyDescent="0.25">
      <c r="A7" s="8">
        <v>2017</v>
      </c>
      <c r="B7" s="11">
        <f>SUMIFS(Concentrado!C$2:C271,Concentrado!$A$2:$A271,"="&amp;$A7,Concentrado!$B$2:$B271, "=Jalisco")</f>
        <v>4273</v>
      </c>
      <c r="C7" s="11">
        <f>SUMIFS(Concentrado!D$2:D271,Concentrado!$A$2:$A271,"="&amp;$A7,Concentrado!$B$2:$B271, "=Jalisco")</f>
        <v>6487</v>
      </c>
      <c r="D7" s="11">
        <f>SUMIFS(Concentrado!E$2:E271,Concentrado!$A$2:$A271,"="&amp;$A7,Concentrado!$B$2:$B271, "=Jalisco")</f>
        <v>3045</v>
      </c>
      <c r="E7" s="11">
        <f>SUMIFS(Concentrado!F$2:F271,Concentrado!$A$2:$A271,"="&amp;$A7,Concentrado!$B$2:$B271, "=Jalisco")</f>
        <v>268</v>
      </c>
      <c r="F7" s="11">
        <f>SUMIFS(Concentrado!G$2:G271,Concentrado!$A$2:$A271,"="&amp;$A7,Concentrado!$B$2:$B271, "=Jalisco")</f>
        <v>172</v>
      </c>
    </row>
    <row r="8" spans="1:6" x14ac:dyDescent="0.25">
      <c r="A8" s="8">
        <v>2018</v>
      </c>
      <c r="B8" s="11">
        <f>SUMIFS(Concentrado!C$2:C271,Concentrado!$A$2:$A271,"="&amp;$A8,Concentrado!$B$2:$B271, "=Jalisco")</f>
        <v>4300</v>
      </c>
      <c r="C8" s="11">
        <f>SUMIFS(Concentrado!D$2:D271,Concentrado!$A$2:$A271,"="&amp;$A8,Concentrado!$B$2:$B271, "=Jalisco")</f>
        <v>6460</v>
      </c>
      <c r="D8" s="11">
        <f>SUMIFS(Concentrado!E$2:E271,Concentrado!$A$2:$A271,"="&amp;$A8,Concentrado!$B$2:$B271, "=Jalisco")</f>
        <v>2975</v>
      </c>
      <c r="E8" s="11">
        <f>SUMIFS(Concentrado!F$2:F271,Concentrado!$A$2:$A271,"="&amp;$A8,Concentrado!$B$2:$B271, "=Jalisco")</f>
        <v>263</v>
      </c>
      <c r="F8" s="11">
        <f>SUMIFS(Concentrado!G$2:G271,Concentrado!$A$2:$A271,"="&amp;$A8,Concentrado!$B$2:$B271, "=Jalisco")</f>
        <v>171</v>
      </c>
    </row>
    <row r="9" spans="1:6" x14ac:dyDescent="0.25">
      <c r="A9" s="8">
        <v>2019</v>
      </c>
      <c r="B9" s="11">
        <f>SUMIFS(Concentrado!C$2:C272,Concentrado!$A$2:$A272,"="&amp;$A9,Concentrado!$B$2:$B272, "=Jalisco")</f>
        <v>4277</v>
      </c>
      <c r="C9" s="11">
        <f>SUMIFS(Concentrado!D$2:D272,Concentrado!$A$2:$A272,"="&amp;$A9,Concentrado!$B$2:$B272, "=Jalisco")</f>
        <v>6494</v>
      </c>
      <c r="D9" s="11">
        <f>SUMIFS(Concentrado!E$2:E272,Concentrado!$A$2:$A272,"="&amp;$A9,Concentrado!$B$2:$B272, "=Jalisco")</f>
        <v>2951</v>
      </c>
      <c r="E9" s="11">
        <f>SUMIFS(Concentrado!F$2:F272,Concentrado!$A$2:$A272,"="&amp;$A9,Concentrado!$B$2:$B272, "=Jalisco")</f>
        <v>263</v>
      </c>
      <c r="F9" s="11">
        <f>SUMIFS(Concentrado!G$2:G272,Concentrado!$A$2:$A272,"="&amp;$A9,Concentrado!$B$2:$B272, "=Jalisco")</f>
        <v>169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"=México")</f>
        <v>6685</v>
      </c>
      <c r="C2" s="11">
        <f>SUMIFS(Concentrado!D$2:D266,Concentrado!$A$2:$A266,"="&amp;$A2,Concentrado!$B$2:$B266, "=México")</f>
        <v>8022</v>
      </c>
      <c r="D2" s="11">
        <f>SUMIFS(Concentrado!E$2:E266,Concentrado!$A$2:$A266,"="&amp;$A2,Concentrado!$B$2:$B266, "=México")</f>
        <v>4521</v>
      </c>
      <c r="E2" s="11">
        <f>SUMIFS(Concentrado!F$2:F266,Concentrado!$A$2:$A266,"="&amp;$A2,Concentrado!$B$2:$B266, "=México")</f>
        <v>284</v>
      </c>
      <c r="F2" s="11">
        <f>SUMIFS(Concentrado!G$2:G266,Concentrado!$A$2:$A266,"="&amp;$A2,Concentrado!$B$2:$B266, "=México")</f>
        <v>211</v>
      </c>
    </row>
    <row r="3" spans="1:6" x14ac:dyDescent="0.25">
      <c r="A3" s="8">
        <v>2013</v>
      </c>
      <c r="B3" s="11">
        <f>SUMIFS(Concentrado!C$2:C267,Concentrado!$A$2:$A267,"="&amp;$A3,Concentrado!$B$2:$B267, "=México")</f>
        <v>7010</v>
      </c>
      <c r="C3" s="11">
        <f>SUMIFS(Concentrado!D$2:D267,Concentrado!$A$2:$A267,"="&amp;$A3,Concentrado!$B$2:$B267, "=México")</f>
        <v>8034</v>
      </c>
      <c r="D3" s="11">
        <f>SUMIFS(Concentrado!E$2:E267,Concentrado!$A$2:$A267,"="&amp;$A3,Concentrado!$B$2:$B267, "=México")</f>
        <v>4893</v>
      </c>
      <c r="E3" s="11">
        <f>SUMIFS(Concentrado!F$2:F267,Concentrado!$A$2:$A267,"="&amp;$A3,Concentrado!$B$2:$B267, "=México")</f>
        <v>308</v>
      </c>
      <c r="F3" s="11">
        <f>SUMIFS(Concentrado!G$2:G267,Concentrado!$A$2:$A267,"="&amp;$A3,Concentrado!$B$2:$B267, "=México")</f>
        <v>210</v>
      </c>
    </row>
    <row r="4" spans="1:6" x14ac:dyDescent="0.25">
      <c r="A4" s="8">
        <v>2014</v>
      </c>
      <c r="B4" s="11">
        <f>SUMIFS(Concentrado!C$2:C268,Concentrado!$A$2:$A268,"="&amp;$A4,Concentrado!$B$2:$B268, "=México")</f>
        <v>7127</v>
      </c>
      <c r="C4" s="11">
        <f>SUMIFS(Concentrado!D$2:D268,Concentrado!$A$2:$A268,"="&amp;$A4,Concentrado!$B$2:$B268, "=México")</f>
        <v>8198</v>
      </c>
      <c r="D4" s="11">
        <f>SUMIFS(Concentrado!E$2:E268,Concentrado!$A$2:$A268,"="&amp;$A4,Concentrado!$B$2:$B268, "=México")</f>
        <v>4966</v>
      </c>
      <c r="E4" s="11">
        <f>SUMIFS(Concentrado!F$2:F268,Concentrado!$A$2:$A268,"="&amp;$A4,Concentrado!$B$2:$B268, "=México")</f>
        <v>321</v>
      </c>
      <c r="F4" s="11">
        <f>SUMIFS(Concentrado!G$2:G268,Concentrado!$A$2:$A268,"="&amp;$A4,Concentrado!$B$2:$B268, "=México")</f>
        <v>213</v>
      </c>
    </row>
    <row r="5" spans="1:6" x14ac:dyDescent="0.25">
      <c r="A5" s="8">
        <v>2015</v>
      </c>
      <c r="B5" s="11">
        <f>SUMIFS(Concentrado!C$2:C269,Concentrado!$A$2:$A269,"="&amp;$A5,Concentrado!$B$2:$B269, "=México")</f>
        <v>7279</v>
      </c>
      <c r="C5" s="11">
        <f>SUMIFS(Concentrado!D$2:D269,Concentrado!$A$2:$A269,"="&amp;$A5,Concentrado!$B$2:$B269, "=México")</f>
        <v>8311</v>
      </c>
      <c r="D5" s="11">
        <f>SUMIFS(Concentrado!E$2:E269,Concentrado!$A$2:$A269,"="&amp;$A5,Concentrado!$B$2:$B269, "=México")</f>
        <v>4566</v>
      </c>
      <c r="E5" s="11">
        <f>SUMIFS(Concentrado!F$2:F269,Concentrado!$A$2:$A269,"="&amp;$A5,Concentrado!$B$2:$B269, "=México")</f>
        <v>315</v>
      </c>
      <c r="F5" s="11">
        <f>SUMIFS(Concentrado!G$2:G269,Concentrado!$A$2:$A269,"="&amp;$A5,Concentrado!$B$2:$B269, "=México")</f>
        <v>220</v>
      </c>
    </row>
    <row r="6" spans="1:6" x14ac:dyDescent="0.25">
      <c r="A6" s="8">
        <v>2016</v>
      </c>
      <c r="B6" s="11">
        <f>SUMIFS(Concentrado!C$2:C270,Concentrado!$A$2:$A270,"="&amp;$A6,Concentrado!$B$2:$B270, "=México")</f>
        <v>7643</v>
      </c>
      <c r="C6" s="11">
        <f>SUMIFS(Concentrado!D$2:D270,Concentrado!$A$2:$A270,"="&amp;$A6,Concentrado!$B$2:$B270, "=México")</f>
        <v>8812</v>
      </c>
      <c r="D6" s="11">
        <f>SUMIFS(Concentrado!E$2:E270,Concentrado!$A$2:$A270,"="&amp;$A6,Concentrado!$B$2:$B270, "=México")</f>
        <v>4730</v>
      </c>
      <c r="E6" s="11">
        <f>SUMIFS(Concentrado!F$2:F270,Concentrado!$A$2:$A270,"="&amp;$A6,Concentrado!$B$2:$B270, "=México")</f>
        <v>341</v>
      </c>
      <c r="F6" s="11">
        <f>SUMIFS(Concentrado!G$2:G270,Concentrado!$A$2:$A270,"="&amp;$A6,Concentrado!$B$2:$B270, "=México")</f>
        <v>223</v>
      </c>
    </row>
    <row r="7" spans="1:6" x14ac:dyDescent="0.25">
      <c r="A7" s="8">
        <v>2017</v>
      </c>
      <c r="B7" s="11">
        <f>SUMIFS(Concentrado!C$2:C271,Concentrado!$A$2:$A271,"="&amp;$A7,Concentrado!$B$2:$B271, "=México")</f>
        <v>7517</v>
      </c>
      <c r="C7" s="11">
        <f>SUMIFS(Concentrado!D$2:D271,Concentrado!$A$2:$A271,"="&amp;$A7,Concentrado!$B$2:$B271, "=México")</f>
        <v>8407</v>
      </c>
      <c r="D7" s="11">
        <f>SUMIFS(Concentrado!E$2:E271,Concentrado!$A$2:$A271,"="&amp;$A7,Concentrado!$B$2:$B271, "=México")</f>
        <v>4289</v>
      </c>
      <c r="E7" s="11">
        <f>SUMIFS(Concentrado!F$2:F271,Concentrado!$A$2:$A271,"="&amp;$A7,Concentrado!$B$2:$B271, "=México")</f>
        <v>326</v>
      </c>
      <c r="F7" s="11">
        <f>SUMIFS(Concentrado!G$2:G271,Concentrado!$A$2:$A271,"="&amp;$A7,Concentrado!$B$2:$B271, "=México")</f>
        <v>218</v>
      </c>
    </row>
    <row r="8" spans="1:6" x14ac:dyDescent="0.25">
      <c r="A8" s="8">
        <v>2018</v>
      </c>
      <c r="B8" s="11">
        <f>SUMIFS(Concentrado!C$2:C271,Concentrado!$A$2:$A271,"="&amp;$A8,Concentrado!$B$2:$B271, "=México")</f>
        <v>7476</v>
      </c>
      <c r="C8" s="11">
        <f>SUMIFS(Concentrado!D$2:D271,Concentrado!$A$2:$A271,"="&amp;$A8,Concentrado!$B$2:$B271, "=México")</f>
        <v>8356</v>
      </c>
      <c r="D8" s="11">
        <f>SUMIFS(Concentrado!E$2:E271,Concentrado!$A$2:$A271,"="&amp;$A8,Concentrado!$B$2:$B271, "=México")</f>
        <v>4307</v>
      </c>
      <c r="E8" s="11">
        <f>SUMIFS(Concentrado!F$2:F271,Concentrado!$A$2:$A271,"="&amp;$A8,Concentrado!$B$2:$B271, "=México")</f>
        <v>324</v>
      </c>
      <c r="F8" s="11">
        <f>SUMIFS(Concentrado!G$2:G271,Concentrado!$A$2:$A271,"="&amp;$A8,Concentrado!$B$2:$B271, "=México")</f>
        <v>217</v>
      </c>
    </row>
    <row r="9" spans="1:6" x14ac:dyDescent="0.25">
      <c r="A9" s="8">
        <v>2019</v>
      </c>
      <c r="B9" s="11">
        <f>SUMIFS(Concentrado!C$2:C272,Concentrado!$A$2:$A272,"="&amp;$A9,Concentrado!$B$2:$B272, "=México")</f>
        <v>7523</v>
      </c>
      <c r="C9" s="11">
        <f>SUMIFS(Concentrado!D$2:D272,Concentrado!$A$2:$A272,"="&amp;$A9,Concentrado!$B$2:$B272, "=México")</f>
        <v>8267</v>
      </c>
      <c r="D9" s="11">
        <f>SUMIFS(Concentrado!E$2:E272,Concentrado!$A$2:$A272,"="&amp;$A9,Concentrado!$B$2:$B272, "=México")</f>
        <v>4430</v>
      </c>
      <c r="E9" s="11">
        <f>SUMIFS(Concentrado!F$2:F272,Concentrado!$A$2:$A272,"="&amp;$A9,Concentrado!$B$2:$B272, "=México")</f>
        <v>333</v>
      </c>
      <c r="F9" s="11">
        <f>SUMIFS(Concentrado!G$2:G272,Concentrado!$A$2:$A272,"="&amp;$A9,Concentrado!$B$2:$B272, "=México")</f>
        <v>217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"=Michoacán")</f>
        <v>2634</v>
      </c>
      <c r="C2" s="11">
        <f>SUMIFS(Concentrado!D$2:D266,Concentrado!$A$2:$A266,"="&amp;$A2,Concentrado!$B$2:$B266, "=Michoacán")</f>
        <v>2535</v>
      </c>
      <c r="D2" s="11">
        <f>SUMIFS(Concentrado!E$2:E266,Concentrado!$A$2:$A266,"="&amp;$A2,Concentrado!$B$2:$B266, "=Michoacán")</f>
        <v>1975</v>
      </c>
      <c r="E2" s="11">
        <f>SUMIFS(Concentrado!F$2:F266,Concentrado!$A$2:$A266,"="&amp;$A2,Concentrado!$B$2:$B266, "=Michoacán")</f>
        <v>106</v>
      </c>
      <c r="F2" s="11">
        <f>SUMIFS(Concentrado!G$2:G266,Concentrado!$A$2:$A266,"="&amp;$A2,Concentrado!$B$2:$B266, "=Michoacán")</f>
        <v>126</v>
      </c>
    </row>
    <row r="3" spans="1:6" x14ac:dyDescent="0.25">
      <c r="A3" s="8">
        <v>2013</v>
      </c>
      <c r="B3" s="11">
        <f>SUMIFS(Concentrado!C$2:C267,Concentrado!$A$2:$A267,"="&amp;$A3,Concentrado!$B$2:$B267, "=Michoacán")</f>
        <v>2739</v>
      </c>
      <c r="C3" s="11">
        <f>SUMIFS(Concentrado!D$2:D267,Concentrado!$A$2:$A267,"="&amp;$A3,Concentrado!$B$2:$B267, "=Michoacán")</f>
        <v>2490</v>
      </c>
      <c r="D3" s="11">
        <f>SUMIFS(Concentrado!E$2:E267,Concentrado!$A$2:$A267,"="&amp;$A3,Concentrado!$B$2:$B267, "=Michoacán")</f>
        <v>2123</v>
      </c>
      <c r="E3" s="11">
        <f>SUMIFS(Concentrado!F$2:F267,Concentrado!$A$2:$A267,"="&amp;$A3,Concentrado!$B$2:$B267, "=Michoacán")</f>
        <v>118</v>
      </c>
      <c r="F3" s="11">
        <f>SUMIFS(Concentrado!G$2:G267,Concentrado!$A$2:$A267,"="&amp;$A3,Concentrado!$B$2:$B267, "=Michoacán")</f>
        <v>111</v>
      </c>
    </row>
    <row r="4" spans="1:6" x14ac:dyDescent="0.25">
      <c r="A4" s="8">
        <v>2014</v>
      </c>
      <c r="B4" s="11">
        <f>SUMIFS(Concentrado!C$2:C268,Concentrado!$A$2:$A268,"="&amp;$A4,Concentrado!$B$2:$B268, "=Michoacán")</f>
        <v>2780</v>
      </c>
      <c r="C4" s="11">
        <f>SUMIFS(Concentrado!D$2:D268,Concentrado!$A$2:$A268,"="&amp;$A4,Concentrado!$B$2:$B268, "=Michoacán")</f>
        <v>2513</v>
      </c>
      <c r="D4" s="11">
        <f>SUMIFS(Concentrado!E$2:E268,Concentrado!$A$2:$A268,"="&amp;$A4,Concentrado!$B$2:$B268, "=Michoacán")</f>
        <v>2191</v>
      </c>
      <c r="E4" s="11">
        <f>SUMIFS(Concentrado!F$2:F268,Concentrado!$A$2:$A268,"="&amp;$A4,Concentrado!$B$2:$B268, "=Michoacán")</f>
        <v>116</v>
      </c>
      <c r="F4" s="11">
        <f>SUMIFS(Concentrado!G$2:G268,Concentrado!$A$2:$A268,"="&amp;$A4,Concentrado!$B$2:$B268, "=Michoacán")</f>
        <v>110</v>
      </c>
    </row>
    <row r="5" spans="1:6" x14ac:dyDescent="0.25">
      <c r="A5" s="8">
        <v>2015</v>
      </c>
      <c r="B5" s="11">
        <f>SUMIFS(Concentrado!C$2:C269,Concentrado!$A$2:$A269,"="&amp;$A5,Concentrado!$B$2:$B269, "=Michoacán")</f>
        <v>2787</v>
      </c>
      <c r="C5" s="11">
        <f>SUMIFS(Concentrado!D$2:D269,Concentrado!$A$2:$A269,"="&amp;$A5,Concentrado!$B$2:$B269, "=Michoacán")</f>
        <v>2504</v>
      </c>
      <c r="D5" s="11">
        <f>SUMIFS(Concentrado!E$2:E269,Concentrado!$A$2:$A269,"="&amp;$A5,Concentrado!$B$2:$B269, "=Michoacán")</f>
        <v>1508</v>
      </c>
      <c r="E5" s="11">
        <f>SUMIFS(Concentrado!F$2:F269,Concentrado!$A$2:$A269,"="&amp;$A5,Concentrado!$B$2:$B269, "=Michoacán")</f>
        <v>123</v>
      </c>
      <c r="F5" s="11">
        <f>SUMIFS(Concentrado!G$2:G269,Concentrado!$A$2:$A269,"="&amp;$A5,Concentrado!$B$2:$B269, "=Michoacán")</f>
        <v>110</v>
      </c>
    </row>
    <row r="6" spans="1:6" x14ac:dyDescent="0.25">
      <c r="A6" s="8">
        <v>2016</v>
      </c>
      <c r="B6" s="11">
        <f>SUMIFS(Concentrado!C$2:C270,Concentrado!$A$2:$A270,"="&amp;$A6,Concentrado!$B$2:$B270, "=Michoacán")</f>
        <v>2846</v>
      </c>
      <c r="C6" s="11">
        <f>SUMIFS(Concentrado!D$2:D270,Concentrado!$A$2:$A270,"="&amp;$A6,Concentrado!$B$2:$B270, "=Michoacán")</f>
        <v>2510</v>
      </c>
      <c r="D6" s="11">
        <f>SUMIFS(Concentrado!E$2:E270,Concentrado!$A$2:$A270,"="&amp;$A6,Concentrado!$B$2:$B270, "=Michoacán")</f>
        <v>1479</v>
      </c>
      <c r="E6" s="11">
        <f>SUMIFS(Concentrado!F$2:F270,Concentrado!$A$2:$A270,"="&amp;$A6,Concentrado!$B$2:$B270, "=Michoacán")</f>
        <v>117</v>
      </c>
      <c r="F6" s="11">
        <f>SUMIFS(Concentrado!G$2:G270,Concentrado!$A$2:$A270,"="&amp;$A6,Concentrado!$B$2:$B270, "=Michoacán")</f>
        <v>102</v>
      </c>
    </row>
    <row r="7" spans="1:6" x14ac:dyDescent="0.25">
      <c r="A7" s="8">
        <v>2017</v>
      </c>
      <c r="B7" s="11">
        <f>SUMIFS(Concentrado!C$2:C271,Concentrado!$A$2:$A271,"="&amp;$A7,Concentrado!$B$2:$B271, "=Michoacán")</f>
        <v>2894</v>
      </c>
      <c r="C7" s="11">
        <f>SUMIFS(Concentrado!D$2:D271,Concentrado!$A$2:$A271,"="&amp;$A7,Concentrado!$B$2:$B271, "=Michoacán")</f>
        <v>2615</v>
      </c>
      <c r="D7" s="11">
        <f>SUMIFS(Concentrado!E$2:E271,Concentrado!$A$2:$A271,"="&amp;$A7,Concentrado!$B$2:$B271, "=Michoacán")</f>
        <v>1490</v>
      </c>
      <c r="E7" s="11">
        <f>SUMIFS(Concentrado!F$2:F271,Concentrado!$A$2:$A271,"="&amp;$A7,Concentrado!$B$2:$B271, "=Michoacán")</f>
        <v>124</v>
      </c>
      <c r="F7" s="11">
        <f>SUMIFS(Concentrado!G$2:G271,Concentrado!$A$2:$A271,"="&amp;$A7,Concentrado!$B$2:$B271, "=Michoacán")</f>
        <v>97</v>
      </c>
    </row>
    <row r="8" spans="1:6" x14ac:dyDescent="0.25">
      <c r="A8" s="8">
        <v>2018</v>
      </c>
      <c r="B8" s="11">
        <f>SUMIFS(Concentrado!C$2:C271,Concentrado!$A$2:$A271,"="&amp;$A8,Concentrado!$B$2:$B271, "=Michoacán")</f>
        <v>2949</v>
      </c>
      <c r="C8" s="11">
        <f>SUMIFS(Concentrado!D$2:D271,Concentrado!$A$2:$A271,"="&amp;$A8,Concentrado!$B$2:$B271, "=Michoacán")</f>
        <v>2648</v>
      </c>
      <c r="D8" s="11">
        <f>SUMIFS(Concentrado!E$2:E271,Concentrado!$A$2:$A271,"="&amp;$A8,Concentrado!$B$2:$B271, "=Michoacán")</f>
        <v>1573</v>
      </c>
      <c r="E8" s="11">
        <f>SUMIFS(Concentrado!F$2:F271,Concentrado!$A$2:$A271,"="&amp;$A8,Concentrado!$B$2:$B271, "=Michoacán")</f>
        <v>122</v>
      </c>
      <c r="F8" s="11">
        <f>SUMIFS(Concentrado!G$2:G271,Concentrado!$A$2:$A271,"="&amp;$A8,Concentrado!$B$2:$B271, "=Michoacán")</f>
        <v>90</v>
      </c>
    </row>
    <row r="9" spans="1:6" x14ac:dyDescent="0.25">
      <c r="A9" s="8">
        <v>2019</v>
      </c>
      <c r="B9" s="11">
        <f>SUMIFS(Concentrado!C$2:C272,Concentrado!$A$2:$A272,"="&amp;$A9,Concentrado!$B$2:$B272, "=Michoacán")</f>
        <v>2921</v>
      </c>
      <c r="C9" s="11">
        <f>SUMIFS(Concentrado!D$2:D272,Concentrado!$A$2:$A272,"="&amp;$A9,Concentrado!$B$2:$B272, "=Michoacán")</f>
        <v>2622</v>
      </c>
      <c r="D9" s="11">
        <f>SUMIFS(Concentrado!E$2:E272,Concentrado!$A$2:$A272,"="&amp;$A9,Concentrado!$B$2:$B272, "=Michoacán")</f>
        <v>1565</v>
      </c>
      <c r="E9" s="11">
        <f>SUMIFS(Concentrado!F$2:F272,Concentrado!$A$2:$A272,"="&amp;$A9,Concentrado!$B$2:$B272, "=Michoacán")</f>
        <v>133</v>
      </c>
      <c r="F9" s="11">
        <f>SUMIFS(Concentrado!G$2:G272,Concentrado!$A$2:$A272,"="&amp;$A9,Concentrado!$B$2:$B272, "=Michoacán")</f>
        <v>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"=Morelos")</f>
        <v>1123</v>
      </c>
      <c r="C2" s="11">
        <f>SUMIFS(Concentrado!D$2:D266,Concentrado!$A$2:$A266,"="&amp;$A2,Concentrado!$B$2:$B266, "=Morelos")</f>
        <v>1005</v>
      </c>
      <c r="D2" s="11">
        <f>SUMIFS(Concentrado!E$2:E266,Concentrado!$A$2:$A266,"="&amp;$A2,Concentrado!$B$2:$B266, "=Morelos")</f>
        <v>900</v>
      </c>
      <c r="E2" s="11">
        <f>SUMIFS(Concentrado!F$2:F266,Concentrado!$A$2:$A266,"="&amp;$A2,Concentrado!$B$2:$B266, "=Morelos")</f>
        <v>53</v>
      </c>
      <c r="F2" s="11">
        <f>SUMIFS(Concentrado!G$2:G266,Concentrado!$A$2:$A266,"="&amp;$A2,Concentrado!$B$2:$B266, "=Morelos")</f>
        <v>33</v>
      </c>
    </row>
    <row r="3" spans="1:6" x14ac:dyDescent="0.25">
      <c r="A3" s="8">
        <v>2013</v>
      </c>
      <c r="B3" s="11">
        <f>SUMIFS(Concentrado!C$2:C267,Concentrado!$A$2:$A267,"="&amp;$A3,Concentrado!$B$2:$B267, "=Morelos")</f>
        <v>1188</v>
      </c>
      <c r="C3" s="11">
        <f>SUMIFS(Concentrado!D$2:D267,Concentrado!$A$2:$A267,"="&amp;$A3,Concentrado!$B$2:$B267, "=Morelos")</f>
        <v>1057</v>
      </c>
      <c r="D3" s="11">
        <f>SUMIFS(Concentrado!E$2:E267,Concentrado!$A$2:$A267,"="&amp;$A3,Concentrado!$B$2:$B267, "=Morelos")</f>
        <v>851</v>
      </c>
      <c r="E3" s="11">
        <f>SUMIFS(Concentrado!F$2:F267,Concentrado!$A$2:$A267,"="&amp;$A3,Concentrado!$B$2:$B267, "=Morelos")</f>
        <v>60</v>
      </c>
      <c r="F3" s="11">
        <f>SUMIFS(Concentrado!G$2:G267,Concentrado!$A$2:$A267,"="&amp;$A3,Concentrado!$B$2:$B267, "=Morelos")</f>
        <v>30</v>
      </c>
    </row>
    <row r="4" spans="1:6" x14ac:dyDescent="0.25">
      <c r="A4" s="8">
        <v>2014</v>
      </c>
      <c r="B4" s="11">
        <f>SUMIFS(Concentrado!C$2:C268,Concentrado!$A$2:$A268,"="&amp;$A4,Concentrado!$B$2:$B268, "=Morelos")</f>
        <v>1269</v>
      </c>
      <c r="C4" s="11">
        <f>SUMIFS(Concentrado!D$2:D268,Concentrado!$A$2:$A268,"="&amp;$A4,Concentrado!$B$2:$B268, "=Morelos")</f>
        <v>1063</v>
      </c>
      <c r="D4" s="11">
        <f>SUMIFS(Concentrado!E$2:E268,Concentrado!$A$2:$A268,"="&amp;$A4,Concentrado!$B$2:$B268, "=Morelos")</f>
        <v>939</v>
      </c>
      <c r="E4" s="11">
        <f>SUMIFS(Concentrado!F$2:F268,Concentrado!$A$2:$A268,"="&amp;$A4,Concentrado!$B$2:$B268, "=Morelos")</f>
        <v>62</v>
      </c>
      <c r="F4" s="11">
        <f>SUMIFS(Concentrado!G$2:G268,Concentrado!$A$2:$A268,"="&amp;$A4,Concentrado!$B$2:$B268, "=Morelos")</f>
        <v>32</v>
      </c>
    </row>
    <row r="5" spans="1:6" x14ac:dyDescent="0.25">
      <c r="A5" s="8">
        <v>2015</v>
      </c>
      <c r="B5" s="11">
        <f>SUMIFS(Concentrado!C$2:C269,Concentrado!$A$2:$A269,"="&amp;$A5,Concentrado!$B$2:$B269, "=Morelos")</f>
        <v>1311</v>
      </c>
      <c r="C5" s="11">
        <f>SUMIFS(Concentrado!D$2:D269,Concentrado!$A$2:$A269,"="&amp;$A5,Concentrado!$B$2:$B269, "=Morelos")</f>
        <v>1109</v>
      </c>
      <c r="D5" s="11">
        <f>SUMIFS(Concentrado!E$2:E269,Concentrado!$A$2:$A269,"="&amp;$A5,Concentrado!$B$2:$B269, "=Morelos")</f>
        <v>883</v>
      </c>
      <c r="E5" s="11">
        <f>SUMIFS(Concentrado!F$2:F269,Concentrado!$A$2:$A269,"="&amp;$A5,Concentrado!$B$2:$B269, "=Morelos")</f>
        <v>56</v>
      </c>
      <c r="F5" s="11">
        <f>SUMIFS(Concentrado!G$2:G269,Concentrado!$A$2:$A269,"="&amp;$A5,Concentrado!$B$2:$B269, "=Morelos")</f>
        <v>30</v>
      </c>
    </row>
    <row r="6" spans="1:6" x14ac:dyDescent="0.25">
      <c r="A6" s="8">
        <v>2016</v>
      </c>
      <c r="B6" s="11">
        <f>SUMIFS(Concentrado!C$2:C270,Concentrado!$A$2:$A270,"="&amp;$A6,Concentrado!$B$2:$B270, "=Morelos")</f>
        <v>1333</v>
      </c>
      <c r="C6" s="11">
        <f>SUMIFS(Concentrado!D$2:D270,Concentrado!$A$2:$A270,"="&amp;$A6,Concentrado!$B$2:$B270, "=Morelos")</f>
        <v>1113</v>
      </c>
      <c r="D6" s="11">
        <f>SUMIFS(Concentrado!E$2:E270,Concentrado!$A$2:$A270,"="&amp;$A6,Concentrado!$B$2:$B270, "=Morelos")</f>
        <v>885</v>
      </c>
      <c r="E6" s="11">
        <f>SUMIFS(Concentrado!F$2:F270,Concentrado!$A$2:$A270,"="&amp;$A6,Concentrado!$B$2:$B270, "=Morelos")</f>
        <v>59</v>
      </c>
      <c r="F6" s="11">
        <f>SUMIFS(Concentrado!G$2:G270,Concentrado!$A$2:$A270,"="&amp;$A6,Concentrado!$B$2:$B270, "=Morelos")</f>
        <v>29</v>
      </c>
    </row>
    <row r="7" spans="1:6" x14ac:dyDescent="0.25">
      <c r="A7" s="8">
        <v>2017</v>
      </c>
      <c r="B7" s="11">
        <f>SUMIFS(Concentrado!C$2:C271,Concentrado!$A$2:$A271,"="&amp;$A7,Concentrado!$B$2:$B271, "=Morelos")</f>
        <v>1230</v>
      </c>
      <c r="C7" s="11">
        <f>SUMIFS(Concentrado!D$2:D271,Concentrado!$A$2:$A271,"="&amp;$A7,Concentrado!$B$2:$B271, "=Morelos")</f>
        <v>1018</v>
      </c>
      <c r="D7" s="11">
        <f>SUMIFS(Concentrado!E$2:E271,Concentrado!$A$2:$A271,"="&amp;$A7,Concentrado!$B$2:$B271, "=Morelos")</f>
        <v>785</v>
      </c>
      <c r="E7" s="11">
        <f>SUMIFS(Concentrado!F$2:F271,Concentrado!$A$2:$A271,"="&amp;$A7,Concentrado!$B$2:$B271, "=Morelos")</f>
        <v>49</v>
      </c>
      <c r="F7" s="11">
        <f>SUMIFS(Concentrado!G$2:G271,Concentrado!$A$2:$A271,"="&amp;$A7,Concentrado!$B$2:$B271, "=Morelos")</f>
        <v>28</v>
      </c>
    </row>
    <row r="8" spans="1:6" x14ac:dyDescent="0.25">
      <c r="A8" s="8">
        <v>2018</v>
      </c>
      <c r="B8" s="11">
        <f>SUMIFS(Concentrado!C$2:C271,Concentrado!$A$2:$A271,"="&amp;$A8,Concentrado!$B$2:$B271, "=Morelos")</f>
        <v>1308</v>
      </c>
      <c r="C8" s="11">
        <f>SUMIFS(Concentrado!D$2:D271,Concentrado!$A$2:$A271,"="&amp;$A8,Concentrado!$B$2:$B271, "=Morelos")</f>
        <v>1047</v>
      </c>
      <c r="D8" s="11">
        <f>SUMIFS(Concentrado!E$2:E271,Concentrado!$A$2:$A271,"="&amp;$A8,Concentrado!$B$2:$B271, "=Morelos")</f>
        <v>800</v>
      </c>
      <c r="E8" s="11">
        <f>SUMIFS(Concentrado!F$2:F271,Concentrado!$A$2:$A271,"="&amp;$A8,Concentrado!$B$2:$B271, "=Morelos")</f>
        <v>60</v>
      </c>
      <c r="F8" s="11">
        <f>SUMIFS(Concentrado!G$2:G271,Concentrado!$A$2:$A271,"="&amp;$A8,Concentrado!$B$2:$B271, "=Morelos")</f>
        <v>30</v>
      </c>
    </row>
    <row r="9" spans="1:6" x14ac:dyDescent="0.25">
      <c r="A9" s="8">
        <v>2019</v>
      </c>
      <c r="B9" s="11">
        <f>SUMIFS(Concentrado!C$2:C272,Concentrado!$A$2:$A272,"="&amp;$A9,Concentrado!$B$2:$B272, "=Morelos")</f>
        <v>1255</v>
      </c>
      <c r="C9" s="11">
        <f>SUMIFS(Concentrado!D$2:D272,Concentrado!$A$2:$A272,"="&amp;$A9,Concentrado!$B$2:$B272, "=Morelos")</f>
        <v>1042</v>
      </c>
      <c r="D9" s="11">
        <f>SUMIFS(Concentrado!E$2:E272,Concentrado!$A$2:$A272,"="&amp;$A9,Concentrado!$B$2:$B272, "=Morelos")</f>
        <v>743</v>
      </c>
      <c r="E9" s="11">
        <f>SUMIFS(Concentrado!F$2:F272,Concentrado!$A$2:$A272,"="&amp;$A9,Concentrado!$B$2:$B272, "=Morelos")</f>
        <v>54</v>
      </c>
      <c r="F9" s="11">
        <f>SUMIFS(Concentrado!G$2:G272,Concentrado!$A$2:$A272,"="&amp;$A9,Concentrado!$B$2:$B272, "=Morelos")</f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="112" zoomScaleNormal="100" zoomScaleSheetLayoutView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9">
        <v>2012</v>
      </c>
      <c r="B2" s="10">
        <f>SUMIFS(Concentrado!C$2:C266,Concentrado!$A$2:$A266,"="&amp;$A2,Concentrado!$B$2:$B266, "=Nacional")</f>
        <v>69221</v>
      </c>
      <c r="C2" s="10">
        <f>SUMIFS(Concentrado!D$2:D266,Concentrado!$A$2:$A266,"="&amp;$A2,Concentrado!$B$2:$B266, "=Nacional")</f>
        <v>85656</v>
      </c>
      <c r="D2" s="10">
        <f>SUMIFS(Concentrado!E$2:E266,Concentrado!$A$2:$A266,"="&amp;$A2,Concentrado!$B$2:$B266, "=Nacional")</f>
        <v>54439</v>
      </c>
      <c r="E2" s="10">
        <f>SUMIFS(Concentrado!F$2:F266,Concentrado!$A$2:$A266,"="&amp;$A2,Concentrado!$B$2:$B266, "=Nacional")</f>
        <v>3594</v>
      </c>
      <c r="F2" s="10">
        <f>SUMIFS(Concentrado!G$2:G266,Concentrado!$A$2:$A266,"="&amp;$A2,Concentrado!$B$2:$B266, "=Nacional")</f>
        <v>4748</v>
      </c>
    </row>
    <row r="3" spans="1:6" x14ac:dyDescent="0.25">
      <c r="A3" s="9">
        <v>2013</v>
      </c>
      <c r="B3" s="10">
        <f>SUMIFS(Concentrado!C$2:C267,Concentrado!$A$2:$A267,"="&amp;$A3,Concentrado!$B$2:$B267, "=Nacional")</f>
        <v>71913</v>
      </c>
      <c r="C3" s="10">
        <f>SUMIFS(Concentrado!D$2:D267,Concentrado!$A$2:$A267,"="&amp;$A3,Concentrado!$B$2:$B267, "=Nacional")</f>
        <v>87509</v>
      </c>
      <c r="D3" s="10">
        <f>SUMIFS(Concentrado!E$2:E267,Concentrado!$A$2:$A267,"="&amp;$A3,Concentrado!$B$2:$B267, "=Nacional")</f>
        <v>58940</v>
      </c>
      <c r="E3" s="10">
        <f>SUMIFS(Concentrado!F$2:F267,Concentrado!$A$2:$A267,"="&amp;$A3,Concentrado!$B$2:$B267, "=Nacional")</f>
        <v>3984</v>
      </c>
      <c r="F3" s="10">
        <f>SUMIFS(Concentrado!G$2:G267,Concentrado!$A$2:$A267,"="&amp;$A3,Concentrado!$B$2:$B267, "=Nacional")</f>
        <v>4527</v>
      </c>
    </row>
    <row r="4" spans="1:6" x14ac:dyDescent="0.25">
      <c r="A4" s="9">
        <v>2014</v>
      </c>
      <c r="B4" s="10">
        <f>SUMIFS(Concentrado!C$2:C268,Concentrado!$A$2:$A268,"="&amp;$A4,Concentrado!$B$2:$B268, "=Nacional")</f>
        <v>74579</v>
      </c>
      <c r="C4" s="10">
        <f>SUMIFS(Concentrado!D$2:D268,Concentrado!$A$2:$A268,"="&amp;$A4,Concentrado!$B$2:$B268, "=Nacional")</f>
        <v>89181</v>
      </c>
      <c r="D4" s="10">
        <f>SUMIFS(Concentrado!E$2:E268,Concentrado!$A$2:$A268,"="&amp;$A4,Concentrado!$B$2:$B268, "=Nacional")</f>
        <v>59871</v>
      </c>
      <c r="E4" s="10">
        <f>SUMIFS(Concentrado!F$2:F268,Concentrado!$A$2:$A268,"="&amp;$A4,Concentrado!$B$2:$B268, "=Nacional")</f>
        <v>4009</v>
      </c>
      <c r="F4" s="10">
        <f>SUMIFS(Concentrado!G$2:G268,Concentrado!$A$2:$A268,"="&amp;$A4,Concentrado!$B$2:$B268, "=Nacional")</f>
        <v>3765</v>
      </c>
    </row>
    <row r="5" spans="1:6" x14ac:dyDescent="0.25">
      <c r="A5" s="9">
        <v>2015</v>
      </c>
      <c r="B5" s="10">
        <f>SUMIFS(Concentrado!C$2:C269,Concentrado!$A$2:$A269,"="&amp;$A5,Concentrado!$B$2:$B269, "=Nacional")</f>
        <v>74462</v>
      </c>
      <c r="C5" s="10">
        <f>SUMIFS(Concentrado!D$2:D269,Concentrado!$A$2:$A269,"="&amp;$A5,Concentrado!$B$2:$B269, "=Nacional")</f>
        <v>87603</v>
      </c>
      <c r="D5" s="10">
        <f>SUMIFS(Concentrado!E$2:E269,Concentrado!$A$2:$A269,"="&amp;$A5,Concentrado!$B$2:$B269, "=Nacional")</f>
        <v>51914</v>
      </c>
      <c r="E5" s="10">
        <f>SUMIFS(Concentrado!F$2:F269,Concentrado!$A$2:$A269,"="&amp;$A5,Concentrado!$B$2:$B269, "=Nacional")</f>
        <v>4072</v>
      </c>
      <c r="F5" s="10">
        <f>SUMIFS(Concentrado!G$2:G269,Concentrado!$A$2:$A269,"="&amp;$A5,Concentrado!$B$2:$B269, "=Nacional")</f>
        <v>3520</v>
      </c>
    </row>
    <row r="6" spans="1:6" x14ac:dyDescent="0.25">
      <c r="A6" s="9">
        <v>2016</v>
      </c>
      <c r="B6" s="10">
        <f>SUMIFS(Concentrado!C$2:C270,Concentrado!$A$2:$A270,"="&amp;$A6,Concentrado!$B$2:$B270, "=Nacional")</f>
        <v>76416</v>
      </c>
      <c r="C6" s="10">
        <f>SUMIFS(Concentrado!D$2:D270,Concentrado!$A$2:$A270,"="&amp;$A6,Concentrado!$B$2:$B270, "=Nacional")</f>
        <v>89155</v>
      </c>
      <c r="D6" s="10">
        <f>SUMIFS(Concentrado!E$2:E270,Concentrado!$A$2:$A270,"="&amp;$A6,Concentrado!$B$2:$B270, "=Nacional")</f>
        <v>51721</v>
      </c>
      <c r="E6" s="10">
        <f>SUMIFS(Concentrado!F$2:F270,Concentrado!$A$2:$A270,"="&amp;$A6,Concentrado!$B$2:$B270, "=Nacional")</f>
        <v>4100</v>
      </c>
      <c r="F6" s="10">
        <f>SUMIFS(Concentrado!G$2:G270,Concentrado!$A$2:$A270,"="&amp;$A6,Concentrado!$B$2:$B270, "=Nacional")</f>
        <v>2719</v>
      </c>
    </row>
    <row r="7" spans="1:6" x14ac:dyDescent="0.25">
      <c r="A7" s="9">
        <v>2017</v>
      </c>
      <c r="B7" s="10">
        <f>SUMIFS(Concentrado!C$2:C271,Concentrado!$A$2:$A271,"="&amp;$A7,Concentrado!$B$2:$B271, "=Nacional")</f>
        <v>76201</v>
      </c>
      <c r="C7" s="10">
        <f>SUMIFS(Concentrado!D$2:D271,Concentrado!$A$2:$A271,"="&amp;$A7,Concentrado!$B$2:$B271, "=Nacional")</f>
        <v>89085</v>
      </c>
      <c r="D7" s="10">
        <f>SUMIFS(Concentrado!E$2:E271,Concentrado!$A$2:$A271,"="&amp;$A7,Concentrado!$B$2:$B271, "=Nacional")</f>
        <v>50130</v>
      </c>
      <c r="E7" s="10">
        <f>SUMIFS(Concentrado!F$2:F271,Concentrado!$A$2:$A271,"="&amp;$A7,Concentrado!$B$2:$B271, "=Nacional")</f>
        <v>4169</v>
      </c>
      <c r="F7" s="10">
        <f>SUMIFS(Concentrado!G$2:G271,Concentrado!$A$2:$A271,"="&amp;$A7,Concentrado!$B$2:$B271, "=Nacional")</f>
        <v>2581</v>
      </c>
    </row>
    <row r="8" spans="1:6" x14ac:dyDescent="0.25">
      <c r="A8" s="9">
        <v>2018</v>
      </c>
      <c r="B8" s="10">
        <f>SUMIFS(Concentrado!C$2:C271,Concentrado!$A$2:$A271,"="&amp;$A8,Concentrado!$B$2:$B271, "=Nacional")</f>
        <v>77523</v>
      </c>
      <c r="C8" s="10">
        <f>SUMIFS(Concentrado!D$2:D271,Concentrado!$A$2:$A271,"="&amp;$A8,Concentrado!$B$2:$B271, "=Nacional")</f>
        <v>89562</v>
      </c>
      <c r="D8" s="10">
        <f>SUMIFS(Concentrado!E$2:E271,Concentrado!$A$2:$A271,"="&amp;$A8,Concentrado!$B$2:$B271, "=Nacional")</f>
        <v>50019</v>
      </c>
      <c r="E8" s="10">
        <f>SUMIFS(Concentrado!F$2:F271,Concentrado!$A$2:$A271,"="&amp;$A8,Concentrado!$B$2:$B271, "=Nacional")</f>
        <v>4162</v>
      </c>
      <c r="F8" s="10">
        <f>SUMIFS(Concentrado!G$2:G271,Concentrado!$A$2:$A271,"="&amp;$A8,Concentrado!$B$2:$B271, "=Nacional")</f>
        <v>2204</v>
      </c>
    </row>
    <row r="9" spans="1:6" x14ac:dyDescent="0.25">
      <c r="A9" s="9">
        <v>2019</v>
      </c>
      <c r="B9" s="10">
        <f>SUMIFS(Concentrado!C$2:C272,Concentrado!$A$2:$A272,"="&amp;$A9,Concentrado!$B$2:$B272, "=Nacional")</f>
        <v>76875</v>
      </c>
      <c r="C9" s="10">
        <f>SUMIFS(Concentrado!D$2:D272,Concentrado!$A$2:$A272,"="&amp;$A9,Concentrado!$B$2:$B272, "=Nacional")</f>
        <v>89538</v>
      </c>
      <c r="D9" s="10">
        <f>SUMIFS(Concentrado!E$2:E272,Concentrado!$A$2:$A272,"="&amp;$A9,Concentrado!$B$2:$B272, "=Nacional")</f>
        <v>50466</v>
      </c>
      <c r="E9" s="10">
        <f>SUMIFS(Concentrado!F$2:F272,Concentrado!$A$2:$A272,"="&amp;$A9,Concentrado!$B$2:$B272, "=Nacional")</f>
        <v>4198</v>
      </c>
      <c r="F9" s="10">
        <f>SUMIFS(Concentrado!G$2:G272,Concentrado!$A$2:$A272,"="&amp;$A9,Concentrado!$B$2:$B272, "=Nacional")</f>
        <v>2221</v>
      </c>
    </row>
  </sheetData>
  <pageMargins left="0.7" right="0.7" top="0.75" bottom="0.75" header="0.3" footer="0.3"/>
  <pageSetup orientation="portrait" horizont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"=Nayarit")</f>
        <v>908</v>
      </c>
      <c r="C2" s="11">
        <f>SUMIFS(Concentrado!D$2:D266,Concentrado!$A$2:$A266,"="&amp;$A2,Concentrado!$B$2:$B266, "=Nayarit")</f>
        <v>727</v>
      </c>
      <c r="D2" s="11">
        <f>SUMIFS(Concentrado!E$2:E266,Concentrado!$A$2:$A266,"="&amp;$A2,Concentrado!$B$2:$B266, "=Nayarit")</f>
        <v>820</v>
      </c>
      <c r="E2" s="11">
        <f>SUMIFS(Concentrado!F$2:F266,Concentrado!$A$2:$A266,"="&amp;$A2,Concentrado!$B$2:$B266, "=Nayarit")</f>
        <v>36</v>
      </c>
      <c r="F2" s="11">
        <f>SUMIFS(Concentrado!G$2:G266,Concentrado!$A$2:$A266,"="&amp;$A2,Concentrado!$B$2:$B266, "=Nayarit")</f>
        <v>35</v>
      </c>
    </row>
    <row r="3" spans="1:6" x14ac:dyDescent="0.25">
      <c r="A3" s="8">
        <v>2013</v>
      </c>
      <c r="B3" s="11">
        <f>SUMIFS(Concentrado!C$2:C267,Concentrado!$A$2:$A267,"="&amp;$A3,Concentrado!$B$2:$B267, "=Nayarit")</f>
        <v>976</v>
      </c>
      <c r="C3" s="11">
        <f>SUMIFS(Concentrado!D$2:D267,Concentrado!$A$2:$A267,"="&amp;$A3,Concentrado!$B$2:$B267, "=Nayarit")</f>
        <v>742</v>
      </c>
      <c r="D3" s="11">
        <f>SUMIFS(Concentrado!E$2:E267,Concentrado!$A$2:$A267,"="&amp;$A3,Concentrado!$B$2:$B267, "=Nayarit")</f>
        <v>822</v>
      </c>
      <c r="E3" s="11">
        <f>SUMIFS(Concentrado!F$2:F267,Concentrado!$A$2:$A267,"="&amp;$A3,Concentrado!$B$2:$B267, "=Nayarit")</f>
        <v>40</v>
      </c>
      <c r="F3" s="11">
        <f>SUMIFS(Concentrado!G$2:G267,Concentrado!$A$2:$A267,"="&amp;$A3,Concentrado!$B$2:$B267, "=Nayarit")</f>
        <v>34</v>
      </c>
    </row>
    <row r="4" spans="1:6" x14ac:dyDescent="0.25">
      <c r="A4" s="8">
        <v>2014</v>
      </c>
      <c r="B4" s="11">
        <f>SUMIFS(Concentrado!C$2:C268,Concentrado!$A$2:$A268,"="&amp;$A4,Concentrado!$B$2:$B268, "=Nayarit")</f>
        <v>1009</v>
      </c>
      <c r="C4" s="11">
        <f>SUMIFS(Concentrado!D$2:D268,Concentrado!$A$2:$A268,"="&amp;$A4,Concentrado!$B$2:$B268, "=Nayarit")</f>
        <v>732</v>
      </c>
      <c r="D4" s="11">
        <f>SUMIFS(Concentrado!E$2:E268,Concentrado!$A$2:$A268,"="&amp;$A4,Concentrado!$B$2:$B268, "=Nayarit")</f>
        <v>821</v>
      </c>
      <c r="E4" s="11">
        <f>SUMIFS(Concentrado!F$2:F268,Concentrado!$A$2:$A268,"="&amp;$A4,Concentrado!$B$2:$B268, "=Nayarit")</f>
        <v>39</v>
      </c>
      <c r="F4" s="11">
        <f>SUMIFS(Concentrado!G$2:G268,Concentrado!$A$2:$A268,"="&amp;$A4,Concentrado!$B$2:$B268, "=Nayarit")</f>
        <v>33</v>
      </c>
    </row>
    <row r="5" spans="1:6" x14ac:dyDescent="0.25">
      <c r="A5" s="8">
        <v>2015</v>
      </c>
      <c r="B5" s="11">
        <f>SUMIFS(Concentrado!C$2:C269,Concentrado!$A$2:$A269,"="&amp;$A5,Concentrado!$B$2:$B269, "=Nayarit")</f>
        <v>1078</v>
      </c>
      <c r="C5" s="11">
        <f>SUMIFS(Concentrado!D$2:D269,Concentrado!$A$2:$A269,"="&amp;$A5,Concentrado!$B$2:$B269, "=Nayarit")</f>
        <v>741</v>
      </c>
      <c r="D5" s="11">
        <f>SUMIFS(Concentrado!E$2:E269,Concentrado!$A$2:$A269,"="&amp;$A5,Concentrado!$B$2:$B269, "=Nayarit")</f>
        <v>699</v>
      </c>
      <c r="E5" s="11">
        <f>SUMIFS(Concentrado!F$2:F269,Concentrado!$A$2:$A269,"="&amp;$A5,Concentrado!$B$2:$B269, "=Nayarit")</f>
        <v>39</v>
      </c>
      <c r="F5" s="11">
        <f>SUMIFS(Concentrado!G$2:G269,Concentrado!$A$2:$A269,"="&amp;$A5,Concentrado!$B$2:$B269, "=Nayarit")</f>
        <v>35</v>
      </c>
    </row>
    <row r="6" spans="1:6" x14ac:dyDescent="0.25">
      <c r="A6" s="8">
        <v>2016</v>
      </c>
      <c r="B6" s="11">
        <f>SUMIFS(Concentrado!C$2:C270,Concentrado!$A$2:$A270,"="&amp;$A6,Concentrado!$B$2:$B270, "=Nayarit")</f>
        <v>1077</v>
      </c>
      <c r="C6" s="11">
        <f>SUMIFS(Concentrado!D$2:D270,Concentrado!$A$2:$A270,"="&amp;$A6,Concentrado!$B$2:$B270, "=Nayarit")</f>
        <v>748</v>
      </c>
      <c r="D6" s="11">
        <f>SUMIFS(Concentrado!E$2:E270,Concentrado!$A$2:$A270,"="&amp;$A6,Concentrado!$B$2:$B270, "=Nayarit")</f>
        <v>724</v>
      </c>
      <c r="E6" s="11">
        <f>SUMIFS(Concentrado!F$2:F270,Concentrado!$A$2:$A270,"="&amp;$A6,Concentrado!$B$2:$B270, "=Nayarit")</f>
        <v>38</v>
      </c>
      <c r="F6" s="11">
        <f>SUMIFS(Concentrado!G$2:G270,Concentrado!$A$2:$A270,"="&amp;$A6,Concentrado!$B$2:$B270, "=Nayarit")</f>
        <v>34</v>
      </c>
    </row>
    <row r="7" spans="1:6" x14ac:dyDescent="0.25">
      <c r="A7" s="8">
        <v>2017</v>
      </c>
      <c r="B7" s="11">
        <f>SUMIFS(Concentrado!C$2:C271,Concentrado!$A$2:$A271,"="&amp;$A7,Concentrado!$B$2:$B271, "=Nayarit")</f>
        <v>1022</v>
      </c>
      <c r="C7" s="11">
        <f>SUMIFS(Concentrado!D$2:D271,Concentrado!$A$2:$A271,"="&amp;$A7,Concentrado!$B$2:$B271, "=Nayarit")</f>
        <v>704</v>
      </c>
      <c r="D7" s="11">
        <f>SUMIFS(Concentrado!E$2:E271,Concentrado!$A$2:$A271,"="&amp;$A7,Concentrado!$B$2:$B271, "=Nayarit")</f>
        <v>696</v>
      </c>
      <c r="E7" s="11">
        <f>SUMIFS(Concentrado!F$2:F271,Concentrado!$A$2:$A271,"="&amp;$A7,Concentrado!$B$2:$B271, "=Nayarit")</f>
        <v>37</v>
      </c>
      <c r="F7" s="11">
        <f>SUMIFS(Concentrado!G$2:G271,Concentrado!$A$2:$A271,"="&amp;$A7,Concentrado!$B$2:$B271, "=Nayarit")</f>
        <v>24</v>
      </c>
    </row>
    <row r="8" spans="1:6" x14ac:dyDescent="0.25">
      <c r="A8" s="8">
        <v>2018</v>
      </c>
      <c r="B8" s="11">
        <f>SUMIFS(Concentrado!C$2:C271,Concentrado!$A$2:$A271,"="&amp;$A8,Concentrado!$B$2:$B271, "=Nayarit")</f>
        <v>1043</v>
      </c>
      <c r="C8" s="11">
        <f>SUMIFS(Concentrado!D$2:D271,Concentrado!$A$2:$A271,"="&amp;$A8,Concentrado!$B$2:$B271, "=Nayarit")</f>
        <v>714</v>
      </c>
      <c r="D8" s="11">
        <f>SUMIFS(Concentrado!E$2:E271,Concentrado!$A$2:$A271,"="&amp;$A8,Concentrado!$B$2:$B271, "=Nayarit")</f>
        <v>752</v>
      </c>
      <c r="E8" s="11">
        <f>SUMIFS(Concentrado!F$2:F271,Concentrado!$A$2:$A271,"="&amp;$A8,Concentrado!$B$2:$B271, "=Nayarit")</f>
        <v>38</v>
      </c>
      <c r="F8" s="11">
        <f>SUMIFS(Concentrado!G$2:G271,Concentrado!$A$2:$A271,"="&amp;$A8,Concentrado!$B$2:$B271, "=Nayarit")</f>
        <v>24</v>
      </c>
    </row>
    <row r="9" spans="1:6" x14ac:dyDescent="0.25">
      <c r="A9" s="8">
        <v>2019</v>
      </c>
      <c r="B9" s="11">
        <f>SUMIFS(Concentrado!C$2:C272,Concentrado!$A$2:$A272,"="&amp;$A9,Concentrado!$B$2:$B272, "=Nayarit")</f>
        <v>995</v>
      </c>
      <c r="C9" s="11">
        <f>SUMIFS(Concentrado!D$2:D272,Concentrado!$A$2:$A272,"="&amp;$A9,Concentrado!$B$2:$B272, "=Nayarit")</f>
        <v>689</v>
      </c>
      <c r="D9" s="11">
        <f>SUMIFS(Concentrado!E$2:E272,Concentrado!$A$2:$A272,"="&amp;$A9,Concentrado!$B$2:$B272, "=Nayarit")</f>
        <v>722</v>
      </c>
      <c r="E9" s="11">
        <f>SUMIFS(Concentrado!F$2:F272,Concentrado!$A$2:$A272,"="&amp;$A9,Concentrado!$B$2:$B272, "=Nayarit")</f>
        <v>37</v>
      </c>
      <c r="F9" s="11">
        <f>SUMIFS(Concentrado!G$2:G272,Concentrado!$A$2:$A272,"="&amp;$A9,Concentrado!$B$2:$B272, "=Nayarit")</f>
        <v>21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"=Nuevo León")</f>
        <v>2436</v>
      </c>
      <c r="C2" s="11">
        <f>SUMIFS(Concentrado!D$2:D266,Concentrado!$A$2:$A266,"="&amp;$A2,Concentrado!$B$2:$B266, "=Nuevo León")</f>
        <v>3442</v>
      </c>
      <c r="D2" s="11">
        <f>SUMIFS(Concentrado!E$2:E266,Concentrado!$A$2:$A266,"="&amp;$A2,Concentrado!$B$2:$B266, "=Nuevo León")</f>
        <v>1468</v>
      </c>
      <c r="E2" s="11">
        <f>SUMIFS(Concentrado!F$2:F266,Concentrado!$A$2:$A266,"="&amp;$A2,Concentrado!$B$2:$B266, "=Nuevo León")</f>
        <v>123</v>
      </c>
      <c r="F2" s="11">
        <f>SUMIFS(Concentrado!G$2:G266,Concentrado!$A$2:$A266,"="&amp;$A2,Concentrado!$B$2:$B266, "=Nuevo León")</f>
        <v>55</v>
      </c>
    </row>
    <row r="3" spans="1:6" x14ac:dyDescent="0.25">
      <c r="A3" s="8">
        <v>2013</v>
      </c>
      <c r="B3" s="11">
        <f>SUMIFS(Concentrado!C$2:C267,Concentrado!$A$2:$A267,"="&amp;$A3,Concentrado!$B$2:$B267, "=Nuevo León")</f>
        <v>3017</v>
      </c>
      <c r="C3" s="11">
        <f>SUMIFS(Concentrado!D$2:D267,Concentrado!$A$2:$A267,"="&amp;$A3,Concentrado!$B$2:$B267, "=Nuevo León")</f>
        <v>4077</v>
      </c>
      <c r="D3" s="11">
        <f>SUMIFS(Concentrado!E$2:E267,Concentrado!$A$2:$A267,"="&amp;$A3,Concentrado!$B$2:$B267, "=Nuevo León")</f>
        <v>2073</v>
      </c>
      <c r="E3" s="11">
        <f>SUMIFS(Concentrado!F$2:F267,Concentrado!$A$2:$A267,"="&amp;$A3,Concentrado!$B$2:$B267, "=Nuevo León")</f>
        <v>164</v>
      </c>
      <c r="F3" s="11">
        <f>SUMIFS(Concentrado!G$2:G267,Concentrado!$A$2:$A267,"="&amp;$A3,Concentrado!$B$2:$B267, "=Nuevo León")</f>
        <v>40</v>
      </c>
    </row>
    <row r="4" spans="1:6" x14ac:dyDescent="0.25">
      <c r="A4" s="8">
        <v>2014</v>
      </c>
      <c r="B4" s="11">
        <f>SUMIFS(Concentrado!C$2:C268,Concentrado!$A$2:$A268,"="&amp;$A4,Concentrado!$B$2:$B268, "=Nuevo León")</f>
        <v>3072</v>
      </c>
      <c r="C4" s="11">
        <f>SUMIFS(Concentrado!D$2:D268,Concentrado!$A$2:$A268,"="&amp;$A4,Concentrado!$B$2:$B268, "=Nuevo León")</f>
        <v>4172</v>
      </c>
      <c r="D4" s="11">
        <f>SUMIFS(Concentrado!E$2:E268,Concentrado!$A$2:$A268,"="&amp;$A4,Concentrado!$B$2:$B268, "=Nuevo León")</f>
        <v>2415</v>
      </c>
      <c r="E4" s="11">
        <f>SUMIFS(Concentrado!F$2:F268,Concentrado!$A$2:$A268,"="&amp;$A4,Concentrado!$B$2:$B268, "=Nuevo León")</f>
        <v>174</v>
      </c>
      <c r="F4" s="11">
        <f>SUMIFS(Concentrado!G$2:G268,Concentrado!$A$2:$A268,"="&amp;$A4,Concentrado!$B$2:$B268, "=Nuevo León")</f>
        <v>41</v>
      </c>
    </row>
    <row r="5" spans="1:6" x14ac:dyDescent="0.25">
      <c r="A5" s="8">
        <v>2015</v>
      </c>
      <c r="B5" s="11">
        <f>SUMIFS(Concentrado!C$2:C269,Concentrado!$A$2:$A269,"="&amp;$A5,Concentrado!$B$2:$B269, "=Nuevo León")</f>
        <v>3117</v>
      </c>
      <c r="C5" s="11">
        <f>SUMIFS(Concentrado!D$2:D269,Concentrado!$A$2:$A269,"="&amp;$A5,Concentrado!$B$2:$B269, "=Nuevo León")</f>
        <v>4153</v>
      </c>
      <c r="D5" s="11">
        <f>SUMIFS(Concentrado!E$2:E269,Concentrado!$A$2:$A269,"="&amp;$A5,Concentrado!$B$2:$B269, "=Nuevo León")</f>
        <v>2174</v>
      </c>
      <c r="E5" s="11">
        <f>SUMIFS(Concentrado!F$2:F269,Concentrado!$A$2:$A269,"="&amp;$A5,Concentrado!$B$2:$B269, "=Nuevo León")</f>
        <v>167</v>
      </c>
      <c r="F5" s="11">
        <f>SUMIFS(Concentrado!G$2:G269,Concentrado!$A$2:$A269,"="&amp;$A5,Concentrado!$B$2:$B269, "=Nuevo León")</f>
        <v>42</v>
      </c>
    </row>
    <row r="6" spans="1:6" x14ac:dyDescent="0.25">
      <c r="A6" s="8">
        <v>2016</v>
      </c>
      <c r="B6" s="11">
        <f>SUMIFS(Concentrado!C$2:C270,Concentrado!$A$2:$A270,"="&amp;$A6,Concentrado!$B$2:$B270, "=Nuevo León")</f>
        <v>3084</v>
      </c>
      <c r="C6" s="11">
        <f>SUMIFS(Concentrado!D$2:D270,Concentrado!$A$2:$A270,"="&amp;$A6,Concentrado!$B$2:$B270, "=Nuevo León")</f>
        <v>4153</v>
      </c>
      <c r="D6" s="11">
        <f>SUMIFS(Concentrado!E$2:E270,Concentrado!$A$2:$A270,"="&amp;$A6,Concentrado!$B$2:$B270, "=Nuevo León")</f>
        <v>2216</v>
      </c>
      <c r="E6" s="11">
        <f>SUMIFS(Concentrado!F$2:F270,Concentrado!$A$2:$A270,"="&amp;$A6,Concentrado!$B$2:$B270, "=Nuevo León")</f>
        <v>166</v>
      </c>
      <c r="F6" s="11">
        <f>SUMIFS(Concentrado!G$2:G270,Concentrado!$A$2:$A270,"="&amp;$A6,Concentrado!$B$2:$B270, "=Nuevo León")</f>
        <v>35</v>
      </c>
    </row>
    <row r="7" spans="1:6" x14ac:dyDescent="0.25">
      <c r="A7" s="8">
        <v>2017</v>
      </c>
      <c r="B7" s="11">
        <f>SUMIFS(Concentrado!C$2:C271,Concentrado!$A$2:$A271,"="&amp;$A7,Concentrado!$B$2:$B271, "=Nuevo León")</f>
        <v>3073</v>
      </c>
      <c r="C7" s="11">
        <f>SUMIFS(Concentrado!D$2:D271,Concentrado!$A$2:$A271,"="&amp;$A7,Concentrado!$B$2:$B271, "=Nuevo León")</f>
        <v>4163</v>
      </c>
      <c r="D7" s="11">
        <f>SUMIFS(Concentrado!E$2:E271,Concentrado!$A$2:$A271,"="&amp;$A7,Concentrado!$B$2:$B271, "=Nuevo León")</f>
        <v>1677</v>
      </c>
      <c r="E7" s="11">
        <f>SUMIFS(Concentrado!F$2:F271,Concentrado!$A$2:$A271,"="&amp;$A7,Concentrado!$B$2:$B271, "=Nuevo León")</f>
        <v>169</v>
      </c>
      <c r="F7" s="11">
        <f>SUMIFS(Concentrado!G$2:G271,Concentrado!$A$2:$A271,"="&amp;$A7,Concentrado!$B$2:$B271, "=Nuevo León")</f>
        <v>34</v>
      </c>
    </row>
    <row r="8" spans="1:6" x14ac:dyDescent="0.25">
      <c r="A8" s="8">
        <v>2018</v>
      </c>
      <c r="B8" s="11">
        <f>SUMIFS(Concentrado!C$2:C271,Concentrado!$A$2:$A271,"="&amp;$A8,Concentrado!$B$2:$B271, "=Nuevo León")</f>
        <v>3295</v>
      </c>
      <c r="C8" s="11">
        <f>SUMIFS(Concentrado!D$2:D271,Concentrado!$A$2:$A271,"="&amp;$A8,Concentrado!$B$2:$B271, "=Nuevo León")</f>
        <v>4077</v>
      </c>
      <c r="D8" s="11">
        <f>SUMIFS(Concentrado!E$2:E271,Concentrado!$A$2:$A271,"="&amp;$A8,Concentrado!$B$2:$B271, "=Nuevo León")</f>
        <v>1536</v>
      </c>
      <c r="E8" s="11">
        <f>SUMIFS(Concentrado!F$2:F271,Concentrado!$A$2:$A271,"="&amp;$A8,Concentrado!$B$2:$B271, "=Nuevo León")</f>
        <v>172</v>
      </c>
      <c r="F8" s="11">
        <f>SUMIFS(Concentrado!G$2:G271,Concentrado!$A$2:$A271,"="&amp;$A8,Concentrado!$B$2:$B271, "=Nuevo León")</f>
        <v>37</v>
      </c>
    </row>
    <row r="9" spans="1:6" x14ac:dyDescent="0.25">
      <c r="A9" s="8">
        <v>2019</v>
      </c>
      <c r="B9" s="11">
        <f>SUMIFS(Concentrado!C$2:C272,Concentrado!$A$2:$A272,"="&amp;$A9,Concentrado!$B$2:$B272, "=Nuevo León")</f>
        <v>3286</v>
      </c>
      <c r="C9" s="11">
        <f>SUMIFS(Concentrado!D$2:D272,Concentrado!$A$2:$A272,"="&amp;$A9,Concentrado!$B$2:$B272, "=Nuevo León")</f>
        <v>4083</v>
      </c>
      <c r="D9" s="11">
        <f>SUMIFS(Concentrado!E$2:E272,Concentrado!$A$2:$A272,"="&amp;$A9,Concentrado!$B$2:$B272, "=Nuevo León")</f>
        <v>1564</v>
      </c>
      <c r="E9" s="11">
        <f>SUMIFS(Concentrado!F$2:F272,Concentrado!$A$2:$A272,"="&amp;$A9,Concentrado!$B$2:$B272, "=Nuevo León")</f>
        <v>180</v>
      </c>
      <c r="F9" s="11">
        <f>SUMIFS(Concentrado!G$2:G272,Concentrado!$A$2:$A272,"="&amp;$A9,Concentrado!$B$2:$B272, "=Nuevo León")</f>
        <v>39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"=Oaxaca")</f>
        <v>2731</v>
      </c>
      <c r="C2" s="11">
        <f>SUMIFS(Concentrado!D$2:D266,Concentrado!$A$2:$A266,"="&amp;$A2,Concentrado!$B$2:$B266, "=Oaxaca")</f>
        <v>2088</v>
      </c>
      <c r="D2" s="11">
        <f>SUMIFS(Concentrado!E$2:E266,Concentrado!$A$2:$A266,"="&amp;$A2,Concentrado!$B$2:$B266, "=Oaxaca")</f>
        <v>2797</v>
      </c>
      <c r="E2" s="11">
        <f>SUMIFS(Concentrado!F$2:F266,Concentrado!$A$2:$A266,"="&amp;$A2,Concentrado!$B$2:$B266, "=Oaxaca")</f>
        <v>97</v>
      </c>
      <c r="F2" s="11">
        <f>SUMIFS(Concentrado!G$2:G266,Concentrado!$A$2:$A266,"="&amp;$A2,Concentrado!$B$2:$B266, "=Oaxaca")</f>
        <v>737</v>
      </c>
    </row>
    <row r="3" spans="1:6" x14ac:dyDescent="0.25">
      <c r="A3" s="8">
        <v>2013</v>
      </c>
      <c r="B3" s="11">
        <f>SUMIFS(Concentrado!C$2:C267,Concentrado!$A$2:$A267,"="&amp;$A3,Concentrado!$B$2:$B267, "=Oaxaca")</f>
        <v>2828</v>
      </c>
      <c r="C3" s="11">
        <f>SUMIFS(Concentrado!D$2:D267,Concentrado!$A$2:$A267,"="&amp;$A3,Concentrado!$B$2:$B267, "=Oaxaca")</f>
        <v>2185</v>
      </c>
      <c r="D3" s="11">
        <f>SUMIFS(Concentrado!E$2:E267,Concentrado!$A$2:$A267,"="&amp;$A3,Concentrado!$B$2:$B267, "=Oaxaca")</f>
        <v>2954</v>
      </c>
      <c r="E3" s="11">
        <f>SUMIFS(Concentrado!F$2:F267,Concentrado!$A$2:$A267,"="&amp;$A3,Concentrado!$B$2:$B267, "=Oaxaca")</f>
        <v>104</v>
      </c>
      <c r="F3" s="11">
        <f>SUMIFS(Concentrado!G$2:G267,Concentrado!$A$2:$A267,"="&amp;$A3,Concentrado!$B$2:$B267, "=Oaxaca")</f>
        <v>741</v>
      </c>
    </row>
    <row r="4" spans="1:6" x14ac:dyDescent="0.25">
      <c r="A4" s="8">
        <v>2014</v>
      </c>
      <c r="B4" s="11">
        <f>SUMIFS(Concentrado!C$2:C268,Concentrado!$A$2:$A268,"="&amp;$A4,Concentrado!$B$2:$B268, "=Oaxaca")</f>
        <v>2908</v>
      </c>
      <c r="C4" s="11">
        <f>SUMIFS(Concentrado!D$2:D268,Concentrado!$A$2:$A268,"="&amp;$A4,Concentrado!$B$2:$B268, "=Oaxaca")</f>
        <v>2263</v>
      </c>
      <c r="D4" s="11">
        <f>SUMIFS(Concentrado!E$2:E268,Concentrado!$A$2:$A268,"="&amp;$A4,Concentrado!$B$2:$B268, "=Oaxaca")</f>
        <v>3272</v>
      </c>
      <c r="E4" s="11">
        <f>SUMIFS(Concentrado!F$2:F268,Concentrado!$A$2:$A268,"="&amp;$A4,Concentrado!$B$2:$B268, "=Oaxaca")</f>
        <v>105</v>
      </c>
      <c r="F4" s="11">
        <f>SUMIFS(Concentrado!G$2:G268,Concentrado!$A$2:$A268,"="&amp;$A4,Concentrado!$B$2:$B268, "=Oaxaca")</f>
        <v>754</v>
      </c>
    </row>
    <row r="5" spans="1:6" x14ac:dyDescent="0.25">
      <c r="A5" s="8">
        <v>2015</v>
      </c>
      <c r="B5" s="11">
        <f>SUMIFS(Concentrado!C$2:C269,Concentrado!$A$2:$A269,"="&amp;$A5,Concentrado!$B$2:$B269, "=Oaxaca")</f>
        <v>2878</v>
      </c>
      <c r="C5" s="11">
        <f>SUMIFS(Concentrado!D$2:D269,Concentrado!$A$2:$A269,"="&amp;$A5,Concentrado!$B$2:$B269, "=Oaxaca")</f>
        <v>2199</v>
      </c>
      <c r="D5" s="11">
        <f>SUMIFS(Concentrado!E$2:E269,Concentrado!$A$2:$A269,"="&amp;$A5,Concentrado!$B$2:$B269, "=Oaxaca")</f>
        <v>2848</v>
      </c>
      <c r="E5" s="11">
        <f>SUMIFS(Concentrado!F$2:F269,Concentrado!$A$2:$A269,"="&amp;$A5,Concentrado!$B$2:$B269, "=Oaxaca")</f>
        <v>104</v>
      </c>
      <c r="F5" s="11">
        <f>SUMIFS(Concentrado!G$2:G269,Concentrado!$A$2:$A269,"="&amp;$A5,Concentrado!$B$2:$B269, "=Oaxaca")</f>
        <v>760</v>
      </c>
    </row>
    <row r="6" spans="1:6" x14ac:dyDescent="0.25">
      <c r="A6" s="8">
        <v>2016</v>
      </c>
      <c r="B6" s="11">
        <f>SUMIFS(Concentrado!C$2:C270,Concentrado!$A$2:$A270,"="&amp;$A6,Concentrado!$B$2:$B270, "=Oaxaca")</f>
        <v>2974</v>
      </c>
      <c r="C6" s="11">
        <f>SUMIFS(Concentrado!D$2:D270,Concentrado!$A$2:$A270,"="&amp;$A6,Concentrado!$B$2:$B270, "=Oaxaca")</f>
        <v>2295</v>
      </c>
      <c r="D6" s="11">
        <f>SUMIFS(Concentrado!E$2:E270,Concentrado!$A$2:$A270,"="&amp;$A6,Concentrado!$B$2:$B270, "=Oaxaca")</f>
        <v>2879</v>
      </c>
      <c r="E6" s="11">
        <f>SUMIFS(Concentrado!F$2:F270,Concentrado!$A$2:$A270,"="&amp;$A6,Concentrado!$B$2:$B270, "=Oaxaca")</f>
        <v>106</v>
      </c>
      <c r="F6" s="11">
        <f>SUMIFS(Concentrado!G$2:G270,Concentrado!$A$2:$A270,"="&amp;$A6,Concentrado!$B$2:$B270, "=Oaxaca")</f>
        <v>70</v>
      </c>
    </row>
    <row r="7" spans="1:6" x14ac:dyDescent="0.25">
      <c r="A7" s="8">
        <v>2017</v>
      </c>
      <c r="B7" s="11">
        <f>SUMIFS(Concentrado!C$2:C271,Concentrado!$A$2:$A271,"="&amp;$A7,Concentrado!$B$2:$B271, "=Oaxaca")</f>
        <v>3091</v>
      </c>
      <c r="C7" s="11">
        <f>SUMIFS(Concentrado!D$2:D271,Concentrado!$A$2:$A271,"="&amp;$A7,Concentrado!$B$2:$B271, "=Oaxaca")</f>
        <v>2355</v>
      </c>
      <c r="D7" s="11">
        <f>SUMIFS(Concentrado!E$2:E271,Concentrado!$A$2:$A271,"="&amp;$A7,Concentrado!$B$2:$B271, "=Oaxaca")</f>
        <v>2963</v>
      </c>
      <c r="E7" s="11">
        <f>SUMIFS(Concentrado!F$2:F271,Concentrado!$A$2:$A271,"="&amp;$A7,Concentrado!$B$2:$B271, "=Oaxaca")</f>
        <v>110</v>
      </c>
      <c r="F7" s="11">
        <f>SUMIFS(Concentrado!G$2:G271,Concentrado!$A$2:$A271,"="&amp;$A7,Concentrado!$B$2:$B271, "=Oaxaca")</f>
        <v>84</v>
      </c>
    </row>
    <row r="8" spans="1:6" x14ac:dyDescent="0.25">
      <c r="A8" s="8">
        <v>2018</v>
      </c>
      <c r="B8" s="11">
        <f>SUMIFS(Concentrado!C$2:C271,Concentrado!$A$2:$A271,"="&amp;$A8,Concentrado!$B$2:$B271, "=Oaxaca")</f>
        <v>3125</v>
      </c>
      <c r="C8" s="11">
        <f>SUMIFS(Concentrado!D$2:D271,Concentrado!$A$2:$A271,"="&amp;$A8,Concentrado!$B$2:$B271, "=Oaxaca")</f>
        <v>2352</v>
      </c>
      <c r="D8" s="11">
        <f>SUMIFS(Concentrado!E$2:E271,Concentrado!$A$2:$A271,"="&amp;$A8,Concentrado!$B$2:$B271, "=Oaxaca")</f>
        <v>3020</v>
      </c>
      <c r="E8" s="11">
        <f>SUMIFS(Concentrado!F$2:F271,Concentrado!$A$2:$A271,"="&amp;$A8,Concentrado!$B$2:$B271, "=Oaxaca")</f>
        <v>116</v>
      </c>
      <c r="F8" s="11">
        <f>SUMIFS(Concentrado!G$2:G271,Concentrado!$A$2:$A271,"="&amp;$A8,Concentrado!$B$2:$B271, "=Oaxaca")</f>
        <v>85</v>
      </c>
    </row>
    <row r="9" spans="1:6" x14ac:dyDescent="0.25">
      <c r="A9" s="8">
        <v>2019</v>
      </c>
      <c r="B9" s="11">
        <f>SUMIFS(Concentrado!C$2:C272,Concentrado!$A$2:$A272,"="&amp;$A9,Concentrado!$B$2:$B272, "=Oaxaca")</f>
        <v>3006</v>
      </c>
      <c r="C9" s="11">
        <f>SUMIFS(Concentrado!D$2:D272,Concentrado!$A$2:$A272,"="&amp;$A9,Concentrado!$B$2:$B272, "=Oaxaca")</f>
        <v>2399</v>
      </c>
      <c r="D9" s="11">
        <f>SUMIFS(Concentrado!E$2:E272,Concentrado!$A$2:$A272,"="&amp;$A9,Concentrado!$B$2:$B272, "=Oaxaca")</f>
        <v>2579</v>
      </c>
      <c r="E9" s="11">
        <f>SUMIFS(Concentrado!F$2:F272,Concentrado!$A$2:$A272,"="&amp;$A9,Concentrado!$B$2:$B272, "=Oaxaca")</f>
        <v>115</v>
      </c>
      <c r="F9" s="11">
        <f>SUMIFS(Concentrado!G$2:G272,Concentrado!$A$2:$A272,"="&amp;$A9,Concentrado!$B$2:$B272, "=Oaxaca")</f>
        <v>85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"=Puebla")</f>
        <v>2972</v>
      </c>
      <c r="C2" s="11">
        <f>SUMIFS(Concentrado!D$2:D266,Concentrado!$A$2:$A266,"="&amp;$A2,Concentrado!$B$2:$B266, "=Puebla")</f>
        <v>3624</v>
      </c>
      <c r="D2" s="11">
        <f>SUMIFS(Concentrado!E$2:E266,Concentrado!$A$2:$A266,"="&amp;$A2,Concentrado!$B$2:$B266, "=Puebla")</f>
        <v>3180</v>
      </c>
      <c r="E2" s="11">
        <f>SUMIFS(Concentrado!F$2:F266,Concentrado!$A$2:$A266,"="&amp;$A2,Concentrado!$B$2:$B266, "=Puebla")</f>
        <v>161</v>
      </c>
      <c r="F2" s="11">
        <f>SUMIFS(Concentrado!G$2:G266,Concentrado!$A$2:$A266,"="&amp;$A2,Concentrado!$B$2:$B266, "=Puebla")</f>
        <v>306</v>
      </c>
    </row>
    <row r="3" spans="1:6" x14ac:dyDescent="0.25">
      <c r="A3" s="8">
        <v>2013</v>
      </c>
      <c r="B3" s="11">
        <f>SUMIFS(Concentrado!C$2:C267,Concentrado!$A$2:$A267,"="&amp;$A3,Concentrado!$B$2:$B267, "=Puebla")</f>
        <v>3039</v>
      </c>
      <c r="C3" s="11">
        <f>SUMIFS(Concentrado!D$2:D267,Concentrado!$A$2:$A267,"="&amp;$A3,Concentrado!$B$2:$B267, "=Puebla")</f>
        <v>3512</v>
      </c>
      <c r="D3" s="11">
        <f>SUMIFS(Concentrado!E$2:E267,Concentrado!$A$2:$A267,"="&amp;$A3,Concentrado!$B$2:$B267, "=Puebla")</f>
        <v>3413</v>
      </c>
      <c r="E3" s="11">
        <f>SUMIFS(Concentrado!F$2:F267,Concentrado!$A$2:$A267,"="&amp;$A3,Concentrado!$B$2:$B267, "=Puebla")</f>
        <v>172</v>
      </c>
      <c r="F3" s="11">
        <f>SUMIFS(Concentrado!G$2:G267,Concentrado!$A$2:$A267,"="&amp;$A3,Concentrado!$B$2:$B267, "=Puebla")</f>
        <v>327</v>
      </c>
    </row>
    <row r="4" spans="1:6" x14ac:dyDescent="0.25">
      <c r="A4" s="8">
        <v>2014</v>
      </c>
      <c r="B4" s="11">
        <f>SUMIFS(Concentrado!C$2:C268,Concentrado!$A$2:$A268,"="&amp;$A4,Concentrado!$B$2:$B268, "=Puebla")</f>
        <v>3559</v>
      </c>
      <c r="C4" s="11">
        <f>SUMIFS(Concentrado!D$2:D268,Concentrado!$A$2:$A268,"="&amp;$A4,Concentrado!$B$2:$B268, "=Puebla")</f>
        <v>3997</v>
      </c>
      <c r="D4" s="11">
        <f>SUMIFS(Concentrado!E$2:E268,Concentrado!$A$2:$A268,"="&amp;$A4,Concentrado!$B$2:$B268, "=Puebla")</f>
        <v>3894</v>
      </c>
      <c r="E4" s="11">
        <f>SUMIFS(Concentrado!F$2:F268,Concentrado!$A$2:$A268,"="&amp;$A4,Concentrado!$B$2:$B268, "=Puebla")</f>
        <v>199</v>
      </c>
      <c r="F4" s="11">
        <f>SUMIFS(Concentrado!G$2:G268,Concentrado!$A$2:$A268,"="&amp;$A4,Concentrado!$B$2:$B268, "=Puebla")</f>
        <v>382</v>
      </c>
    </row>
    <row r="5" spans="1:6" x14ac:dyDescent="0.25">
      <c r="A5" s="8">
        <v>2015</v>
      </c>
      <c r="B5" s="11">
        <f>SUMIFS(Concentrado!C$2:C269,Concentrado!$A$2:$A269,"="&amp;$A5,Concentrado!$B$2:$B269, "=Puebla")</f>
        <v>3624</v>
      </c>
      <c r="C5" s="11">
        <f>SUMIFS(Concentrado!D$2:D269,Concentrado!$A$2:$A269,"="&amp;$A5,Concentrado!$B$2:$B269, "=Puebla")</f>
        <v>3966</v>
      </c>
      <c r="D5" s="11">
        <f>SUMIFS(Concentrado!E$2:E269,Concentrado!$A$2:$A269,"="&amp;$A5,Concentrado!$B$2:$B269, "=Puebla")</f>
        <v>3459</v>
      </c>
      <c r="E5" s="11">
        <f>SUMIFS(Concentrado!F$2:F269,Concentrado!$A$2:$A269,"="&amp;$A5,Concentrado!$B$2:$B269, "=Puebla")</f>
        <v>210</v>
      </c>
      <c r="F5" s="11">
        <f>SUMIFS(Concentrado!G$2:G269,Concentrado!$A$2:$A269,"="&amp;$A5,Concentrado!$B$2:$B269, "=Puebla")</f>
        <v>422</v>
      </c>
    </row>
    <row r="6" spans="1:6" x14ac:dyDescent="0.25">
      <c r="A6" s="8">
        <v>2016</v>
      </c>
      <c r="B6" s="11">
        <f>SUMIFS(Concentrado!C$2:C270,Concentrado!$A$2:$A270,"="&amp;$A6,Concentrado!$B$2:$B270, "=Puebla")</f>
        <v>3639</v>
      </c>
      <c r="C6" s="11">
        <f>SUMIFS(Concentrado!D$2:D270,Concentrado!$A$2:$A270,"="&amp;$A6,Concentrado!$B$2:$B270, "=Puebla")</f>
        <v>4090</v>
      </c>
      <c r="D6" s="11">
        <f>SUMIFS(Concentrado!E$2:E270,Concentrado!$A$2:$A270,"="&amp;$A6,Concentrado!$B$2:$B270, "=Puebla")</f>
        <v>3411</v>
      </c>
      <c r="E6" s="11">
        <f>SUMIFS(Concentrado!F$2:F270,Concentrado!$A$2:$A270,"="&amp;$A6,Concentrado!$B$2:$B270, "=Puebla")</f>
        <v>207</v>
      </c>
      <c r="F6" s="11">
        <f>SUMIFS(Concentrado!G$2:G270,Concentrado!$A$2:$A270,"="&amp;$A6,Concentrado!$B$2:$B270, "=Puebla")</f>
        <v>414</v>
      </c>
    </row>
    <row r="7" spans="1:6" x14ac:dyDescent="0.25">
      <c r="A7" s="8">
        <v>2017</v>
      </c>
      <c r="B7" s="11">
        <f>SUMIFS(Concentrado!C$2:C271,Concentrado!$A$2:$A271,"="&amp;$A7,Concentrado!$B$2:$B271, "=Puebla")</f>
        <v>3660</v>
      </c>
      <c r="C7" s="11">
        <f>SUMIFS(Concentrado!D$2:D271,Concentrado!$A$2:$A271,"="&amp;$A7,Concentrado!$B$2:$B271, "=Puebla")</f>
        <v>4098</v>
      </c>
      <c r="D7" s="11">
        <f>SUMIFS(Concentrado!E$2:E271,Concentrado!$A$2:$A271,"="&amp;$A7,Concentrado!$B$2:$B271, "=Puebla")</f>
        <v>3534</v>
      </c>
      <c r="E7" s="11">
        <f>SUMIFS(Concentrado!F$2:F271,Concentrado!$A$2:$A271,"="&amp;$A7,Concentrado!$B$2:$B271, "=Puebla")</f>
        <v>236</v>
      </c>
      <c r="F7" s="11">
        <f>SUMIFS(Concentrado!G$2:G271,Concentrado!$A$2:$A271,"="&amp;$A7,Concentrado!$B$2:$B271, "=Puebla")</f>
        <v>308</v>
      </c>
    </row>
    <row r="8" spans="1:6" x14ac:dyDescent="0.25">
      <c r="A8" s="8">
        <v>2018</v>
      </c>
      <c r="B8" s="11">
        <f>SUMIFS(Concentrado!C$2:C271,Concentrado!$A$2:$A271,"="&amp;$A8,Concentrado!$B$2:$B271, "=Puebla")</f>
        <v>3580</v>
      </c>
      <c r="C8" s="11">
        <f>SUMIFS(Concentrado!D$2:D271,Concentrado!$A$2:$A271,"="&amp;$A8,Concentrado!$B$2:$B271, "=Puebla")</f>
        <v>4012</v>
      </c>
      <c r="D8" s="11">
        <f>SUMIFS(Concentrado!E$2:E271,Concentrado!$A$2:$A271,"="&amp;$A8,Concentrado!$B$2:$B271, "=Puebla")</f>
        <v>3439</v>
      </c>
      <c r="E8" s="11">
        <f>SUMIFS(Concentrado!F$2:F271,Concentrado!$A$2:$A271,"="&amp;$A8,Concentrado!$B$2:$B271, "=Puebla")</f>
        <v>234</v>
      </c>
      <c r="F8" s="11">
        <f>SUMIFS(Concentrado!G$2:G271,Concentrado!$A$2:$A271,"="&amp;$A8,Concentrado!$B$2:$B271, "=Puebla")</f>
        <v>261</v>
      </c>
    </row>
    <row r="9" spans="1:6" x14ac:dyDescent="0.25">
      <c r="A9" s="8">
        <v>2019</v>
      </c>
      <c r="B9" s="11">
        <f>SUMIFS(Concentrado!C$2:C272,Concentrado!$A$2:$A272,"="&amp;$A9,Concentrado!$B$2:$B272, "=Puebla")</f>
        <v>3591</v>
      </c>
      <c r="C9" s="11">
        <f>SUMIFS(Concentrado!D$2:D272,Concentrado!$A$2:$A272,"="&amp;$A9,Concentrado!$B$2:$B272, "=Puebla")</f>
        <v>4113</v>
      </c>
      <c r="D9" s="11">
        <f>SUMIFS(Concentrado!E$2:E272,Concentrado!$A$2:$A272,"="&amp;$A9,Concentrado!$B$2:$B272, "=Puebla")</f>
        <v>3365</v>
      </c>
      <c r="E9" s="11">
        <f>SUMIFS(Concentrado!F$2:F272,Concentrado!$A$2:$A272,"="&amp;$A9,Concentrado!$B$2:$B272, "=Puebla")</f>
        <v>216</v>
      </c>
      <c r="F9" s="11">
        <f>SUMIFS(Concentrado!G$2:G272,Concentrado!$A$2:$A272,"="&amp;$A9,Concentrado!$B$2:$B272, "=Puebla")</f>
        <v>252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"=Querétaro")</f>
        <v>954</v>
      </c>
      <c r="C2" s="11">
        <f>SUMIFS(Concentrado!D$2:D266,Concentrado!$A$2:$A266,"="&amp;$A2,Concentrado!$B$2:$B266, "=Querétaro")</f>
        <v>886</v>
      </c>
      <c r="D2" s="11">
        <f>SUMIFS(Concentrado!E$2:E266,Concentrado!$A$2:$A266,"="&amp;$A2,Concentrado!$B$2:$B266, "=Querétaro")</f>
        <v>725</v>
      </c>
      <c r="E2" s="11">
        <f>SUMIFS(Concentrado!F$2:F266,Concentrado!$A$2:$A266,"="&amp;$A2,Concentrado!$B$2:$B266, "=Querétaro")</f>
        <v>42</v>
      </c>
      <c r="F2" s="11">
        <f>SUMIFS(Concentrado!G$2:G266,Concentrado!$A$2:$A266,"="&amp;$A2,Concentrado!$B$2:$B266, "=Querétaro")</f>
        <v>18</v>
      </c>
    </row>
    <row r="3" spans="1:6" x14ac:dyDescent="0.25">
      <c r="A3" s="8">
        <v>2013</v>
      </c>
      <c r="B3" s="11">
        <f>SUMIFS(Concentrado!C$2:C267,Concentrado!$A$2:$A267,"="&amp;$A3,Concentrado!$B$2:$B267, "=Querétaro")</f>
        <v>978</v>
      </c>
      <c r="C3" s="11">
        <f>SUMIFS(Concentrado!D$2:D267,Concentrado!$A$2:$A267,"="&amp;$A3,Concentrado!$B$2:$B267, "=Querétaro")</f>
        <v>879</v>
      </c>
      <c r="D3" s="11">
        <f>SUMIFS(Concentrado!E$2:E267,Concentrado!$A$2:$A267,"="&amp;$A3,Concentrado!$B$2:$B267, "=Querétaro")</f>
        <v>741</v>
      </c>
      <c r="E3" s="11">
        <f>SUMIFS(Concentrado!F$2:F267,Concentrado!$A$2:$A267,"="&amp;$A3,Concentrado!$B$2:$B267, "=Querétaro")</f>
        <v>49</v>
      </c>
      <c r="F3" s="11">
        <f>SUMIFS(Concentrado!G$2:G267,Concentrado!$A$2:$A267,"="&amp;$A3,Concentrado!$B$2:$B267, "=Querétaro")</f>
        <v>20</v>
      </c>
    </row>
    <row r="4" spans="1:6" x14ac:dyDescent="0.25">
      <c r="A4" s="8">
        <v>2014</v>
      </c>
      <c r="B4" s="11">
        <f>SUMIFS(Concentrado!C$2:C268,Concentrado!$A$2:$A268,"="&amp;$A4,Concentrado!$B$2:$B268, "=Querétaro")</f>
        <v>1003</v>
      </c>
      <c r="C4" s="11">
        <f>SUMIFS(Concentrado!D$2:D268,Concentrado!$A$2:$A268,"="&amp;$A4,Concentrado!$B$2:$B268, "=Querétaro")</f>
        <v>862</v>
      </c>
      <c r="D4" s="11">
        <f>SUMIFS(Concentrado!E$2:E268,Concentrado!$A$2:$A268,"="&amp;$A4,Concentrado!$B$2:$B268, "=Querétaro")</f>
        <v>769</v>
      </c>
      <c r="E4" s="11">
        <f>SUMIFS(Concentrado!F$2:F268,Concentrado!$A$2:$A268,"="&amp;$A4,Concentrado!$B$2:$B268, "=Querétaro")</f>
        <v>47</v>
      </c>
      <c r="F4" s="11">
        <f>SUMIFS(Concentrado!G$2:G268,Concentrado!$A$2:$A268,"="&amp;$A4,Concentrado!$B$2:$B268, "=Querétaro")</f>
        <v>20</v>
      </c>
    </row>
    <row r="5" spans="1:6" x14ac:dyDescent="0.25">
      <c r="A5" s="8">
        <v>2015</v>
      </c>
      <c r="B5" s="11">
        <f>SUMIFS(Concentrado!C$2:C269,Concentrado!$A$2:$A269,"="&amp;$A5,Concentrado!$B$2:$B269, "=Querétaro")</f>
        <v>1023</v>
      </c>
      <c r="C5" s="11">
        <f>SUMIFS(Concentrado!D$2:D269,Concentrado!$A$2:$A269,"="&amp;$A5,Concentrado!$B$2:$B269, "=Querétaro")</f>
        <v>858</v>
      </c>
      <c r="D5" s="11">
        <f>SUMIFS(Concentrado!E$2:E269,Concentrado!$A$2:$A269,"="&amp;$A5,Concentrado!$B$2:$B269, "=Querétaro")</f>
        <v>757</v>
      </c>
      <c r="E5" s="11">
        <f>SUMIFS(Concentrado!F$2:F269,Concentrado!$A$2:$A269,"="&amp;$A5,Concentrado!$B$2:$B269, "=Querétaro")</f>
        <v>49</v>
      </c>
      <c r="F5" s="11">
        <f>SUMIFS(Concentrado!G$2:G269,Concentrado!$A$2:$A269,"="&amp;$A5,Concentrado!$B$2:$B269, "=Querétaro")</f>
        <v>19</v>
      </c>
    </row>
    <row r="6" spans="1:6" x14ac:dyDescent="0.25">
      <c r="A6" s="8">
        <v>2016</v>
      </c>
      <c r="B6" s="11">
        <f>SUMIFS(Concentrado!C$2:C270,Concentrado!$A$2:$A270,"="&amp;$A6,Concentrado!$B$2:$B270, "=Querétaro")</f>
        <v>1040</v>
      </c>
      <c r="C6" s="11">
        <f>SUMIFS(Concentrado!D$2:D270,Concentrado!$A$2:$A270,"="&amp;$A6,Concentrado!$B$2:$B270, "=Querétaro")</f>
        <v>901</v>
      </c>
      <c r="D6" s="11">
        <f>SUMIFS(Concentrado!E$2:E270,Concentrado!$A$2:$A270,"="&amp;$A6,Concentrado!$B$2:$B270, "=Querétaro")</f>
        <v>798</v>
      </c>
      <c r="E6" s="11">
        <f>SUMIFS(Concentrado!F$2:F270,Concentrado!$A$2:$A270,"="&amp;$A6,Concentrado!$B$2:$B270, "=Querétaro")</f>
        <v>43</v>
      </c>
      <c r="F6" s="11">
        <f>SUMIFS(Concentrado!G$2:G270,Concentrado!$A$2:$A270,"="&amp;$A6,Concentrado!$B$2:$B270, "=Querétaro")</f>
        <v>19</v>
      </c>
    </row>
    <row r="7" spans="1:6" x14ac:dyDescent="0.25">
      <c r="A7" s="8">
        <v>2017</v>
      </c>
      <c r="B7" s="11">
        <f>SUMIFS(Concentrado!C$2:C271,Concentrado!$A$2:$A271,"="&amp;$A7,Concentrado!$B$2:$B271, "=Querétaro")</f>
        <v>1028</v>
      </c>
      <c r="C7" s="11">
        <f>SUMIFS(Concentrado!D$2:D271,Concentrado!$A$2:$A271,"="&amp;$A7,Concentrado!$B$2:$B271, "=Querétaro")</f>
        <v>895</v>
      </c>
      <c r="D7" s="11">
        <f>SUMIFS(Concentrado!E$2:E271,Concentrado!$A$2:$A271,"="&amp;$A7,Concentrado!$B$2:$B271, "=Querétaro")</f>
        <v>842</v>
      </c>
      <c r="E7" s="11">
        <f>SUMIFS(Concentrado!F$2:F271,Concentrado!$A$2:$A271,"="&amp;$A7,Concentrado!$B$2:$B271, "=Querétaro")</f>
        <v>43</v>
      </c>
      <c r="F7" s="11">
        <f>SUMIFS(Concentrado!G$2:G271,Concentrado!$A$2:$A271,"="&amp;$A7,Concentrado!$B$2:$B271, "=Querétaro")</f>
        <v>19</v>
      </c>
    </row>
    <row r="8" spans="1:6" x14ac:dyDescent="0.25">
      <c r="A8" s="8">
        <v>2018</v>
      </c>
      <c r="B8" s="11">
        <f>SUMIFS(Concentrado!C$2:C271,Concentrado!$A$2:$A271,"="&amp;$A8,Concentrado!$B$2:$B271, "=Querétaro")</f>
        <v>1035</v>
      </c>
      <c r="C8" s="11">
        <f>SUMIFS(Concentrado!D$2:D271,Concentrado!$A$2:$A271,"="&amp;$A8,Concentrado!$B$2:$B271, "=Querétaro")</f>
        <v>881</v>
      </c>
      <c r="D8" s="11">
        <f>SUMIFS(Concentrado!E$2:E271,Concentrado!$A$2:$A271,"="&amp;$A8,Concentrado!$B$2:$B271, "=Querétaro")</f>
        <v>779</v>
      </c>
      <c r="E8" s="11">
        <f>SUMIFS(Concentrado!F$2:F271,Concentrado!$A$2:$A271,"="&amp;$A8,Concentrado!$B$2:$B271, "=Querétaro")</f>
        <v>43</v>
      </c>
      <c r="F8" s="11">
        <f>SUMIFS(Concentrado!G$2:G271,Concentrado!$A$2:$A271,"="&amp;$A8,Concentrado!$B$2:$B271, "=Querétaro")</f>
        <v>19</v>
      </c>
    </row>
    <row r="9" spans="1:6" x14ac:dyDescent="0.25">
      <c r="A9" s="8">
        <v>2019</v>
      </c>
      <c r="B9" s="11">
        <f>SUMIFS(Concentrado!C$2:C272,Concentrado!$A$2:$A272,"="&amp;$A9,Concentrado!$B$2:$B272, "=Querétaro")</f>
        <v>1046</v>
      </c>
      <c r="C9" s="11">
        <f>SUMIFS(Concentrado!D$2:D272,Concentrado!$A$2:$A272,"="&amp;$A9,Concentrado!$B$2:$B272, "=Querétaro")</f>
        <v>899</v>
      </c>
      <c r="D9" s="11">
        <f>SUMIFS(Concentrado!E$2:E272,Concentrado!$A$2:$A272,"="&amp;$A9,Concentrado!$B$2:$B272, "=Querétaro")</f>
        <v>819</v>
      </c>
      <c r="E9" s="11">
        <f>SUMIFS(Concentrado!F$2:F272,Concentrado!$A$2:$A272,"="&amp;$A9,Concentrado!$B$2:$B272, "=Querétaro")</f>
        <v>54</v>
      </c>
      <c r="F9" s="11">
        <f>SUMIFS(Concentrado!G$2:G272,Concentrado!$A$2:$A272,"="&amp;$A9,Concentrado!$B$2:$B272, "=Querétaro")</f>
        <v>21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"=Quintana Roo")</f>
        <v>829</v>
      </c>
      <c r="C2" s="11">
        <f>SUMIFS(Concentrado!D$2:D266,Concentrado!$A$2:$A266,"="&amp;$A2,Concentrado!$B$2:$B266, "=Quintana Roo")</f>
        <v>968</v>
      </c>
      <c r="D2" s="11">
        <f>SUMIFS(Concentrado!E$2:E266,Concentrado!$A$2:$A266,"="&amp;$A2,Concentrado!$B$2:$B266, "=Quintana Roo")</f>
        <v>596</v>
      </c>
      <c r="E2" s="11">
        <f>SUMIFS(Concentrado!F$2:F266,Concentrado!$A$2:$A266,"="&amp;$A2,Concentrado!$B$2:$B266, "=Quintana Roo")</f>
        <v>50</v>
      </c>
      <c r="F2" s="11">
        <f>SUMIFS(Concentrado!G$2:G266,Concentrado!$A$2:$A266,"="&amp;$A2,Concentrado!$B$2:$B266, "=Quintana Roo")</f>
        <v>28</v>
      </c>
    </row>
    <row r="3" spans="1:6" x14ac:dyDescent="0.25">
      <c r="A3" s="8">
        <v>2013</v>
      </c>
      <c r="B3" s="11">
        <f>SUMIFS(Concentrado!C$2:C267,Concentrado!$A$2:$A267,"="&amp;$A3,Concentrado!$B$2:$B267, "=Quintana Roo")</f>
        <v>810</v>
      </c>
      <c r="C3" s="11">
        <f>SUMIFS(Concentrado!D$2:D267,Concentrado!$A$2:$A267,"="&amp;$A3,Concentrado!$B$2:$B267, "=Quintana Roo")</f>
        <v>927</v>
      </c>
      <c r="D3" s="11">
        <f>SUMIFS(Concentrado!E$2:E267,Concentrado!$A$2:$A267,"="&amp;$A3,Concentrado!$B$2:$B267, "=Quintana Roo")</f>
        <v>655</v>
      </c>
      <c r="E3" s="11">
        <f>SUMIFS(Concentrado!F$2:F267,Concentrado!$A$2:$A267,"="&amp;$A3,Concentrado!$B$2:$B267, "=Quintana Roo")</f>
        <v>48</v>
      </c>
      <c r="F3" s="11">
        <f>SUMIFS(Concentrado!G$2:G267,Concentrado!$A$2:$A267,"="&amp;$A3,Concentrado!$B$2:$B267, "=Quintana Roo")</f>
        <v>29</v>
      </c>
    </row>
    <row r="4" spans="1:6" x14ac:dyDescent="0.25">
      <c r="A4" s="8">
        <v>2014</v>
      </c>
      <c r="B4" s="11">
        <f>SUMIFS(Concentrado!C$2:C268,Concentrado!$A$2:$A268,"="&amp;$A4,Concentrado!$B$2:$B268, "=Quintana Roo")</f>
        <v>849</v>
      </c>
      <c r="C4" s="11">
        <f>SUMIFS(Concentrado!D$2:D268,Concentrado!$A$2:$A268,"="&amp;$A4,Concentrado!$B$2:$B268, "=Quintana Roo")</f>
        <v>911</v>
      </c>
      <c r="D4" s="11">
        <f>SUMIFS(Concentrado!E$2:E268,Concentrado!$A$2:$A268,"="&amp;$A4,Concentrado!$B$2:$B268, "=Quintana Roo")</f>
        <v>628</v>
      </c>
      <c r="E4" s="11">
        <f>SUMIFS(Concentrado!F$2:F268,Concentrado!$A$2:$A268,"="&amp;$A4,Concentrado!$B$2:$B268, "=Quintana Roo")</f>
        <v>44</v>
      </c>
      <c r="F4" s="11">
        <f>SUMIFS(Concentrado!G$2:G268,Concentrado!$A$2:$A268,"="&amp;$A4,Concentrado!$B$2:$B268, "=Quintana Roo")</f>
        <v>29</v>
      </c>
    </row>
    <row r="5" spans="1:6" x14ac:dyDescent="0.25">
      <c r="A5" s="8">
        <v>2015</v>
      </c>
      <c r="B5" s="11">
        <f>SUMIFS(Concentrado!C$2:C269,Concentrado!$A$2:$A269,"="&amp;$A5,Concentrado!$B$2:$B269, "=Quintana Roo")</f>
        <v>869</v>
      </c>
      <c r="C5" s="11">
        <f>SUMIFS(Concentrado!D$2:D269,Concentrado!$A$2:$A269,"="&amp;$A5,Concentrado!$B$2:$B269, "=Quintana Roo")</f>
        <v>909</v>
      </c>
      <c r="D5" s="11">
        <f>SUMIFS(Concentrado!E$2:E269,Concentrado!$A$2:$A269,"="&amp;$A5,Concentrado!$B$2:$B269, "=Quintana Roo")</f>
        <v>583</v>
      </c>
      <c r="E5" s="11">
        <f>SUMIFS(Concentrado!F$2:F269,Concentrado!$A$2:$A269,"="&amp;$A5,Concentrado!$B$2:$B269, "=Quintana Roo")</f>
        <v>44</v>
      </c>
      <c r="F5" s="11">
        <f>SUMIFS(Concentrado!G$2:G269,Concentrado!$A$2:$A269,"="&amp;$A5,Concentrado!$B$2:$B269, "=Quintana Roo")</f>
        <v>28</v>
      </c>
    </row>
    <row r="6" spans="1:6" x14ac:dyDescent="0.25">
      <c r="A6" s="8">
        <v>2016</v>
      </c>
      <c r="B6" s="11">
        <f>SUMIFS(Concentrado!C$2:C270,Concentrado!$A$2:$A270,"="&amp;$A6,Concentrado!$B$2:$B270, "=Quintana Roo")</f>
        <v>871</v>
      </c>
      <c r="C6" s="11">
        <f>SUMIFS(Concentrado!D$2:D270,Concentrado!$A$2:$A270,"="&amp;$A6,Concentrado!$B$2:$B270, "=Quintana Roo")</f>
        <v>881</v>
      </c>
      <c r="D6" s="11">
        <f>SUMIFS(Concentrado!E$2:E270,Concentrado!$A$2:$A270,"="&amp;$A6,Concentrado!$B$2:$B270, "=Quintana Roo")</f>
        <v>566</v>
      </c>
      <c r="E6" s="11">
        <f>SUMIFS(Concentrado!F$2:F270,Concentrado!$A$2:$A270,"="&amp;$A6,Concentrado!$B$2:$B270, "=Quintana Roo")</f>
        <v>44</v>
      </c>
      <c r="F6" s="11">
        <f>SUMIFS(Concentrado!G$2:G270,Concentrado!$A$2:$A270,"="&amp;$A6,Concentrado!$B$2:$B270, "=Quintana Roo")</f>
        <v>24</v>
      </c>
    </row>
    <row r="7" spans="1:6" x14ac:dyDescent="0.25">
      <c r="A7" s="8">
        <v>2017</v>
      </c>
      <c r="B7" s="11">
        <f>SUMIFS(Concentrado!C$2:C271,Concentrado!$A$2:$A271,"="&amp;$A7,Concentrado!$B$2:$B271, "=Quintana Roo")</f>
        <v>889</v>
      </c>
      <c r="C7" s="11">
        <f>SUMIFS(Concentrado!D$2:D271,Concentrado!$A$2:$A271,"="&amp;$A7,Concentrado!$B$2:$B271, "=Quintana Roo")</f>
        <v>983</v>
      </c>
      <c r="D7" s="11">
        <f>SUMIFS(Concentrado!E$2:E271,Concentrado!$A$2:$A271,"="&amp;$A7,Concentrado!$B$2:$B271, "=Quintana Roo")</f>
        <v>573</v>
      </c>
      <c r="E7" s="11">
        <f>SUMIFS(Concentrado!F$2:F271,Concentrado!$A$2:$A271,"="&amp;$A7,Concentrado!$B$2:$B271, "=Quintana Roo")</f>
        <v>50</v>
      </c>
      <c r="F7" s="11">
        <f>SUMIFS(Concentrado!G$2:G271,Concentrado!$A$2:$A271,"="&amp;$A7,Concentrado!$B$2:$B271, "=Quintana Roo")</f>
        <v>27</v>
      </c>
    </row>
    <row r="8" spans="1:6" x14ac:dyDescent="0.25">
      <c r="A8" s="8">
        <v>2018</v>
      </c>
      <c r="B8" s="11">
        <f>SUMIFS(Concentrado!C$2:C271,Concentrado!$A$2:$A271,"="&amp;$A8,Concentrado!$B$2:$B271, "=Quintana Roo")</f>
        <v>907</v>
      </c>
      <c r="C8" s="11">
        <f>SUMIFS(Concentrado!D$2:D271,Concentrado!$A$2:$A271,"="&amp;$A8,Concentrado!$B$2:$B271, "=Quintana Roo")</f>
        <v>1030</v>
      </c>
      <c r="D8" s="11">
        <f>SUMIFS(Concentrado!E$2:E271,Concentrado!$A$2:$A271,"="&amp;$A8,Concentrado!$B$2:$B271, "=Quintana Roo")</f>
        <v>581</v>
      </c>
      <c r="E8" s="11">
        <f>SUMIFS(Concentrado!F$2:F271,Concentrado!$A$2:$A271,"="&amp;$A8,Concentrado!$B$2:$B271, "=Quintana Roo")</f>
        <v>49</v>
      </c>
      <c r="F8" s="11">
        <f>SUMIFS(Concentrado!G$2:G271,Concentrado!$A$2:$A271,"="&amp;$A8,Concentrado!$B$2:$B271, "=Quintana Roo")</f>
        <v>28</v>
      </c>
    </row>
    <row r="9" spans="1:6" x14ac:dyDescent="0.25">
      <c r="A9" s="8">
        <v>2019</v>
      </c>
      <c r="B9" s="11">
        <f>SUMIFS(Concentrado!C$2:C272,Concentrado!$A$2:$A272,"="&amp;$A9,Concentrado!$B$2:$B272, "=Quintana Roo")</f>
        <v>898</v>
      </c>
      <c r="C9" s="11">
        <f>SUMIFS(Concentrado!D$2:D272,Concentrado!$A$2:$A272,"="&amp;$A9,Concentrado!$B$2:$B272, "=Quintana Roo")</f>
        <v>1047</v>
      </c>
      <c r="D9" s="11">
        <f>SUMIFS(Concentrado!E$2:E272,Concentrado!$A$2:$A272,"="&amp;$A9,Concentrado!$B$2:$B272, "=Quintana Roo")</f>
        <v>626</v>
      </c>
      <c r="E9" s="11">
        <f>SUMIFS(Concentrado!F$2:F272,Concentrado!$A$2:$A272,"="&amp;$A9,Concentrado!$B$2:$B272, "=Quintana Roo")</f>
        <v>51</v>
      </c>
      <c r="F9" s="11">
        <f>SUMIFS(Concentrado!G$2:G272,Concentrado!$A$2:$A272,"="&amp;$A9,Concentrado!$B$2:$B272, "=Quintana Roo")</f>
        <v>29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"=San Luis Potosí")</f>
        <v>1428</v>
      </c>
      <c r="C2" s="11">
        <f>SUMIFS(Concentrado!D$2:D266,Concentrado!$A$2:$A266,"="&amp;$A2,Concentrado!$B$2:$B266, "=San Luis Potosí")</f>
        <v>2003</v>
      </c>
      <c r="D2" s="11">
        <f>SUMIFS(Concentrado!E$2:E266,Concentrado!$A$2:$A266,"="&amp;$A2,Concentrado!$B$2:$B266, "=San Luis Potosí")</f>
        <v>1209</v>
      </c>
      <c r="E2" s="11">
        <f>SUMIFS(Concentrado!F$2:F266,Concentrado!$A$2:$A266,"="&amp;$A2,Concentrado!$B$2:$B266, "=San Luis Potosí")</f>
        <v>72</v>
      </c>
      <c r="F2" s="11">
        <f>SUMIFS(Concentrado!G$2:G266,Concentrado!$A$2:$A266,"="&amp;$A2,Concentrado!$B$2:$B266, "=San Luis Potosí")</f>
        <v>36</v>
      </c>
    </row>
    <row r="3" spans="1:6" x14ac:dyDescent="0.25">
      <c r="A3" s="8">
        <v>2013</v>
      </c>
      <c r="B3" s="11">
        <f>SUMIFS(Concentrado!C$2:C267,Concentrado!$A$2:$A267,"="&amp;$A3,Concentrado!$B$2:$B267, "=San Luis Potosí")</f>
        <v>1463</v>
      </c>
      <c r="C3" s="11">
        <f>SUMIFS(Concentrado!D$2:D267,Concentrado!$A$2:$A267,"="&amp;$A3,Concentrado!$B$2:$B267, "=San Luis Potosí")</f>
        <v>2421</v>
      </c>
      <c r="D3" s="11">
        <f>SUMIFS(Concentrado!E$2:E267,Concentrado!$A$2:$A267,"="&amp;$A3,Concentrado!$B$2:$B267, "=San Luis Potosí")</f>
        <v>1261</v>
      </c>
      <c r="E3" s="11">
        <f>SUMIFS(Concentrado!F$2:F267,Concentrado!$A$2:$A267,"="&amp;$A3,Concentrado!$B$2:$B267, "=San Luis Potosí")</f>
        <v>77</v>
      </c>
      <c r="F3" s="11">
        <f>SUMIFS(Concentrado!G$2:G267,Concentrado!$A$2:$A267,"="&amp;$A3,Concentrado!$B$2:$B267, "=San Luis Potosí")</f>
        <v>36</v>
      </c>
    </row>
    <row r="4" spans="1:6" x14ac:dyDescent="0.25">
      <c r="A4" s="8">
        <v>2014</v>
      </c>
      <c r="B4" s="11">
        <f>SUMIFS(Concentrado!C$2:C268,Concentrado!$A$2:$A268,"="&amp;$A4,Concentrado!$B$2:$B268, "=San Luis Potosí")</f>
        <v>1549</v>
      </c>
      <c r="C4" s="11">
        <f>SUMIFS(Concentrado!D$2:D268,Concentrado!$A$2:$A268,"="&amp;$A4,Concentrado!$B$2:$B268, "=San Luis Potosí")</f>
        <v>2416</v>
      </c>
      <c r="D4" s="11">
        <f>SUMIFS(Concentrado!E$2:E268,Concentrado!$A$2:$A268,"="&amp;$A4,Concentrado!$B$2:$B268, "=San Luis Potosí")</f>
        <v>1210</v>
      </c>
      <c r="E4" s="11">
        <f>SUMIFS(Concentrado!F$2:F268,Concentrado!$A$2:$A268,"="&amp;$A4,Concentrado!$B$2:$B268, "=San Luis Potosí")</f>
        <v>75</v>
      </c>
      <c r="F4" s="11">
        <f>SUMIFS(Concentrado!G$2:G268,Concentrado!$A$2:$A268,"="&amp;$A4,Concentrado!$B$2:$B268, "=San Luis Potosí")</f>
        <v>33</v>
      </c>
    </row>
    <row r="5" spans="1:6" x14ac:dyDescent="0.25">
      <c r="A5" s="8">
        <v>2015</v>
      </c>
      <c r="B5" s="11">
        <f>SUMIFS(Concentrado!C$2:C269,Concentrado!$A$2:$A269,"="&amp;$A5,Concentrado!$B$2:$B269, "=San Luis Potosí")</f>
        <v>1555</v>
      </c>
      <c r="C5" s="11">
        <f>SUMIFS(Concentrado!D$2:D269,Concentrado!$A$2:$A269,"="&amp;$A5,Concentrado!$B$2:$B269, "=San Luis Potosí")</f>
        <v>1860</v>
      </c>
      <c r="D5" s="11">
        <f>SUMIFS(Concentrado!E$2:E269,Concentrado!$A$2:$A269,"="&amp;$A5,Concentrado!$B$2:$B269, "=San Luis Potosí")</f>
        <v>979</v>
      </c>
      <c r="E5" s="11">
        <f>SUMIFS(Concentrado!F$2:F269,Concentrado!$A$2:$A269,"="&amp;$A5,Concentrado!$B$2:$B269, "=San Luis Potosí")</f>
        <v>77</v>
      </c>
      <c r="F5" s="11">
        <f>SUMIFS(Concentrado!G$2:G269,Concentrado!$A$2:$A269,"="&amp;$A5,Concentrado!$B$2:$B269, "=San Luis Potosí")</f>
        <v>37</v>
      </c>
    </row>
    <row r="6" spans="1:6" x14ac:dyDescent="0.25">
      <c r="A6" s="8">
        <v>2016</v>
      </c>
      <c r="B6" s="11">
        <f>SUMIFS(Concentrado!C$2:C270,Concentrado!$A$2:$A270,"="&amp;$A6,Concentrado!$B$2:$B270, "=San Luis Potosí")</f>
        <v>1723</v>
      </c>
      <c r="C6" s="11">
        <f>SUMIFS(Concentrado!D$2:D270,Concentrado!$A$2:$A270,"="&amp;$A6,Concentrado!$B$2:$B270, "=San Luis Potosí")</f>
        <v>1865</v>
      </c>
      <c r="D6" s="11">
        <f>SUMIFS(Concentrado!E$2:E270,Concentrado!$A$2:$A270,"="&amp;$A6,Concentrado!$B$2:$B270, "=San Luis Potosí")</f>
        <v>955</v>
      </c>
      <c r="E6" s="11">
        <f>SUMIFS(Concentrado!F$2:F270,Concentrado!$A$2:$A270,"="&amp;$A6,Concentrado!$B$2:$B270, "=San Luis Potosí")</f>
        <v>77</v>
      </c>
      <c r="F6" s="11">
        <f>SUMIFS(Concentrado!G$2:G270,Concentrado!$A$2:$A270,"="&amp;$A6,Concentrado!$B$2:$B270, "=San Luis Potosí")</f>
        <v>42</v>
      </c>
    </row>
    <row r="7" spans="1:6" x14ac:dyDescent="0.25">
      <c r="A7" s="8">
        <v>2017</v>
      </c>
      <c r="B7" s="11">
        <f>SUMIFS(Concentrado!C$2:C271,Concentrado!$A$2:$A271,"="&amp;$A7,Concentrado!$B$2:$B271, "=San Luis Potosí")</f>
        <v>1753</v>
      </c>
      <c r="C7" s="11">
        <f>SUMIFS(Concentrado!D$2:D271,Concentrado!$A$2:$A271,"="&amp;$A7,Concentrado!$B$2:$B271, "=San Luis Potosí")</f>
        <v>1940</v>
      </c>
      <c r="D7" s="11">
        <f>SUMIFS(Concentrado!E$2:E271,Concentrado!$A$2:$A271,"="&amp;$A7,Concentrado!$B$2:$B271, "=San Luis Potosí")</f>
        <v>992</v>
      </c>
      <c r="E7" s="11">
        <f>SUMIFS(Concentrado!F$2:F271,Concentrado!$A$2:$A271,"="&amp;$A7,Concentrado!$B$2:$B271, "=San Luis Potosí")</f>
        <v>82</v>
      </c>
      <c r="F7" s="11">
        <f>SUMIFS(Concentrado!G$2:G271,Concentrado!$A$2:$A271,"="&amp;$A7,Concentrado!$B$2:$B271, "=San Luis Potosí")</f>
        <v>44</v>
      </c>
    </row>
    <row r="8" spans="1:6" x14ac:dyDescent="0.25">
      <c r="A8" s="8">
        <v>2018</v>
      </c>
      <c r="B8" s="11">
        <f>SUMIFS(Concentrado!C$2:C271,Concentrado!$A$2:$A271,"="&amp;$A8,Concentrado!$B$2:$B271, "=San Luis Potosí")</f>
        <v>1817</v>
      </c>
      <c r="C8" s="11">
        <f>SUMIFS(Concentrado!D$2:D271,Concentrado!$A$2:$A271,"="&amp;$A8,Concentrado!$B$2:$B271, "=San Luis Potosí")</f>
        <v>2021</v>
      </c>
      <c r="D8" s="11">
        <f>SUMIFS(Concentrado!E$2:E271,Concentrado!$A$2:$A271,"="&amp;$A8,Concentrado!$B$2:$B271, "=San Luis Potosí")</f>
        <v>1058</v>
      </c>
      <c r="E8" s="11">
        <f>SUMIFS(Concentrado!F$2:F271,Concentrado!$A$2:$A271,"="&amp;$A8,Concentrado!$B$2:$B271, "=San Luis Potosí")</f>
        <v>82</v>
      </c>
      <c r="F8" s="11">
        <f>SUMIFS(Concentrado!G$2:G271,Concentrado!$A$2:$A271,"="&amp;$A8,Concentrado!$B$2:$B271, "=San Luis Potosí")</f>
        <v>43</v>
      </c>
    </row>
    <row r="9" spans="1:6" x14ac:dyDescent="0.25">
      <c r="A9" s="8">
        <v>2019</v>
      </c>
      <c r="B9" s="11">
        <f>SUMIFS(Concentrado!C$2:C272,Concentrado!$A$2:$A272,"="&amp;$A9,Concentrado!$B$2:$B272, "=San Luis Potosí")</f>
        <v>1748</v>
      </c>
      <c r="C9" s="11">
        <f>SUMIFS(Concentrado!D$2:D272,Concentrado!$A$2:$A272,"="&amp;$A9,Concentrado!$B$2:$B272, "=San Luis Potosí")</f>
        <v>1822</v>
      </c>
      <c r="D9" s="11">
        <f>SUMIFS(Concentrado!E$2:E272,Concentrado!$A$2:$A272,"="&amp;$A9,Concentrado!$B$2:$B272, "=San Luis Potosí")</f>
        <v>1036</v>
      </c>
      <c r="E9" s="11">
        <f>SUMIFS(Concentrado!F$2:F272,Concentrado!$A$2:$A272,"="&amp;$A9,Concentrado!$B$2:$B272, "=San Luis Potosí")</f>
        <v>83</v>
      </c>
      <c r="F9" s="11">
        <f>SUMIFS(Concentrado!G$2:G272,Concentrado!$A$2:$A272,"="&amp;$A9,Concentrado!$B$2:$B272, "=San Luis Potosí")</f>
        <v>40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"=Sinaloa")</f>
        <v>1786</v>
      </c>
      <c r="C2" s="11">
        <f>SUMIFS(Concentrado!D$2:D266,Concentrado!$A$2:$A266,"="&amp;$A2,Concentrado!$B$2:$B266, "=Sinaloa")</f>
        <v>2053</v>
      </c>
      <c r="D2" s="11">
        <f>SUMIFS(Concentrado!E$2:E266,Concentrado!$A$2:$A266,"="&amp;$A2,Concentrado!$B$2:$B266, "=Sinaloa")</f>
        <v>1435</v>
      </c>
      <c r="E2" s="11">
        <f>SUMIFS(Concentrado!F$2:F266,Concentrado!$A$2:$A266,"="&amp;$A2,Concentrado!$B$2:$B266, "=Sinaloa")</f>
        <v>116</v>
      </c>
      <c r="F2" s="11">
        <f>SUMIFS(Concentrado!G$2:G266,Concentrado!$A$2:$A266,"="&amp;$A2,Concentrado!$B$2:$B266, "=Sinaloa")</f>
        <v>63</v>
      </c>
    </row>
    <row r="3" spans="1:6" x14ac:dyDescent="0.25">
      <c r="A3" s="8">
        <v>2013</v>
      </c>
      <c r="B3" s="11">
        <f>SUMIFS(Concentrado!C$2:C267,Concentrado!$A$2:$A267,"="&amp;$A3,Concentrado!$B$2:$B267, "=Sinaloa")</f>
        <v>1815</v>
      </c>
      <c r="C3" s="11">
        <f>SUMIFS(Concentrado!D$2:D267,Concentrado!$A$2:$A267,"="&amp;$A3,Concentrado!$B$2:$B267, "=Sinaloa")</f>
        <v>2090</v>
      </c>
      <c r="D3" s="11">
        <f>SUMIFS(Concentrado!E$2:E267,Concentrado!$A$2:$A267,"="&amp;$A3,Concentrado!$B$2:$B267, "=Sinaloa")</f>
        <v>1583</v>
      </c>
      <c r="E3" s="11">
        <f>SUMIFS(Concentrado!F$2:F267,Concentrado!$A$2:$A267,"="&amp;$A3,Concentrado!$B$2:$B267, "=Sinaloa")</f>
        <v>132</v>
      </c>
      <c r="F3" s="11">
        <f>SUMIFS(Concentrado!G$2:G267,Concentrado!$A$2:$A267,"="&amp;$A3,Concentrado!$B$2:$B267, "=Sinaloa")</f>
        <v>66</v>
      </c>
    </row>
    <row r="4" spans="1:6" x14ac:dyDescent="0.25">
      <c r="A4" s="8">
        <v>2014</v>
      </c>
      <c r="B4" s="11">
        <f>SUMIFS(Concentrado!C$2:C268,Concentrado!$A$2:$A268,"="&amp;$A4,Concentrado!$B$2:$B268, "=Sinaloa")</f>
        <v>1896</v>
      </c>
      <c r="C4" s="11">
        <f>SUMIFS(Concentrado!D$2:D268,Concentrado!$A$2:$A268,"="&amp;$A4,Concentrado!$B$2:$B268, "=Sinaloa")</f>
        <v>2207</v>
      </c>
      <c r="D4" s="11">
        <f>SUMIFS(Concentrado!E$2:E268,Concentrado!$A$2:$A268,"="&amp;$A4,Concentrado!$B$2:$B268, "=Sinaloa")</f>
        <v>1545</v>
      </c>
      <c r="E4" s="11">
        <f>SUMIFS(Concentrado!F$2:F268,Concentrado!$A$2:$A268,"="&amp;$A4,Concentrado!$B$2:$B268, "=Sinaloa")</f>
        <v>132</v>
      </c>
      <c r="F4" s="11">
        <f>SUMIFS(Concentrado!G$2:G268,Concentrado!$A$2:$A268,"="&amp;$A4,Concentrado!$B$2:$B268, "=Sinaloa")</f>
        <v>67</v>
      </c>
    </row>
    <row r="5" spans="1:6" x14ac:dyDescent="0.25">
      <c r="A5" s="8">
        <v>2015</v>
      </c>
      <c r="B5" s="11">
        <f>SUMIFS(Concentrado!C$2:C269,Concentrado!$A$2:$A269,"="&amp;$A5,Concentrado!$B$2:$B269, "=Sinaloa")</f>
        <v>1910</v>
      </c>
      <c r="C5" s="11">
        <f>SUMIFS(Concentrado!D$2:D269,Concentrado!$A$2:$A269,"="&amp;$A5,Concentrado!$B$2:$B269, "=Sinaloa")</f>
        <v>2220</v>
      </c>
      <c r="D5" s="11">
        <f>SUMIFS(Concentrado!E$2:E269,Concentrado!$A$2:$A269,"="&amp;$A5,Concentrado!$B$2:$B269, "=Sinaloa")</f>
        <v>1182</v>
      </c>
      <c r="E5" s="11">
        <f>SUMIFS(Concentrado!F$2:F269,Concentrado!$A$2:$A269,"="&amp;$A5,Concentrado!$B$2:$B269, "=Sinaloa")</f>
        <v>125</v>
      </c>
      <c r="F5" s="11">
        <f>SUMIFS(Concentrado!G$2:G269,Concentrado!$A$2:$A269,"="&amp;$A5,Concentrado!$B$2:$B269, "=Sinaloa")</f>
        <v>61</v>
      </c>
    </row>
    <row r="6" spans="1:6" x14ac:dyDescent="0.25">
      <c r="A6" s="8">
        <v>2016</v>
      </c>
      <c r="B6" s="11">
        <f>SUMIFS(Concentrado!C$2:C270,Concentrado!$A$2:$A270,"="&amp;$A6,Concentrado!$B$2:$B270, "=Sinaloa")</f>
        <v>1919</v>
      </c>
      <c r="C6" s="11">
        <f>SUMIFS(Concentrado!D$2:D270,Concentrado!$A$2:$A270,"="&amp;$A6,Concentrado!$B$2:$B270, "=Sinaloa")</f>
        <v>2303</v>
      </c>
      <c r="D6" s="11">
        <f>SUMIFS(Concentrado!E$2:E270,Concentrado!$A$2:$A270,"="&amp;$A6,Concentrado!$B$2:$B270, "=Sinaloa")</f>
        <v>1176</v>
      </c>
      <c r="E6" s="11">
        <f>SUMIFS(Concentrado!F$2:F270,Concentrado!$A$2:$A270,"="&amp;$A6,Concentrado!$B$2:$B270, "=Sinaloa")</f>
        <v>131</v>
      </c>
      <c r="F6" s="11">
        <f>SUMIFS(Concentrado!G$2:G270,Concentrado!$A$2:$A270,"="&amp;$A6,Concentrado!$B$2:$B270, "=Sinaloa")</f>
        <v>57</v>
      </c>
    </row>
    <row r="7" spans="1:6" x14ac:dyDescent="0.25">
      <c r="A7" s="8">
        <v>2017</v>
      </c>
      <c r="B7" s="11">
        <f>SUMIFS(Concentrado!C$2:C271,Concentrado!$A$2:$A271,"="&amp;$A7,Concentrado!$B$2:$B271, "=Sinaloa")</f>
        <v>1960</v>
      </c>
      <c r="C7" s="11">
        <f>SUMIFS(Concentrado!D$2:D271,Concentrado!$A$2:$A271,"="&amp;$A7,Concentrado!$B$2:$B271, "=Sinaloa")</f>
        <v>2375</v>
      </c>
      <c r="D7" s="11">
        <f>SUMIFS(Concentrado!E$2:E271,Concentrado!$A$2:$A271,"="&amp;$A7,Concentrado!$B$2:$B271, "=Sinaloa")</f>
        <v>1175</v>
      </c>
      <c r="E7" s="11">
        <f>SUMIFS(Concentrado!F$2:F271,Concentrado!$A$2:$A271,"="&amp;$A7,Concentrado!$B$2:$B271, "=Sinaloa")</f>
        <v>131</v>
      </c>
      <c r="F7" s="11">
        <f>SUMIFS(Concentrado!G$2:G271,Concentrado!$A$2:$A271,"="&amp;$A7,Concentrado!$B$2:$B271, "=Sinaloa")</f>
        <v>57</v>
      </c>
    </row>
    <row r="8" spans="1:6" x14ac:dyDescent="0.25">
      <c r="A8" s="8">
        <v>2018</v>
      </c>
      <c r="B8" s="11">
        <f>SUMIFS(Concentrado!C$2:C271,Concentrado!$A$2:$A271,"="&amp;$A8,Concentrado!$B$2:$B271, "=Sinaloa")</f>
        <v>2004</v>
      </c>
      <c r="C8" s="11">
        <f>SUMIFS(Concentrado!D$2:D271,Concentrado!$A$2:$A271,"="&amp;$A8,Concentrado!$B$2:$B271, "=Sinaloa")</f>
        <v>2382</v>
      </c>
      <c r="D8" s="11">
        <f>SUMIFS(Concentrado!E$2:E271,Concentrado!$A$2:$A271,"="&amp;$A8,Concentrado!$B$2:$B271, "=Sinaloa")</f>
        <v>1129</v>
      </c>
      <c r="E8" s="11">
        <f>SUMIFS(Concentrado!F$2:F271,Concentrado!$A$2:$A271,"="&amp;$A8,Concentrado!$B$2:$B271, "=Sinaloa")</f>
        <v>121</v>
      </c>
      <c r="F8" s="11">
        <f>SUMIFS(Concentrado!G$2:G271,Concentrado!$A$2:$A271,"="&amp;$A8,Concentrado!$B$2:$B271, "=Sinaloa")</f>
        <v>56</v>
      </c>
    </row>
    <row r="9" spans="1:6" x14ac:dyDescent="0.25">
      <c r="A9" s="8">
        <v>2019</v>
      </c>
      <c r="B9" s="11">
        <f>SUMIFS(Concentrado!C$2:C272,Concentrado!$A$2:$A272,"="&amp;$A9,Concentrado!$B$2:$B272, "=Sinaloa")</f>
        <v>2014</v>
      </c>
      <c r="C9" s="11">
        <f>SUMIFS(Concentrado!D$2:D272,Concentrado!$A$2:$A272,"="&amp;$A9,Concentrado!$B$2:$B272, "=Sinaloa")</f>
        <v>2206</v>
      </c>
      <c r="D9" s="11">
        <f>SUMIFS(Concentrado!E$2:E272,Concentrado!$A$2:$A272,"="&amp;$A9,Concentrado!$B$2:$B272, "=Sinaloa")</f>
        <v>1124</v>
      </c>
      <c r="E9" s="11">
        <f>SUMIFS(Concentrado!F$2:F272,Concentrado!$A$2:$A272,"="&amp;$A9,Concentrado!$B$2:$B272, "=Sinaloa")</f>
        <v>118</v>
      </c>
      <c r="F9" s="11">
        <f>SUMIFS(Concentrado!G$2:G272,Concentrado!$A$2:$A272,"="&amp;$A9,Concentrado!$B$2:$B272, "=Sinaloa")</f>
        <v>55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"=Sonora")</f>
        <v>1574</v>
      </c>
      <c r="C2" s="11">
        <f>SUMIFS(Concentrado!D$2:D266,Concentrado!$A$2:$A266,"="&amp;$A2,Concentrado!$B$2:$B266, "=Sonora")</f>
        <v>2495</v>
      </c>
      <c r="D2" s="11">
        <f>SUMIFS(Concentrado!E$2:E266,Concentrado!$A$2:$A266,"="&amp;$A2,Concentrado!$B$2:$B266, "=Sonora")</f>
        <v>1206</v>
      </c>
      <c r="E2" s="11">
        <f>SUMIFS(Concentrado!F$2:F266,Concentrado!$A$2:$A266,"="&amp;$A2,Concentrado!$B$2:$B266, "=Sonora")</f>
        <v>93</v>
      </c>
      <c r="F2" s="11">
        <f>SUMIFS(Concentrado!G$2:G266,Concentrado!$A$2:$A266,"="&amp;$A2,Concentrado!$B$2:$B266, "=Sonora")</f>
        <v>155</v>
      </c>
    </row>
    <row r="3" spans="1:6" x14ac:dyDescent="0.25">
      <c r="A3" s="8">
        <v>2013</v>
      </c>
      <c r="B3" s="11">
        <f>SUMIFS(Concentrado!C$2:C267,Concentrado!$A$2:$A267,"="&amp;$A3,Concentrado!$B$2:$B267, "=Sonora")</f>
        <v>2012</v>
      </c>
      <c r="C3" s="11">
        <f>SUMIFS(Concentrado!D$2:D267,Concentrado!$A$2:$A267,"="&amp;$A3,Concentrado!$B$2:$B267, "=Sonora")</f>
        <v>2728</v>
      </c>
      <c r="D3" s="11">
        <f>SUMIFS(Concentrado!E$2:E267,Concentrado!$A$2:$A267,"="&amp;$A3,Concentrado!$B$2:$B267, "=Sonora")</f>
        <v>1403</v>
      </c>
      <c r="E3" s="11">
        <f>SUMIFS(Concentrado!F$2:F267,Concentrado!$A$2:$A267,"="&amp;$A3,Concentrado!$B$2:$B267, "=Sonora")</f>
        <v>113</v>
      </c>
      <c r="F3" s="11">
        <f>SUMIFS(Concentrado!G$2:G267,Concentrado!$A$2:$A267,"="&amp;$A3,Concentrado!$B$2:$B267, "=Sonora")</f>
        <v>52</v>
      </c>
    </row>
    <row r="4" spans="1:6" x14ac:dyDescent="0.25">
      <c r="A4" s="8">
        <v>2014</v>
      </c>
      <c r="B4" s="11">
        <f>SUMIFS(Concentrado!C$2:C268,Concentrado!$A$2:$A268,"="&amp;$A4,Concentrado!$B$2:$B268, "=Sonora")</f>
        <v>2153</v>
      </c>
      <c r="C4" s="11">
        <f>SUMIFS(Concentrado!D$2:D268,Concentrado!$A$2:$A268,"="&amp;$A4,Concentrado!$B$2:$B268, "=Sonora")</f>
        <v>2901</v>
      </c>
      <c r="D4" s="11">
        <f>SUMIFS(Concentrado!E$2:E268,Concentrado!$A$2:$A268,"="&amp;$A4,Concentrado!$B$2:$B268, "=Sonora")</f>
        <v>1436</v>
      </c>
      <c r="E4" s="11">
        <f>SUMIFS(Concentrado!F$2:F268,Concentrado!$A$2:$A268,"="&amp;$A4,Concentrado!$B$2:$B268, "=Sonora")</f>
        <v>123</v>
      </c>
      <c r="F4" s="11">
        <f>SUMIFS(Concentrado!G$2:G268,Concentrado!$A$2:$A268,"="&amp;$A4,Concentrado!$B$2:$B268, "=Sonora")</f>
        <v>54</v>
      </c>
    </row>
    <row r="5" spans="1:6" x14ac:dyDescent="0.25">
      <c r="A5" s="8">
        <v>2015</v>
      </c>
      <c r="B5" s="11">
        <f>SUMIFS(Concentrado!C$2:C269,Concentrado!$A$2:$A269,"="&amp;$A5,Concentrado!$B$2:$B269, "=Sonora")</f>
        <v>2121</v>
      </c>
      <c r="C5" s="11">
        <f>SUMIFS(Concentrado!D$2:D269,Concentrado!$A$2:$A269,"="&amp;$A5,Concentrado!$B$2:$B269, "=Sonora")</f>
        <v>2846</v>
      </c>
      <c r="D5" s="11">
        <f>SUMIFS(Concentrado!E$2:E269,Concentrado!$A$2:$A269,"="&amp;$A5,Concentrado!$B$2:$B269, "=Sonora")</f>
        <v>1339</v>
      </c>
      <c r="E5" s="11">
        <f>SUMIFS(Concentrado!F$2:F269,Concentrado!$A$2:$A269,"="&amp;$A5,Concentrado!$B$2:$B269, "=Sonora")</f>
        <v>134</v>
      </c>
      <c r="F5" s="11">
        <f>SUMIFS(Concentrado!G$2:G269,Concentrado!$A$2:$A269,"="&amp;$A5,Concentrado!$B$2:$B269, "=Sonora")</f>
        <v>38</v>
      </c>
    </row>
    <row r="6" spans="1:6" x14ac:dyDescent="0.25">
      <c r="A6" s="8">
        <v>2016</v>
      </c>
      <c r="B6" s="11">
        <f>SUMIFS(Concentrado!C$2:C270,Concentrado!$A$2:$A270,"="&amp;$A6,Concentrado!$B$2:$B270, "=Sonora")</f>
        <v>2091</v>
      </c>
      <c r="C6" s="11">
        <f>SUMIFS(Concentrado!D$2:D270,Concentrado!$A$2:$A270,"="&amp;$A6,Concentrado!$B$2:$B270, "=Sonora")</f>
        <v>2906</v>
      </c>
      <c r="D6" s="11">
        <f>SUMIFS(Concentrado!E$2:E270,Concentrado!$A$2:$A270,"="&amp;$A6,Concentrado!$B$2:$B270, "=Sonora")</f>
        <v>1366</v>
      </c>
      <c r="E6" s="11">
        <f>SUMIFS(Concentrado!F$2:F270,Concentrado!$A$2:$A270,"="&amp;$A6,Concentrado!$B$2:$B270, "=Sonora")</f>
        <v>143</v>
      </c>
      <c r="F6" s="11">
        <f>SUMIFS(Concentrado!G$2:G270,Concentrado!$A$2:$A270,"="&amp;$A6,Concentrado!$B$2:$B270, "=Sonora")</f>
        <v>33</v>
      </c>
    </row>
    <row r="7" spans="1:6" x14ac:dyDescent="0.25">
      <c r="A7" s="8">
        <v>2017</v>
      </c>
      <c r="B7" s="11">
        <f>SUMIFS(Concentrado!C$2:C271,Concentrado!$A$2:$A271,"="&amp;$A7,Concentrado!$B$2:$B271, "=Sonora")</f>
        <v>2106</v>
      </c>
      <c r="C7" s="11">
        <f>SUMIFS(Concentrado!D$2:D271,Concentrado!$A$2:$A271,"="&amp;$A7,Concentrado!$B$2:$B271, "=Sonora")</f>
        <v>2922</v>
      </c>
      <c r="D7" s="11">
        <f>SUMIFS(Concentrado!E$2:E271,Concentrado!$A$2:$A271,"="&amp;$A7,Concentrado!$B$2:$B271, "=Sonora")</f>
        <v>1369</v>
      </c>
      <c r="E7" s="11">
        <f>SUMIFS(Concentrado!F$2:F271,Concentrado!$A$2:$A271,"="&amp;$A7,Concentrado!$B$2:$B271, "=Sonora")</f>
        <v>152</v>
      </c>
      <c r="F7" s="11">
        <f>SUMIFS(Concentrado!G$2:G271,Concentrado!$A$2:$A271,"="&amp;$A7,Concentrado!$B$2:$B271, "=Sonora")</f>
        <v>39</v>
      </c>
    </row>
    <row r="8" spans="1:6" x14ac:dyDescent="0.25">
      <c r="A8" s="8">
        <v>2018</v>
      </c>
      <c r="B8" s="11">
        <f>SUMIFS(Concentrado!C$2:C271,Concentrado!$A$2:$A271,"="&amp;$A8,Concentrado!$B$2:$B271, "=Sonora")</f>
        <v>2179</v>
      </c>
      <c r="C8" s="11">
        <f>SUMIFS(Concentrado!D$2:D271,Concentrado!$A$2:$A271,"="&amp;$A8,Concentrado!$B$2:$B271, "=Sonora")</f>
        <v>2894</v>
      </c>
      <c r="D8" s="11">
        <f>SUMIFS(Concentrado!E$2:E271,Concentrado!$A$2:$A271,"="&amp;$A8,Concentrado!$B$2:$B271, "=Sonora")</f>
        <v>1361</v>
      </c>
      <c r="E8" s="11">
        <f>SUMIFS(Concentrado!F$2:F271,Concentrado!$A$2:$A271,"="&amp;$A8,Concentrado!$B$2:$B271, "=Sonora")</f>
        <v>139</v>
      </c>
      <c r="F8" s="11">
        <f>SUMIFS(Concentrado!G$2:G271,Concentrado!$A$2:$A271,"="&amp;$A8,Concentrado!$B$2:$B271, "=Sonora")</f>
        <v>38</v>
      </c>
    </row>
    <row r="9" spans="1:6" x14ac:dyDescent="0.25">
      <c r="A9" s="8">
        <v>2019</v>
      </c>
      <c r="B9" s="11">
        <f>SUMIFS(Concentrado!C$2:C272,Concentrado!$A$2:$A272,"="&amp;$A9,Concentrado!$B$2:$B272, "=Sonora")</f>
        <v>2136</v>
      </c>
      <c r="C9" s="11">
        <f>SUMIFS(Concentrado!D$2:D272,Concentrado!$A$2:$A272,"="&amp;$A9,Concentrado!$B$2:$B272, "=Sonora")</f>
        <v>2876</v>
      </c>
      <c r="D9" s="11">
        <f>SUMIFS(Concentrado!E$2:E272,Concentrado!$A$2:$A272,"="&amp;$A9,Concentrado!$B$2:$B272, "=Sonora")</f>
        <v>1447</v>
      </c>
      <c r="E9" s="11">
        <f>SUMIFS(Concentrado!F$2:F272,Concentrado!$A$2:$A272,"="&amp;$A9,Concentrado!$B$2:$B272, "=Sonora")</f>
        <v>146</v>
      </c>
      <c r="F9" s="11">
        <f>SUMIFS(Concentrado!G$2:G272,Concentrado!$A$2:$A272,"="&amp;$A9,Concentrado!$B$2:$B272, "=Sonora")</f>
        <v>49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"=Tabasco")</f>
        <v>1907</v>
      </c>
      <c r="C2" s="11">
        <f>SUMIFS(Concentrado!D$2:D266,Concentrado!$A$2:$A266,"="&amp;$A2,Concentrado!$B$2:$B266, "=Tabasco")</f>
        <v>1504</v>
      </c>
      <c r="D2" s="11">
        <f>SUMIFS(Concentrado!E$2:E266,Concentrado!$A$2:$A266,"="&amp;$A2,Concentrado!$B$2:$B266, "=Tabasco")</f>
        <v>1035</v>
      </c>
      <c r="E2" s="11">
        <f>SUMIFS(Concentrado!F$2:F266,Concentrado!$A$2:$A266,"="&amp;$A2,Concentrado!$B$2:$B266, "=Tabasco")</f>
        <v>79</v>
      </c>
      <c r="F2" s="11">
        <f>SUMIFS(Concentrado!G$2:G266,Concentrado!$A$2:$A266,"="&amp;$A2,Concentrado!$B$2:$B266, "=Tabasco")</f>
        <v>71</v>
      </c>
    </row>
    <row r="3" spans="1:6" x14ac:dyDescent="0.25">
      <c r="A3" s="8">
        <v>2013</v>
      </c>
      <c r="B3" s="11">
        <f>SUMIFS(Concentrado!C$2:C267,Concentrado!$A$2:$A267,"="&amp;$A3,Concentrado!$B$2:$B267, "=Tabasco")</f>
        <v>1990</v>
      </c>
      <c r="C3" s="11">
        <f>SUMIFS(Concentrado!D$2:D267,Concentrado!$A$2:$A267,"="&amp;$A3,Concentrado!$B$2:$B267, "=Tabasco")</f>
        <v>1550</v>
      </c>
      <c r="D3" s="11">
        <f>SUMIFS(Concentrado!E$2:E267,Concentrado!$A$2:$A267,"="&amp;$A3,Concentrado!$B$2:$B267, "=Tabasco")</f>
        <v>1200</v>
      </c>
      <c r="E3" s="11">
        <f>SUMIFS(Concentrado!F$2:F267,Concentrado!$A$2:$A267,"="&amp;$A3,Concentrado!$B$2:$B267, "=Tabasco")</f>
        <v>84</v>
      </c>
      <c r="F3" s="11">
        <f>SUMIFS(Concentrado!G$2:G267,Concentrado!$A$2:$A267,"="&amp;$A3,Concentrado!$B$2:$B267, "=Tabasco")</f>
        <v>79</v>
      </c>
    </row>
    <row r="4" spans="1:6" x14ac:dyDescent="0.25">
      <c r="A4" s="8">
        <v>2014</v>
      </c>
      <c r="B4" s="11">
        <f>SUMIFS(Concentrado!C$2:C268,Concentrado!$A$2:$A268,"="&amp;$A4,Concentrado!$B$2:$B268, "=Tabasco")</f>
        <v>2122</v>
      </c>
      <c r="C4" s="11">
        <f>SUMIFS(Concentrado!D$2:D268,Concentrado!$A$2:$A268,"="&amp;$A4,Concentrado!$B$2:$B268, "=Tabasco")</f>
        <v>1591</v>
      </c>
      <c r="D4" s="11">
        <f>SUMIFS(Concentrado!E$2:E268,Concentrado!$A$2:$A268,"="&amp;$A4,Concentrado!$B$2:$B268, "=Tabasco")</f>
        <v>1271</v>
      </c>
      <c r="E4" s="11">
        <f>SUMIFS(Concentrado!F$2:F268,Concentrado!$A$2:$A268,"="&amp;$A4,Concentrado!$B$2:$B268, "=Tabasco")</f>
        <v>85</v>
      </c>
      <c r="F4" s="11">
        <f>SUMIFS(Concentrado!G$2:G268,Concentrado!$A$2:$A268,"="&amp;$A4,Concentrado!$B$2:$B268, "=Tabasco")</f>
        <v>60</v>
      </c>
    </row>
    <row r="5" spans="1:6" x14ac:dyDescent="0.25">
      <c r="A5" s="8">
        <v>2015</v>
      </c>
      <c r="B5" s="11">
        <f>SUMIFS(Concentrado!C$2:C269,Concentrado!$A$2:$A269,"="&amp;$A5,Concentrado!$B$2:$B269, "=Tabasco")</f>
        <v>2130</v>
      </c>
      <c r="C5" s="11">
        <f>SUMIFS(Concentrado!D$2:D269,Concentrado!$A$2:$A269,"="&amp;$A5,Concentrado!$B$2:$B269, "=Tabasco")</f>
        <v>1579</v>
      </c>
      <c r="D5" s="11">
        <f>SUMIFS(Concentrado!E$2:E269,Concentrado!$A$2:$A269,"="&amp;$A5,Concentrado!$B$2:$B269, "=Tabasco")</f>
        <v>1336</v>
      </c>
      <c r="E5" s="11">
        <f>SUMIFS(Concentrado!F$2:F269,Concentrado!$A$2:$A269,"="&amp;$A5,Concentrado!$B$2:$B269, "=Tabasco")</f>
        <v>91</v>
      </c>
      <c r="F5" s="11">
        <f>SUMIFS(Concentrado!G$2:G269,Concentrado!$A$2:$A269,"="&amp;$A5,Concentrado!$B$2:$B269, "=Tabasco")</f>
        <v>40</v>
      </c>
    </row>
    <row r="6" spans="1:6" x14ac:dyDescent="0.25">
      <c r="A6" s="8">
        <v>2016</v>
      </c>
      <c r="B6" s="11">
        <f>SUMIFS(Concentrado!C$2:C270,Concentrado!$A$2:$A270,"="&amp;$A6,Concentrado!$B$2:$B270, "=Tabasco")</f>
        <v>2181</v>
      </c>
      <c r="C6" s="11">
        <f>SUMIFS(Concentrado!D$2:D270,Concentrado!$A$2:$A270,"="&amp;$A6,Concentrado!$B$2:$B270, "=Tabasco")</f>
        <v>1580</v>
      </c>
      <c r="D6" s="11">
        <f>SUMIFS(Concentrado!E$2:E270,Concentrado!$A$2:$A270,"="&amp;$A6,Concentrado!$B$2:$B270, "=Tabasco")</f>
        <v>1363</v>
      </c>
      <c r="E6" s="11">
        <f>SUMIFS(Concentrado!F$2:F270,Concentrado!$A$2:$A270,"="&amp;$A6,Concentrado!$B$2:$B270, "=Tabasco")</f>
        <v>90</v>
      </c>
      <c r="F6" s="11">
        <f>SUMIFS(Concentrado!G$2:G270,Concentrado!$A$2:$A270,"="&amp;$A6,Concentrado!$B$2:$B270, "=Tabasco")</f>
        <v>37</v>
      </c>
    </row>
    <row r="7" spans="1:6" x14ac:dyDescent="0.25">
      <c r="A7" s="8">
        <v>2017</v>
      </c>
      <c r="B7" s="11">
        <f>SUMIFS(Concentrado!C$2:C271,Concentrado!$A$2:$A271,"="&amp;$A7,Concentrado!$B$2:$B271, "=Tabasco")</f>
        <v>2173</v>
      </c>
      <c r="C7" s="11">
        <f>SUMIFS(Concentrado!D$2:D271,Concentrado!$A$2:$A271,"="&amp;$A7,Concentrado!$B$2:$B271, "=Tabasco")</f>
        <v>1554</v>
      </c>
      <c r="D7" s="11">
        <f>SUMIFS(Concentrado!E$2:E271,Concentrado!$A$2:$A271,"="&amp;$A7,Concentrado!$B$2:$B271, "=Tabasco")</f>
        <v>1286</v>
      </c>
      <c r="E7" s="11">
        <f>SUMIFS(Concentrado!F$2:F271,Concentrado!$A$2:$A271,"="&amp;$A7,Concentrado!$B$2:$B271, "=Tabasco")</f>
        <v>91</v>
      </c>
      <c r="F7" s="11">
        <f>SUMIFS(Concentrado!G$2:G271,Concentrado!$A$2:$A271,"="&amp;$A7,Concentrado!$B$2:$B271, "=Tabasco")</f>
        <v>39</v>
      </c>
    </row>
    <row r="8" spans="1:6" x14ac:dyDescent="0.25">
      <c r="A8" s="8">
        <v>2018</v>
      </c>
      <c r="B8" s="11">
        <f>SUMIFS(Concentrado!C$2:C271,Concentrado!$A$2:$A271,"="&amp;$A8,Concentrado!$B$2:$B271, "=Tabasco")</f>
        <v>2219</v>
      </c>
      <c r="C8" s="11">
        <f>SUMIFS(Concentrado!D$2:D271,Concentrado!$A$2:$A271,"="&amp;$A8,Concentrado!$B$2:$B271, "=Tabasco")</f>
        <v>1583</v>
      </c>
      <c r="D8" s="11">
        <f>SUMIFS(Concentrado!E$2:E271,Concentrado!$A$2:$A271,"="&amp;$A8,Concentrado!$B$2:$B271, "=Tabasco")</f>
        <v>1252</v>
      </c>
      <c r="E8" s="11">
        <f>SUMIFS(Concentrado!F$2:F271,Concentrado!$A$2:$A271,"="&amp;$A8,Concentrado!$B$2:$B271, "=Tabasco")</f>
        <v>93</v>
      </c>
      <c r="F8" s="11">
        <f>SUMIFS(Concentrado!G$2:G271,Concentrado!$A$2:$A271,"="&amp;$A8,Concentrado!$B$2:$B271, "=Tabasco")</f>
        <v>38</v>
      </c>
    </row>
    <row r="9" spans="1:6" x14ac:dyDescent="0.25">
      <c r="A9" s="8">
        <v>2019</v>
      </c>
      <c r="B9" s="11">
        <f>SUMIFS(Concentrado!C$2:C272,Concentrado!$A$2:$A272,"="&amp;$A9,Concentrado!$B$2:$B272, "=Tabasco")</f>
        <v>2225</v>
      </c>
      <c r="C9" s="11">
        <f>SUMIFS(Concentrado!D$2:D272,Concentrado!$A$2:$A272,"="&amp;$A9,Concentrado!$B$2:$B272, "=Tabasco")</f>
        <v>1591</v>
      </c>
      <c r="D9" s="11">
        <f>SUMIFS(Concentrado!E$2:E272,Concentrado!$A$2:$A272,"="&amp;$A9,Concentrado!$B$2:$B272, "=Tabasco")</f>
        <v>1141</v>
      </c>
      <c r="E9" s="11">
        <f>SUMIFS(Concentrado!F$2:F272,Concentrado!$A$2:$A272,"="&amp;$A9,Concentrado!$B$2:$B272, "=Tabasco")</f>
        <v>96</v>
      </c>
      <c r="F9" s="11">
        <f>SUMIFS(Concentrado!G$2:G272,Concentrado!$A$2:$A272,"="&amp;$A9,Concentrado!$B$2:$B272, "=Tabasco")</f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SUMIFS(Concentrado!C$2:C$265,Concentrado!$A$2:$A$265,"="&amp;$A2,Concentrado!$B$2:$B$265, "=Aguascalientes")</f>
        <v>808</v>
      </c>
      <c r="C2" s="11">
        <f>SUMIFS(Concentrado!D$2:D$265,Concentrado!$A$2:$A$265,"="&amp;$A2,Concentrado!$B$2:$B$265, "=Aguascalientes")</f>
        <v>878</v>
      </c>
      <c r="D2" s="11">
        <f>SUMIFS(Concentrado!E$2:E$265,Concentrado!$A$2:$A$265,"="&amp;$A2,Concentrado!$B$2:$B$265, "=Aguascalientes")</f>
        <v>526</v>
      </c>
      <c r="E2" s="11">
        <f>SUMIFS(Concentrado!F$2:F$265,Concentrado!$A$2:$A$265,"="&amp;$A2,Concentrado!$B$2:$B$265, "=Aguascalientes")</f>
        <v>36</v>
      </c>
      <c r="F2" s="11">
        <f>SUMIFS(Concentrado!G$2:G$265,Concentrado!$A$2:$A$265,"="&amp;$A2,Concentrado!$B$2:$B$265, "=Aguascalientes")</f>
        <v>15</v>
      </c>
    </row>
    <row r="3" spans="1:6" x14ac:dyDescent="0.25">
      <c r="A3" s="8">
        <v>2013</v>
      </c>
      <c r="B3" s="11">
        <f>SUMIFS(Concentrado!C$2:C$265,Concentrado!$A$2:$A$265,"="&amp;$A3,Concentrado!$B$2:$B$265, "=Aguascalientes")</f>
        <v>835</v>
      </c>
      <c r="C3" s="11">
        <f>SUMIFS(Concentrado!D$2:D$265,Concentrado!$A$2:$A$265,"="&amp;$A3,Concentrado!$B$2:$B$265, "=Aguascalientes")</f>
        <v>875</v>
      </c>
      <c r="D3" s="11">
        <f>SUMIFS(Concentrado!E$2:E$265,Concentrado!$A$2:$A$265,"="&amp;$A3,Concentrado!$B$2:$B$265, "=Aguascalientes")</f>
        <v>559</v>
      </c>
      <c r="E3" s="11">
        <f>SUMIFS(Concentrado!F$2:F$265,Concentrado!$A$2:$A$265,"="&amp;$A3,Concentrado!$B$2:$B$265, "=Aguascalientes")</f>
        <v>41</v>
      </c>
      <c r="F3" s="11">
        <f>SUMIFS(Concentrado!G$2:G$265,Concentrado!$A$2:$A$265,"="&amp;$A3,Concentrado!$B$2:$B$265, "=Aguascalientes")</f>
        <v>15</v>
      </c>
    </row>
    <row r="4" spans="1:6" x14ac:dyDescent="0.25">
      <c r="A4" s="8">
        <v>2014</v>
      </c>
      <c r="B4" s="11">
        <f>SUMIFS(Concentrado!C$2:C$265,Concentrado!$A$2:$A$265,"="&amp;$A4,Concentrado!$B$2:$B$265, "=Aguascalientes")</f>
        <v>899</v>
      </c>
      <c r="C4" s="11">
        <f>SUMIFS(Concentrado!D$2:D$265,Concentrado!$A$2:$A$265,"="&amp;$A4,Concentrado!$B$2:$B$265, "=Aguascalientes")</f>
        <v>874</v>
      </c>
      <c r="D4" s="11">
        <f>SUMIFS(Concentrado!E$2:E$265,Concentrado!$A$2:$A$265,"="&amp;$A4,Concentrado!$B$2:$B$265, "=Aguascalientes")</f>
        <v>506</v>
      </c>
      <c r="E4" s="11">
        <f>SUMIFS(Concentrado!F$2:F$265,Concentrado!$A$2:$A$265,"="&amp;$A4,Concentrado!$B$2:$B$265, "=Aguascalientes")</f>
        <v>42</v>
      </c>
      <c r="F4" s="11">
        <f>SUMIFS(Concentrado!G$2:G$265,Concentrado!$A$2:$A$265,"="&amp;$A4,Concentrado!$B$2:$B$265, "=Aguascalientes")</f>
        <v>12</v>
      </c>
    </row>
    <row r="5" spans="1:6" x14ac:dyDescent="0.25">
      <c r="A5" s="8">
        <v>2015</v>
      </c>
      <c r="B5" s="11">
        <f>SUMIFS(Concentrado!C$2:C$265,Concentrado!$A$2:$A$265,"="&amp;$A5,Concentrado!$B$2:$B$265, "=Aguascalientes")</f>
        <v>831</v>
      </c>
      <c r="C5" s="11">
        <f>SUMIFS(Concentrado!D$2:D$265,Concentrado!$A$2:$A$265,"="&amp;$A5,Concentrado!$B$2:$B$265, "=Aguascalientes")</f>
        <v>875</v>
      </c>
      <c r="D5" s="11">
        <f>SUMIFS(Concentrado!E$2:E$265,Concentrado!$A$2:$A$265,"="&amp;$A5,Concentrado!$B$2:$B$265, "=Aguascalientes")</f>
        <v>486</v>
      </c>
      <c r="E5" s="11">
        <f>SUMIFS(Concentrado!F$2:F$265,Concentrado!$A$2:$A$265,"="&amp;$A5,Concentrado!$B$2:$B$265, "=Aguascalientes")</f>
        <v>41</v>
      </c>
      <c r="F5" s="11">
        <f>SUMIFS(Concentrado!G$2:G$265,Concentrado!$A$2:$A$265,"="&amp;$A5,Concentrado!$B$2:$B$265, "=Aguascalientes")</f>
        <v>12</v>
      </c>
    </row>
    <row r="6" spans="1:6" x14ac:dyDescent="0.25">
      <c r="A6" s="8">
        <v>2016</v>
      </c>
      <c r="B6" s="11">
        <f>SUMIFS(Concentrado!C$2:C$265,Concentrado!$A$2:$A$265,"="&amp;$A6,Concentrado!$B$2:$B$265, "=Aguascalientes")</f>
        <v>826</v>
      </c>
      <c r="C6" s="11">
        <f>SUMIFS(Concentrado!D$2:D$265,Concentrado!$A$2:$A$265,"="&amp;$A6,Concentrado!$B$2:$B$265, "=Aguascalientes")</f>
        <v>895</v>
      </c>
      <c r="D6" s="11">
        <f>SUMIFS(Concentrado!E$2:E$265,Concentrado!$A$2:$A$265,"="&amp;$A6,Concentrado!$B$2:$B$265, "=Aguascalientes")</f>
        <v>484</v>
      </c>
      <c r="E6" s="11">
        <f>SUMIFS(Concentrado!F$2:F$265,Concentrado!$A$2:$A$265,"="&amp;$A6,Concentrado!$B$2:$B$265, "=Aguascalientes")</f>
        <v>41</v>
      </c>
      <c r="F6" s="11">
        <f>SUMIFS(Concentrado!G$2:G$265,Concentrado!$A$2:$A$265,"="&amp;$A6,Concentrado!$B$2:$B$265, "=Aguascalientes")</f>
        <v>13</v>
      </c>
    </row>
    <row r="7" spans="1:6" x14ac:dyDescent="0.25">
      <c r="A7" s="8">
        <v>2017</v>
      </c>
      <c r="B7" s="11">
        <f>SUMIFS(Concentrado!C$2:C$265,Concentrado!$A$2:$A$265,"="&amp;$A7,Concentrado!$B$2:$B$265, "=Aguascalientes")</f>
        <v>843</v>
      </c>
      <c r="C7" s="11">
        <f>SUMIFS(Concentrado!D$2:D$265,Concentrado!$A$2:$A$265,"="&amp;$A7,Concentrado!$B$2:$B$265, "=Aguascalientes")</f>
        <v>875</v>
      </c>
      <c r="D7" s="11">
        <f>SUMIFS(Concentrado!E$2:E$265,Concentrado!$A$2:$A$265,"="&amp;$A7,Concentrado!$B$2:$B$265, "=Aguascalientes")</f>
        <v>472</v>
      </c>
      <c r="E7" s="11">
        <f>SUMIFS(Concentrado!F$2:F$265,Concentrado!$A$2:$A$265,"="&amp;$A7,Concentrado!$B$2:$B$265, "=Aguascalientes")</f>
        <v>42</v>
      </c>
      <c r="F7" s="11">
        <f>SUMIFS(Concentrado!G$2:G$265,Concentrado!$A$2:$A$265,"="&amp;$A7,Concentrado!$B$2:$B$265, "=Aguascalientes")</f>
        <v>13</v>
      </c>
    </row>
    <row r="8" spans="1:6" x14ac:dyDescent="0.25">
      <c r="A8" s="8">
        <v>2018</v>
      </c>
      <c r="B8" s="11">
        <f>SUMIFS(Concentrado!C$2:C$265,Concentrado!$A$2:$A$265,"="&amp;$A8,Concentrado!$B$2:$B$265, "=Aguascalientes")</f>
        <v>863</v>
      </c>
      <c r="C8" s="11">
        <f>SUMIFS(Concentrado!D$2:D$265,Concentrado!$A$2:$A$265,"="&amp;$A8,Concentrado!$B$2:$B$265, "=Aguascalientes")</f>
        <v>966</v>
      </c>
      <c r="D8" s="11">
        <f>SUMIFS(Concentrado!E$2:E$265,Concentrado!$A$2:$A$265,"="&amp;$A8,Concentrado!$B$2:$B$265, "=Aguascalientes")</f>
        <v>557</v>
      </c>
      <c r="E8" s="11">
        <f>SUMIFS(Concentrado!F$2:F$265,Concentrado!$A$2:$A$265,"="&amp;$A8,Concentrado!$B$2:$B$265, "=Aguascalientes")</f>
        <v>50</v>
      </c>
      <c r="F8" s="11">
        <f>SUMIFS(Concentrado!G$2:G$265,Concentrado!$A$2:$A$265,"="&amp;$A8,Concentrado!$B$2:$B$265, "=Aguascalientes")</f>
        <v>15</v>
      </c>
    </row>
    <row r="9" spans="1:6" x14ac:dyDescent="0.25">
      <c r="A9" s="8">
        <v>2019</v>
      </c>
      <c r="B9" s="11">
        <f>SUMIFS(Concentrado!C$2:C$265,Concentrado!$A$2:$A$265,"="&amp;$A9,Concentrado!$B$2:$B$265, "=Aguascalientes")</f>
        <v>900</v>
      </c>
      <c r="C9" s="11">
        <f>SUMIFS(Concentrado!D$2:D$265,Concentrado!$A$2:$A$265,"="&amp;$A9,Concentrado!$B$2:$B$265, "=Aguascalientes")</f>
        <v>974</v>
      </c>
      <c r="D9" s="11">
        <f>SUMIFS(Concentrado!E$2:E$265,Concentrado!$A$2:$A$265,"="&amp;$A9,Concentrado!$B$2:$B$265, "=Aguascalientes")</f>
        <v>599</v>
      </c>
      <c r="E9" s="11">
        <f>SUMIFS(Concentrado!F$2:F$265,Concentrado!$A$2:$A$265,"="&amp;$A9,Concentrado!$B$2:$B$265, "=Aguascalientes")</f>
        <v>60</v>
      </c>
      <c r="F9" s="11">
        <f>SUMIFS(Concentrado!G$2:G$265,Concentrado!$A$2:$A$265,"="&amp;$A9,Concentrado!$B$2:$B$265, "=Aguascalientes")</f>
        <v>15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"=Tamaulipas")</f>
        <v>2149</v>
      </c>
      <c r="C2" s="11">
        <f>SUMIFS(Concentrado!D$2:D266,Concentrado!$A$2:$A266,"="&amp;$A2,Concentrado!$B$2:$B266, "=Tamaulipas")</f>
        <v>3020</v>
      </c>
      <c r="D2" s="11">
        <f>SUMIFS(Concentrado!E$2:E266,Concentrado!$A$2:$A266,"="&amp;$A2,Concentrado!$B$2:$B266, "=Tamaulipas")</f>
        <v>1761</v>
      </c>
      <c r="E2" s="11">
        <f>SUMIFS(Concentrado!F$2:F266,Concentrado!$A$2:$A266,"="&amp;$A2,Concentrado!$B$2:$B266, "=Tamaulipas")</f>
        <v>117</v>
      </c>
      <c r="F2" s="11">
        <f>SUMIFS(Concentrado!G$2:G266,Concentrado!$A$2:$A266,"="&amp;$A2,Concentrado!$B$2:$B266, "=Tamaulipas")</f>
        <v>122</v>
      </c>
    </row>
    <row r="3" spans="1:6" x14ac:dyDescent="0.25">
      <c r="A3" s="8">
        <v>2013</v>
      </c>
      <c r="B3" s="11">
        <f>SUMIFS(Concentrado!C$2:C267,Concentrado!$A$2:$A267,"="&amp;$A3,Concentrado!$B$2:$B267, "=Tamaulipas")</f>
        <v>2268</v>
      </c>
      <c r="C3" s="11">
        <f>SUMIFS(Concentrado!D$2:D267,Concentrado!$A$2:$A267,"="&amp;$A3,Concentrado!$B$2:$B267, "=Tamaulipas")</f>
        <v>3028</v>
      </c>
      <c r="D3" s="11">
        <f>SUMIFS(Concentrado!E$2:E267,Concentrado!$A$2:$A267,"="&amp;$A3,Concentrado!$B$2:$B267, "=Tamaulipas")</f>
        <v>1892</v>
      </c>
      <c r="E3" s="11">
        <f>SUMIFS(Concentrado!F$2:F267,Concentrado!$A$2:$A267,"="&amp;$A3,Concentrado!$B$2:$B267, "=Tamaulipas")</f>
        <v>134</v>
      </c>
      <c r="F3" s="11">
        <f>SUMIFS(Concentrado!G$2:G267,Concentrado!$A$2:$A267,"="&amp;$A3,Concentrado!$B$2:$B267, "=Tamaulipas")</f>
        <v>111</v>
      </c>
    </row>
    <row r="4" spans="1:6" x14ac:dyDescent="0.25">
      <c r="A4" s="8">
        <v>2014</v>
      </c>
      <c r="B4" s="11">
        <f>SUMIFS(Concentrado!C$2:C268,Concentrado!$A$2:$A268,"="&amp;$A4,Concentrado!$B$2:$B268, "=Tamaulipas")</f>
        <v>2335</v>
      </c>
      <c r="C4" s="11">
        <f>SUMIFS(Concentrado!D$2:D268,Concentrado!$A$2:$A268,"="&amp;$A4,Concentrado!$B$2:$B268, "=Tamaulipas")</f>
        <v>3051</v>
      </c>
      <c r="D4" s="11">
        <f>SUMIFS(Concentrado!E$2:E268,Concentrado!$A$2:$A268,"="&amp;$A4,Concentrado!$B$2:$B268, "=Tamaulipas")</f>
        <v>1855</v>
      </c>
      <c r="E4" s="11">
        <f>SUMIFS(Concentrado!F$2:F268,Concentrado!$A$2:$A268,"="&amp;$A4,Concentrado!$B$2:$B268, "=Tamaulipas")</f>
        <v>134</v>
      </c>
      <c r="F4" s="11">
        <f>SUMIFS(Concentrado!G$2:G268,Concentrado!$A$2:$A268,"="&amp;$A4,Concentrado!$B$2:$B268, "=Tamaulipas")</f>
        <v>74</v>
      </c>
    </row>
    <row r="5" spans="1:6" x14ac:dyDescent="0.25">
      <c r="A5" s="8">
        <v>2015</v>
      </c>
      <c r="B5" s="11">
        <f>SUMIFS(Concentrado!C$2:C269,Concentrado!$A$2:$A269,"="&amp;$A5,Concentrado!$B$2:$B269, "=Tamaulipas")</f>
        <v>2373</v>
      </c>
      <c r="C5" s="11">
        <f>SUMIFS(Concentrado!D$2:D269,Concentrado!$A$2:$A269,"="&amp;$A5,Concentrado!$B$2:$B269, "=Tamaulipas")</f>
        <v>3047</v>
      </c>
      <c r="D5" s="11">
        <f>SUMIFS(Concentrado!E$2:E269,Concentrado!$A$2:$A269,"="&amp;$A5,Concentrado!$B$2:$B269, "=Tamaulipas")</f>
        <v>1543</v>
      </c>
      <c r="E5" s="11">
        <f>SUMIFS(Concentrado!F$2:F269,Concentrado!$A$2:$A269,"="&amp;$A5,Concentrado!$B$2:$B269, "=Tamaulipas")</f>
        <v>134</v>
      </c>
      <c r="F5" s="11">
        <f>SUMIFS(Concentrado!G$2:G269,Concentrado!$A$2:$A269,"="&amp;$A5,Concentrado!$B$2:$B269, "=Tamaulipas")</f>
        <v>74</v>
      </c>
    </row>
    <row r="6" spans="1:6" x14ac:dyDescent="0.25">
      <c r="A6" s="8">
        <v>2016</v>
      </c>
      <c r="B6" s="11">
        <f>SUMIFS(Concentrado!C$2:C270,Concentrado!$A$2:$A270,"="&amp;$A6,Concentrado!$B$2:$B270, "=Tamaulipas")</f>
        <v>2292</v>
      </c>
      <c r="C6" s="11">
        <f>SUMIFS(Concentrado!D$2:D270,Concentrado!$A$2:$A270,"="&amp;$A6,Concentrado!$B$2:$B270, "=Tamaulipas")</f>
        <v>3046</v>
      </c>
      <c r="D6" s="11">
        <f>SUMIFS(Concentrado!E$2:E270,Concentrado!$A$2:$A270,"="&amp;$A6,Concentrado!$B$2:$B270, "=Tamaulipas")</f>
        <v>1612</v>
      </c>
      <c r="E6" s="11">
        <f>SUMIFS(Concentrado!F$2:F270,Concentrado!$A$2:$A270,"="&amp;$A6,Concentrado!$B$2:$B270, "=Tamaulipas")</f>
        <v>130</v>
      </c>
      <c r="F6" s="11">
        <f>SUMIFS(Concentrado!G$2:G270,Concentrado!$A$2:$A270,"="&amp;$A6,Concentrado!$B$2:$B270, "=Tamaulipas")</f>
        <v>69</v>
      </c>
    </row>
    <row r="7" spans="1:6" x14ac:dyDescent="0.25">
      <c r="A7" s="8">
        <v>2017</v>
      </c>
      <c r="B7" s="11">
        <f>SUMIFS(Concentrado!C$2:C271,Concentrado!$A$2:$A271,"="&amp;$A7,Concentrado!$B$2:$B271, "=Tamaulipas")</f>
        <v>2284</v>
      </c>
      <c r="C7" s="11">
        <f>SUMIFS(Concentrado!D$2:D271,Concentrado!$A$2:$A271,"="&amp;$A7,Concentrado!$B$2:$B271, "=Tamaulipas")</f>
        <v>2993</v>
      </c>
      <c r="D7" s="11">
        <f>SUMIFS(Concentrado!E$2:E271,Concentrado!$A$2:$A271,"="&amp;$A7,Concentrado!$B$2:$B271, "=Tamaulipas")</f>
        <v>1546</v>
      </c>
      <c r="E7" s="11">
        <f>SUMIFS(Concentrado!F$2:F271,Concentrado!$A$2:$A271,"="&amp;$A7,Concentrado!$B$2:$B271, "=Tamaulipas")</f>
        <v>138</v>
      </c>
      <c r="F7" s="11">
        <f>SUMIFS(Concentrado!G$2:G271,Concentrado!$A$2:$A271,"="&amp;$A7,Concentrado!$B$2:$B271, "=Tamaulipas")</f>
        <v>66</v>
      </c>
    </row>
    <row r="8" spans="1:6" x14ac:dyDescent="0.25">
      <c r="A8" s="8">
        <v>2018</v>
      </c>
      <c r="B8" s="11">
        <f>SUMIFS(Concentrado!C$2:C271,Concentrado!$A$2:$A271,"="&amp;$A8,Concentrado!$B$2:$B271, "=Tamaulipas")</f>
        <v>2322</v>
      </c>
      <c r="C8" s="11">
        <f>SUMIFS(Concentrado!D$2:D271,Concentrado!$A$2:$A271,"="&amp;$A8,Concentrado!$B$2:$B271, "=Tamaulipas")</f>
        <v>2977</v>
      </c>
      <c r="D8" s="11">
        <f>SUMIFS(Concentrado!E$2:E271,Concentrado!$A$2:$A271,"="&amp;$A8,Concentrado!$B$2:$B271, "=Tamaulipas")</f>
        <v>1499</v>
      </c>
      <c r="E8" s="11">
        <f>SUMIFS(Concentrado!F$2:F271,Concentrado!$A$2:$A271,"="&amp;$A8,Concentrado!$B$2:$B271, "=Tamaulipas")</f>
        <v>129</v>
      </c>
      <c r="F8" s="11">
        <f>SUMIFS(Concentrado!G$2:G271,Concentrado!$A$2:$A271,"="&amp;$A8,Concentrado!$B$2:$B271, "=Tamaulipas")</f>
        <v>62</v>
      </c>
    </row>
    <row r="9" spans="1:6" x14ac:dyDescent="0.25">
      <c r="A9" s="8">
        <v>2019</v>
      </c>
      <c r="B9" s="11">
        <f>SUMIFS(Concentrado!C$2:C272,Concentrado!$A$2:$A272,"="&amp;$A9,Concentrado!$B$2:$B272, "=Tamaulipas")</f>
        <v>2337</v>
      </c>
      <c r="C9" s="11">
        <f>SUMIFS(Concentrado!D$2:D272,Concentrado!$A$2:$A272,"="&amp;$A9,Concentrado!$B$2:$B272, "=Tamaulipas")</f>
        <v>2989</v>
      </c>
      <c r="D9" s="11">
        <f>SUMIFS(Concentrado!E$2:E272,Concentrado!$A$2:$A272,"="&amp;$A9,Concentrado!$B$2:$B272, "=Tamaulipas")</f>
        <v>1455</v>
      </c>
      <c r="E9" s="11">
        <f>SUMIFS(Concentrado!F$2:F272,Concentrado!$A$2:$A272,"="&amp;$A9,Concentrado!$B$2:$B272, "=Tamaulipas")</f>
        <v>138</v>
      </c>
      <c r="F9" s="11">
        <f>SUMIFS(Concentrado!G$2:G272,Concentrado!$A$2:$A272,"="&amp;$A9,Concentrado!$B$2:$B272, "=Tamaulipas")</f>
        <v>62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"=Tlaxcala")</f>
        <v>722</v>
      </c>
      <c r="C2" s="11">
        <f>SUMIFS(Concentrado!D$2:D266,Concentrado!$A$2:$A266,"="&amp;$A2,Concentrado!$B$2:$B266, "=Tlaxcala")</f>
        <v>515</v>
      </c>
      <c r="D2" s="11">
        <f>SUMIFS(Concentrado!E$2:E266,Concentrado!$A$2:$A266,"="&amp;$A2,Concentrado!$B$2:$B266, "=Tlaxcala")</f>
        <v>706</v>
      </c>
      <c r="E2" s="11">
        <f>SUMIFS(Concentrado!F$2:F266,Concentrado!$A$2:$A266,"="&amp;$A2,Concentrado!$B$2:$B266, "=Tlaxcala")</f>
        <v>32</v>
      </c>
      <c r="F2" s="11">
        <f>SUMIFS(Concentrado!G$2:G266,Concentrado!$A$2:$A266,"="&amp;$A2,Concentrado!$B$2:$B266, "=Tlaxcala")</f>
        <v>177</v>
      </c>
    </row>
    <row r="3" spans="1:6" x14ac:dyDescent="0.25">
      <c r="A3" s="8">
        <v>2013</v>
      </c>
      <c r="B3" s="11">
        <f>SUMIFS(Concentrado!C$2:C267,Concentrado!$A$2:$A267,"="&amp;$A3,Concentrado!$B$2:$B267, "=Tlaxcala")</f>
        <v>764</v>
      </c>
      <c r="C3" s="11">
        <f>SUMIFS(Concentrado!D$2:D267,Concentrado!$A$2:$A267,"="&amp;$A3,Concentrado!$B$2:$B267, "=Tlaxcala")</f>
        <v>681</v>
      </c>
      <c r="D3" s="11">
        <f>SUMIFS(Concentrado!E$2:E267,Concentrado!$A$2:$A267,"="&amp;$A3,Concentrado!$B$2:$B267, "=Tlaxcala")</f>
        <v>715</v>
      </c>
      <c r="E3" s="11">
        <f>SUMIFS(Concentrado!F$2:F267,Concentrado!$A$2:$A267,"="&amp;$A3,Concentrado!$B$2:$B267, "=Tlaxcala")</f>
        <v>35</v>
      </c>
      <c r="F3" s="11">
        <f>SUMIFS(Concentrado!G$2:G267,Concentrado!$A$2:$A267,"="&amp;$A3,Concentrado!$B$2:$B267, "=Tlaxcala")</f>
        <v>178</v>
      </c>
    </row>
    <row r="4" spans="1:6" x14ac:dyDescent="0.25">
      <c r="A4" s="8">
        <v>2014</v>
      </c>
      <c r="B4" s="11">
        <f>SUMIFS(Concentrado!C$2:C268,Concentrado!$A$2:$A268,"="&amp;$A4,Concentrado!$B$2:$B268, "=Tlaxcala")</f>
        <v>765</v>
      </c>
      <c r="C4" s="11">
        <f>SUMIFS(Concentrado!D$2:D268,Concentrado!$A$2:$A268,"="&amp;$A4,Concentrado!$B$2:$B268, "=Tlaxcala")</f>
        <v>681</v>
      </c>
      <c r="D4" s="11">
        <f>SUMIFS(Concentrado!E$2:E268,Concentrado!$A$2:$A268,"="&amp;$A4,Concentrado!$B$2:$B268, "=Tlaxcala")</f>
        <v>721</v>
      </c>
      <c r="E4" s="11">
        <f>SUMIFS(Concentrado!F$2:F268,Concentrado!$A$2:$A268,"="&amp;$A4,Concentrado!$B$2:$B268, "=Tlaxcala")</f>
        <v>35</v>
      </c>
      <c r="F4" s="11">
        <f>SUMIFS(Concentrado!G$2:G268,Concentrado!$A$2:$A268,"="&amp;$A4,Concentrado!$B$2:$B268, "=Tlaxcala")</f>
        <v>180</v>
      </c>
    </row>
    <row r="5" spans="1:6" x14ac:dyDescent="0.25">
      <c r="A5" s="8">
        <v>2015</v>
      </c>
      <c r="B5" s="11">
        <f>SUMIFS(Concentrado!C$2:C269,Concentrado!$A$2:$A269,"="&amp;$A5,Concentrado!$B$2:$B269, "=Tlaxcala")</f>
        <v>797</v>
      </c>
      <c r="C5" s="11">
        <f>SUMIFS(Concentrado!D$2:D269,Concentrado!$A$2:$A269,"="&amp;$A5,Concentrado!$B$2:$B269, "=Tlaxcala")</f>
        <v>687</v>
      </c>
      <c r="D5" s="11">
        <f>SUMIFS(Concentrado!E$2:E269,Concentrado!$A$2:$A269,"="&amp;$A5,Concentrado!$B$2:$B269, "=Tlaxcala")</f>
        <v>699</v>
      </c>
      <c r="E5" s="11">
        <f>SUMIFS(Concentrado!F$2:F269,Concentrado!$A$2:$A269,"="&amp;$A5,Concentrado!$B$2:$B269, "=Tlaxcala")</f>
        <v>36</v>
      </c>
      <c r="F5" s="11">
        <f>SUMIFS(Concentrado!G$2:G269,Concentrado!$A$2:$A269,"="&amp;$A5,Concentrado!$B$2:$B269, "=Tlaxcala")</f>
        <v>181</v>
      </c>
    </row>
    <row r="6" spans="1:6" x14ac:dyDescent="0.25">
      <c r="A6" s="8">
        <v>2016</v>
      </c>
      <c r="B6" s="11">
        <f>SUMIFS(Concentrado!C$2:C270,Concentrado!$A$2:$A270,"="&amp;$A6,Concentrado!$B$2:$B270, "=Tlaxcala")</f>
        <v>804</v>
      </c>
      <c r="C6" s="11">
        <f>SUMIFS(Concentrado!D$2:D270,Concentrado!$A$2:$A270,"="&amp;$A6,Concentrado!$B$2:$B270, "=Tlaxcala")</f>
        <v>687</v>
      </c>
      <c r="D6" s="11">
        <f>SUMIFS(Concentrado!E$2:E270,Concentrado!$A$2:$A270,"="&amp;$A6,Concentrado!$B$2:$B270, "=Tlaxcala")</f>
        <v>700</v>
      </c>
      <c r="E6" s="11">
        <f>SUMIFS(Concentrado!F$2:F270,Concentrado!$A$2:$A270,"="&amp;$A6,Concentrado!$B$2:$B270, "=Tlaxcala")</f>
        <v>37</v>
      </c>
      <c r="F6" s="11">
        <f>SUMIFS(Concentrado!G$2:G270,Concentrado!$A$2:$A270,"="&amp;$A6,Concentrado!$B$2:$B270, "=Tlaxcala")</f>
        <v>181</v>
      </c>
    </row>
    <row r="7" spans="1:6" x14ac:dyDescent="0.25">
      <c r="A7" s="8">
        <v>2017</v>
      </c>
      <c r="B7" s="11">
        <f>SUMIFS(Concentrado!C$2:C271,Concentrado!$A$2:$A271,"="&amp;$A7,Concentrado!$B$2:$B271, "=Tlaxcala")</f>
        <v>828</v>
      </c>
      <c r="C7" s="11">
        <f>SUMIFS(Concentrado!D$2:D271,Concentrado!$A$2:$A271,"="&amp;$A7,Concentrado!$B$2:$B271, "=Tlaxcala")</f>
        <v>684</v>
      </c>
      <c r="D7" s="11">
        <f>SUMIFS(Concentrado!E$2:E271,Concentrado!$A$2:$A271,"="&amp;$A7,Concentrado!$B$2:$B271, "=Tlaxcala")</f>
        <v>716</v>
      </c>
      <c r="E7" s="11">
        <f>SUMIFS(Concentrado!F$2:F271,Concentrado!$A$2:$A271,"="&amp;$A7,Concentrado!$B$2:$B271, "=Tlaxcala")</f>
        <v>36</v>
      </c>
      <c r="F7" s="11">
        <f>SUMIFS(Concentrado!G$2:G271,Concentrado!$A$2:$A271,"="&amp;$A7,Concentrado!$B$2:$B271, "=Tlaxcala")</f>
        <v>179</v>
      </c>
    </row>
    <row r="8" spans="1:6" x14ac:dyDescent="0.25">
      <c r="A8" s="8">
        <v>2018</v>
      </c>
      <c r="B8" s="11">
        <f>SUMIFS(Concentrado!C$2:C271,Concentrado!$A$2:$A271,"="&amp;$A8,Concentrado!$B$2:$B271, "=Tlaxcala")</f>
        <v>844</v>
      </c>
      <c r="C8" s="11">
        <f>SUMIFS(Concentrado!D$2:D271,Concentrado!$A$2:$A271,"="&amp;$A8,Concentrado!$B$2:$B271, "=Tlaxcala")</f>
        <v>714</v>
      </c>
      <c r="D8" s="11">
        <f>SUMIFS(Concentrado!E$2:E271,Concentrado!$A$2:$A271,"="&amp;$A8,Concentrado!$B$2:$B271, "=Tlaxcala")</f>
        <v>741</v>
      </c>
      <c r="E8" s="11">
        <f>SUMIFS(Concentrado!F$2:F271,Concentrado!$A$2:$A271,"="&amp;$A8,Concentrado!$B$2:$B271, "=Tlaxcala")</f>
        <v>37</v>
      </c>
      <c r="F8" s="11">
        <f>SUMIFS(Concentrado!G$2:G271,Concentrado!$A$2:$A271,"="&amp;$A8,Concentrado!$B$2:$B271, "=Tlaxcala")</f>
        <v>18</v>
      </c>
    </row>
    <row r="9" spans="1:6" x14ac:dyDescent="0.25">
      <c r="A9" s="8">
        <v>2019</v>
      </c>
      <c r="B9" s="11">
        <f>SUMIFS(Concentrado!C$2:C272,Concentrado!$A$2:$A272,"="&amp;$A9,Concentrado!$B$2:$B272, "=Tlaxcala")</f>
        <v>868</v>
      </c>
      <c r="C9" s="11">
        <f>SUMIFS(Concentrado!D$2:D272,Concentrado!$A$2:$A272,"="&amp;$A9,Concentrado!$B$2:$B272, "=Tlaxcala")</f>
        <v>702</v>
      </c>
      <c r="D9" s="11">
        <f>SUMIFS(Concentrado!E$2:E272,Concentrado!$A$2:$A272,"="&amp;$A9,Concentrado!$B$2:$B272, "=Tlaxcala")</f>
        <v>739</v>
      </c>
      <c r="E9" s="11">
        <f>SUMIFS(Concentrado!F$2:F272,Concentrado!$A$2:$A272,"="&amp;$A9,Concentrado!$B$2:$B272, "=Tlaxcala")</f>
        <v>36</v>
      </c>
      <c r="F9" s="11">
        <f>SUMIFS(Concentrado!G$2:G272,Concentrado!$A$2:$A272,"="&amp;$A9,Concentrado!$B$2:$B272, "=Tlaxcala")</f>
        <v>18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"=Veracruz")</f>
        <v>4470</v>
      </c>
      <c r="C2" s="11">
        <f>SUMIFS(Concentrado!D$2:D266,Concentrado!$A$2:$A266,"="&amp;$A2,Concentrado!$B$2:$B266, "=Veracruz")</f>
        <v>4990</v>
      </c>
      <c r="D2" s="11">
        <f>SUMIFS(Concentrado!E$2:E266,Concentrado!$A$2:$A266,"="&amp;$A2,Concentrado!$B$2:$B266, "=Veracruz")</f>
        <v>3642</v>
      </c>
      <c r="E2" s="11">
        <f>SUMIFS(Concentrado!F$2:F266,Concentrado!$A$2:$A266,"="&amp;$A2,Concentrado!$B$2:$B266, "=Veracruz")</f>
        <v>236</v>
      </c>
      <c r="F2" s="11">
        <f>SUMIFS(Concentrado!G$2:G266,Concentrado!$A$2:$A266,"="&amp;$A2,Concentrado!$B$2:$B266, "=Veracruz")</f>
        <v>187</v>
      </c>
    </row>
    <row r="3" spans="1:6" x14ac:dyDescent="0.25">
      <c r="A3" s="8">
        <v>2013</v>
      </c>
      <c r="B3" s="11">
        <f>SUMIFS(Concentrado!C$2:C267,Concentrado!$A$2:$A267,"="&amp;$A3,Concentrado!$B$2:$B267, "=Veracruz")</f>
        <v>4653</v>
      </c>
      <c r="C3" s="11">
        <f>SUMIFS(Concentrado!D$2:D267,Concentrado!$A$2:$A267,"="&amp;$A3,Concentrado!$B$2:$B267, "=Veracruz")</f>
        <v>5042</v>
      </c>
      <c r="D3" s="11">
        <f>SUMIFS(Concentrado!E$2:E267,Concentrado!$A$2:$A267,"="&amp;$A3,Concentrado!$B$2:$B267, "=Veracruz")</f>
        <v>3769</v>
      </c>
      <c r="E3" s="11">
        <f>SUMIFS(Concentrado!F$2:F267,Concentrado!$A$2:$A267,"="&amp;$A3,Concentrado!$B$2:$B267, "=Veracruz")</f>
        <v>250</v>
      </c>
      <c r="F3" s="11">
        <f>SUMIFS(Concentrado!G$2:G267,Concentrado!$A$2:$A267,"="&amp;$A3,Concentrado!$B$2:$B267, "=Veracruz")</f>
        <v>182</v>
      </c>
    </row>
    <row r="4" spans="1:6" x14ac:dyDescent="0.25">
      <c r="A4" s="8">
        <v>2014</v>
      </c>
      <c r="B4" s="11">
        <f>SUMIFS(Concentrado!C$2:C268,Concentrado!$A$2:$A268,"="&amp;$A4,Concentrado!$B$2:$B268, "=Veracruz")</f>
        <v>4777</v>
      </c>
      <c r="C4" s="11">
        <f>SUMIFS(Concentrado!D$2:D268,Concentrado!$A$2:$A268,"="&amp;$A4,Concentrado!$B$2:$B268, "=Veracruz")</f>
        <v>5089</v>
      </c>
      <c r="D4" s="11">
        <f>SUMIFS(Concentrado!E$2:E268,Concentrado!$A$2:$A268,"="&amp;$A4,Concentrado!$B$2:$B268, "=Veracruz")</f>
        <v>3692</v>
      </c>
      <c r="E4" s="11">
        <f>SUMIFS(Concentrado!F$2:F268,Concentrado!$A$2:$A268,"="&amp;$A4,Concentrado!$B$2:$B268, "=Veracruz")</f>
        <v>256</v>
      </c>
      <c r="F4" s="11">
        <f>SUMIFS(Concentrado!G$2:G268,Concentrado!$A$2:$A268,"="&amp;$A4,Concentrado!$B$2:$B268, "=Veracruz")</f>
        <v>181</v>
      </c>
    </row>
    <row r="5" spans="1:6" x14ac:dyDescent="0.25">
      <c r="A5" s="8">
        <v>2015</v>
      </c>
      <c r="B5" s="11">
        <f>SUMIFS(Concentrado!C$2:C269,Concentrado!$A$2:$A269,"="&amp;$A5,Concentrado!$B$2:$B269, "=Veracruz")</f>
        <v>4891</v>
      </c>
      <c r="C5" s="11">
        <f>SUMIFS(Concentrado!D$2:D269,Concentrado!$A$2:$A269,"="&amp;$A5,Concentrado!$B$2:$B269, "=Veracruz")</f>
        <v>5064</v>
      </c>
      <c r="D5" s="11">
        <f>SUMIFS(Concentrado!E$2:E269,Concentrado!$A$2:$A269,"="&amp;$A5,Concentrado!$B$2:$B269, "=Veracruz")</f>
        <v>2607</v>
      </c>
      <c r="E5" s="11">
        <f>SUMIFS(Concentrado!F$2:F269,Concentrado!$A$2:$A269,"="&amp;$A5,Concentrado!$B$2:$B269, "=Veracruz")</f>
        <v>263</v>
      </c>
      <c r="F5" s="11">
        <f>SUMIFS(Concentrado!G$2:G269,Concentrado!$A$2:$A269,"="&amp;$A5,Concentrado!$B$2:$B269, "=Veracruz")</f>
        <v>182</v>
      </c>
    </row>
    <row r="6" spans="1:6" x14ac:dyDescent="0.25">
      <c r="A6" s="8">
        <v>2016</v>
      </c>
      <c r="B6" s="11">
        <f>SUMIFS(Concentrado!C$2:C270,Concentrado!$A$2:$A270,"="&amp;$A6,Concentrado!$B$2:$B270, "=Veracruz")</f>
        <v>4878</v>
      </c>
      <c r="C6" s="11">
        <f>SUMIFS(Concentrado!D$2:D270,Concentrado!$A$2:$A270,"="&amp;$A6,Concentrado!$B$2:$B270, "=Veracruz")</f>
        <v>5148</v>
      </c>
      <c r="D6" s="11">
        <f>SUMIFS(Concentrado!E$2:E270,Concentrado!$A$2:$A270,"="&amp;$A6,Concentrado!$B$2:$B270, "=Veracruz")</f>
        <v>2558</v>
      </c>
      <c r="E6" s="11">
        <f>SUMIFS(Concentrado!F$2:F270,Concentrado!$A$2:$A270,"="&amp;$A6,Concentrado!$B$2:$B270, "=Veracruz")</f>
        <v>258</v>
      </c>
      <c r="F6" s="11">
        <f>SUMIFS(Concentrado!G$2:G270,Concentrado!$A$2:$A270,"="&amp;$A6,Concentrado!$B$2:$B270, "=Veracruz")</f>
        <v>173</v>
      </c>
    </row>
    <row r="7" spans="1:6" x14ac:dyDescent="0.25">
      <c r="A7" s="8">
        <v>2017</v>
      </c>
      <c r="B7" s="11">
        <f>SUMIFS(Concentrado!C$2:C271,Concentrado!$A$2:$A271,"="&amp;$A7,Concentrado!$B$2:$B271, "=Veracruz")</f>
        <v>4827</v>
      </c>
      <c r="C7" s="11">
        <f>SUMIFS(Concentrado!D$2:D271,Concentrado!$A$2:$A271,"="&amp;$A7,Concentrado!$B$2:$B271, "=Veracruz")</f>
        <v>5043</v>
      </c>
      <c r="D7" s="11">
        <f>SUMIFS(Concentrado!E$2:E271,Concentrado!$A$2:$A271,"="&amp;$A7,Concentrado!$B$2:$B271, "=Veracruz")</f>
        <v>2360</v>
      </c>
      <c r="E7" s="11">
        <f>SUMIFS(Concentrado!F$2:F271,Concentrado!$A$2:$A271,"="&amp;$A7,Concentrado!$B$2:$B271, "=Veracruz")</f>
        <v>263</v>
      </c>
      <c r="F7" s="11">
        <f>SUMIFS(Concentrado!G$2:G271,Concentrado!$A$2:$A271,"="&amp;$A7,Concentrado!$B$2:$B271, "=Veracruz")</f>
        <v>156</v>
      </c>
    </row>
    <row r="8" spans="1:6" x14ac:dyDescent="0.25">
      <c r="A8" s="8">
        <v>2018</v>
      </c>
      <c r="B8" s="11">
        <f>SUMIFS(Concentrado!C$2:C271,Concentrado!$A$2:$A271,"="&amp;$A8,Concentrado!$B$2:$B271, "=Veracruz")</f>
        <v>4805</v>
      </c>
      <c r="C8" s="11">
        <f>SUMIFS(Concentrado!D$2:D271,Concentrado!$A$2:$A271,"="&amp;$A8,Concentrado!$B$2:$B271, "=Veracruz")</f>
        <v>4999</v>
      </c>
      <c r="D8" s="11">
        <f>SUMIFS(Concentrado!E$2:E271,Concentrado!$A$2:$A271,"="&amp;$A8,Concentrado!$B$2:$B271, "=Veracruz")</f>
        <v>2352</v>
      </c>
      <c r="E8" s="11">
        <f>SUMIFS(Concentrado!F$2:F271,Concentrado!$A$2:$A271,"="&amp;$A8,Concentrado!$B$2:$B271, "=Veracruz")</f>
        <v>262</v>
      </c>
      <c r="F8" s="11">
        <f>SUMIFS(Concentrado!G$2:G271,Concentrado!$A$2:$A271,"="&amp;$A8,Concentrado!$B$2:$B271, "=Veracruz")</f>
        <v>130</v>
      </c>
    </row>
    <row r="9" spans="1:6" x14ac:dyDescent="0.25">
      <c r="A9" s="8">
        <v>2019</v>
      </c>
      <c r="B9" s="11">
        <f>SUMIFS(Concentrado!C$2:C272,Concentrado!$A$2:$A272,"="&amp;$A9,Concentrado!$B$2:$B272, "=Veracruz")</f>
        <v>4743</v>
      </c>
      <c r="C9" s="11">
        <f>SUMIFS(Concentrado!D$2:D272,Concentrado!$A$2:$A272,"="&amp;$A9,Concentrado!$B$2:$B272, "=Veracruz")</f>
        <v>5144</v>
      </c>
      <c r="D9" s="11">
        <f>SUMIFS(Concentrado!E$2:E272,Concentrado!$A$2:$A272,"="&amp;$A9,Concentrado!$B$2:$B272, "=Veracruz")</f>
        <v>2452</v>
      </c>
      <c r="E9" s="11">
        <f>SUMIFS(Concentrado!F$2:F272,Concentrado!$A$2:$A272,"="&amp;$A9,Concentrado!$B$2:$B272, "=Veracruz")</f>
        <v>260</v>
      </c>
      <c r="F9" s="11">
        <f>SUMIFS(Concentrado!G$2:G272,Concentrado!$A$2:$A272,"="&amp;$A9,Concentrado!$B$2:$B272, "=Veracruz")</f>
        <v>154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"=Yucatán")</f>
        <v>1104</v>
      </c>
      <c r="C2" s="11">
        <f>SUMIFS(Concentrado!D$2:D266,Concentrado!$A$2:$A266,"="&amp;$A2,Concentrado!$B$2:$B266, "=Yucatán")</f>
        <v>1837</v>
      </c>
      <c r="D2" s="11">
        <f>SUMIFS(Concentrado!E$2:E266,Concentrado!$A$2:$A266,"="&amp;$A2,Concentrado!$B$2:$B266, "=Yucatán")</f>
        <v>898</v>
      </c>
      <c r="E2" s="11">
        <f>SUMIFS(Concentrado!F$2:F266,Concentrado!$A$2:$A266,"="&amp;$A2,Concentrado!$B$2:$B266, "=Yucatán")</f>
        <v>55</v>
      </c>
      <c r="F2" s="11">
        <f>SUMIFS(Concentrado!G$2:G266,Concentrado!$A$2:$A266,"="&amp;$A2,Concentrado!$B$2:$B266, "=Yucatán")</f>
        <v>20</v>
      </c>
    </row>
    <row r="3" spans="1:6" x14ac:dyDescent="0.25">
      <c r="A3" s="8">
        <v>2013</v>
      </c>
      <c r="B3" s="11">
        <f>SUMIFS(Concentrado!C$2:C267,Concentrado!$A$2:$A267,"="&amp;$A3,Concentrado!$B$2:$B267, "=Yucatán")</f>
        <v>1161</v>
      </c>
      <c r="C3" s="11">
        <f>SUMIFS(Concentrado!D$2:D267,Concentrado!$A$2:$A267,"="&amp;$A3,Concentrado!$B$2:$B267, "=Yucatán")</f>
        <v>1805</v>
      </c>
      <c r="D3" s="11">
        <f>SUMIFS(Concentrado!E$2:E267,Concentrado!$A$2:$A267,"="&amp;$A3,Concentrado!$B$2:$B267, "=Yucatán")</f>
        <v>987</v>
      </c>
      <c r="E3" s="11">
        <f>SUMIFS(Concentrado!F$2:F267,Concentrado!$A$2:$A267,"="&amp;$A3,Concentrado!$B$2:$B267, "=Yucatán")</f>
        <v>66</v>
      </c>
      <c r="F3" s="11">
        <f>SUMIFS(Concentrado!G$2:G267,Concentrado!$A$2:$A267,"="&amp;$A3,Concentrado!$B$2:$B267, "=Yucatán")</f>
        <v>22</v>
      </c>
    </row>
    <row r="4" spans="1:6" x14ac:dyDescent="0.25">
      <c r="A4" s="8">
        <v>2014</v>
      </c>
      <c r="B4" s="11">
        <f>SUMIFS(Concentrado!C$2:C268,Concentrado!$A$2:$A268,"="&amp;$A4,Concentrado!$B$2:$B268, "=Yucatán")</f>
        <v>1252</v>
      </c>
      <c r="C4" s="11">
        <f>SUMIFS(Concentrado!D$2:D268,Concentrado!$A$2:$A268,"="&amp;$A4,Concentrado!$B$2:$B268, "=Yucatán")</f>
        <v>1771</v>
      </c>
      <c r="D4" s="11">
        <f>SUMIFS(Concentrado!E$2:E268,Concentrado!$A$2:$A268,"="&amp;$A4,Concentrado!$B$2:$B268, "=Yucatán")</f>
        <v>1014</v>
      </c>
      <c r="E4" s="11">
        <f>SUMIFS(Concentrado!F$2:F268,Concentrado!$A$2:$A268,"="&amp;$A4,Concentrado!$B$2:$B268, "=Yucatán")</f>
        <v>66</v>
      </c>
      <c r="F4" s="11">
        <f>SUMIFS(Concentrado!G$2:G268,Concentrado!$A$2:$A268,"="&amp;$A4,Concentrado!$B$2:$B268, "=Yucatán")</f>
        <v>21</v>
      </c>
    </row>
    <row r="5" spans="1:6" x14ac:dyDescent="0.25">
      <c r="A5" s="8">
        <v>2015</v>
      </c>
      <c r="B5" s="11">
        <f>SUMIFS(Concentrado!C$2:C269,Concentrado!$A$2:$A269,"="&amp;$A5,Concentrado!$B$2:$B269, "=Yucatán")</f>
        <v>1277</v>
      </c>
      <c r="C5" s="11">
        <f>SUMIFS(Concentrado!D$2:D269,Concentrado!$A$2:$A269,"="&amp;$A5,Concentrado!$B$2:$B269, "=Yucatán")</f>
        <v>1861</v>
      </c>
      <c r="D5" s="11">
        <f>SUMIFS(Concentrado!E$2:E269,Concentrado!$A$2:$A269,"="&amp;$A5,Concentrado!$B$2:$B269, "=Yucatán")</f>
        <v>1074</v>
      </c>
      <c r="E5" s="11">
        <f>SUMIFS(Concentrado!F$2:F269,Concentrado!$A$2:$A269,"="&amp;$A5,Concentrado!$B$2:$B269, "=Yucatán")</f>
        <v>73</v>
      </c>
      <c r="F5" s="11">
        <f>SUMIFS(Concentrado!G$2:G269,Concentrado!$A$2:$A269,"="&amp;$A5,Concentrado!$B$2:$B269, "=Yucatán")</f>
        <v>23</v>
      </c>
    </row>
    <row r="6" spans="1:6" x14ac:dyDescent="0.25">
      <c r="A6" s="8">
        <v>2016</v>
      </c>
      <c r="B6" s="11">
        <f>SUMIFS(Concentrado!C$2:C270,Concentrado!$A$2:$A270,"="&amp;$A6,Concentrado!$B$2:$B270, "=Yucatán")</f>
        <v>1352</v>
      </c>
      <c r="C6" s="11">
        <f>SUMIFS(Concentrado!D$2:D270,Concentrado!$A$2:$A270,"="&amp;$A6,Concentrado!$B$2:$B270, "=Yucatán")</f>
        <v>1752</v>
      </c>
      <c r="D6" s="11">
        <f>SUMIFS(Concentrado!E$2:E270,Concentrado!$A$2:$A270,"="&amp;$A6,Concentrado!$B$2:$B270, "=Yucatán")</f>
        <v>987</v>
      </c>
      <c r="E6" s="11">
        <f>SUMIFS(Concentrado!F$2:F270,Concentrado!$A$2:$A270,"="&amp;$A6,Concentrado!$B$2:$B270, "=Yucatán")</f>
        <v>78</v>
      </c>
      <c r="F6" s="11">
        <f>SUMIFS(Concentrado!G$2:G270,Concentrado!$A$2:$A270,"="&amp;$A6,Concentrado!$B$2:$B270, "=Yucatán")</f>
        <v>21</v>
      </c>
    </row>
    <row r="7" spans="1:6" x14ac:dyDescent="0.25">
      <c r="A7" s="8">
        <v>2017</v>
      </c>
      <c r="B7" s="11">
        <f>SUMIFS(Concentrado!C$2:C271,Concentrado!$A$2:$A271,"="&amp;$A7,Concentrado!$B$2:$B271, "=Yucatán")</f>
        <v>1371</v>
      </c>
      <c r="C7" s="11">
        <f>SUMIFS(Concentrado!D$2:D271,Concentrado!$A$2:$A271,"="&amp;$A7,Concentrado!$B$2:$B271, "=Yucatán")</f>
        <v>1782</v>
      </c>
      <c r="D7" s="11">
        <f>SUMIFS(Concentrado!E$2:E271,Concentrado!$A$2:$A271,"="&amp;$A7,Concentrado!$B$2:$B271, "=Yucatán")</f>
        <v>986</v>
      </c>
      <c r="E7" s="11">
        <f>SUMIFS(Concentrado!F$2:F271,Concentrado!$A$2:$A271,"="&amp;$A7,Concentrado!$B$2:$B271, "=Yucatán")</f>
        <v>75</v>
      </c>
      <c r="F7" s="11">
        <f>SUMIFS(Concentrado!G$2:G271,Concentrado!$A$2:$A271,"="&amp;$A7,Concentrado!$B$2:$B271, "=Yucatán")</f>
        <v>24</v>
      </c>
    </row>
    <row r="8" spans="1:6" x14ac:dyDescent="0.25">
      <c r="A8" s="8">
        <v>2018</v>
      </c>
      <c r="B8" s="11">
        <f>SUMIFS(Concentrado!C$2:C271,Concentrado!$A$2:$A271,"="&amp;$A8,Concentrado!$B$2:$B271, "=Yucatán")</f>
        <v>1364</v>
      </c>
      <c r="C8" s="11">
        <f>SUMIFS(Concentrado!D$2:D271,Concentrado!$A$2:$A271,"="&amp;$A8,Concentrado!$B$2:$B271, "=Yucatán")</f>
        <v>1800</v>
      </c>
      <c r="D8" s="11">
        <f>SUMIFS(Concentrado!E$2:E271,Concentrado!$A$2:$A271,"="&amp;$A8,Concentrado!$B$2:$B271, "=Yucatán")</f>
        <v>996</v>
      </c>
      <c r="E8" s="11">
        <f>SUMIFS(Concentrado!F$2:F271,Concentrado!$A$2:$A271,"="&amp;$A8,Concentrado!$B$2:$B271, "=Yucatán")</f>
        <v>74</v>
      </c>
      <c r="F8" s="11">
        <f>SUMIFS(Concentrado!G$2:G271,Concentrado!$A$2:$A271,"="&amp;$A8,Concentrado!$B$2:$B271, "=Yucatán")</f>
        <v>25</v>
      </c>
    </row>
    <row r="9" spans="1:6" x14ac:dyDescent="0.25">
      <c r="A9" s="8">
        <v>2019</v>
      </c>
      <c r="B9" s="11">
        <f>SUMIFS(Concentrado!C$2:C272,Concentrado!$A$2:$A272,"="&amp;$A9,Concentrado!$B$2:$B272, "=Yucatán")</f>
        <v>1416</v>
      </c>
      <c r="C9" s="11">
        <f>SUMIFS(Concentrado!D$2:D272,Concentrado!$A$2:$A272,"="&amp;$A9,Concentrado!$B$2:$B272, "=Yucatán")</f>
        <v>1943</v>
      </c>
      <c r="D9" s="11">
        <f>SUMIFS(Concentrado!E$2:E272,Concentrado!$A$2:$A272,"="&amp;$A9,Concentrado!$B$2:$B272, "=Yucatán")</f>
        <v>1052</v>
      </c>
      <c r="E9" s="11">
        <f>SUMIFS(Concentrado!F$2:F272,Concentrado!$A$2:$A272,"="&amp;$A9,Concentrado!$B$2:$B272, "=Yucatán")</f>
        <v>79</v>
      </c>
      <c r="F9" s="11">
        <f>SUMIFS(Concentrado!G$2:G272,Concentrado!$A$2:$A272,"="&amp;$A9,Concentrado!$B$2:$B272, "=Yucatán")</f>
        <v>29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"=Zacatecas")</f>
        <v>1179</v>
      </c>
      <c r="C2" s="11">
        <f>SUMIFS(Concentrado!D$2:D266,Concentrado!$A$2:$A266,"="&amp;$A2,Concentrado!$B$2:$B266, "=Zacatecas")</f>
        <v>1007</v>
      </c>
      <c r="D2" s="11">
        <f>SUMIFS(Concentrado!E$2:E266,Concentrado!$A$2:$A266,"="&amp;$A2,Concentrado!$B$2:$B266, "=Zacatecas")</f>
        <v>851</v>
      </c>
      <c r="E2" s="11">
        <f>SUMIFS(Concentrado!F$2:F266,Concentrado!$A$2:$A266,"="&amp;$A2,Concentrado!$B$2:$B266, "=Zacatecas")</f>
        <v>53</v>
      </c>
      <c r="F2" s="11">
        <f>SUMIFS(Concentrado!G$2:G266,Concentrado!$A$2:$A266,"="&amp;$A2,Concentrado!$B$2:$B266, "=Zacatecas")</f>
        <v>149</v>
      </c>
    </row>
    <row r="3" spans="1:6" x14ac:dyDescent="0.25">
      <c r="A3" s="8">
        <v>2013</v>
      </c>
      <c r="B3" s="11">
        <f>SUMIFS(Concentrado!C$2:C267,Concentrado!$A$2:$A267,"="&amp;$A3,Concentrado!$B$2:$B267, "=Zacatecas")</f>
        <v>1147</v>
      </c>
      <c r="C3" s="11">
        <f>SUMIFS(Concentrado!D$2:D267,Concentrado!$A$2:$A267,"="&amp;$A3,Concentrado!$B$2:$B267, "=Zacatecas")</f>
        <v>999</v>
      </c>
      <c r="D3" s="11">
        <f>SUMIFS(Concentrado!E$2:E267,Concentrado!$A$2:$A267,"="&amp;$A3,Concentrado!$B$2:$B267, "=Zacatecas")</f>
        <v>1057</v>
      </c>
      <c r="E3" s="11">
        <f>SUMIFS(Concentrado!F$2:F267,Concentrado!$A$2:$A267,"="&amp;$A3,Concentrado!$B$2:$B267, "=Zacatecas")</f>
        <v>54</v>
      </c>
      <c r="F3" s="11">
        <f>SUMIFS(Concentrado!G$2:G267,Concentrado!$A$2:$A267,"="&amp;$A3,Concentrado!$B$2:$B267, "=Zacatecas")</f>
        <v>151</v>
      </c>
    </row>
    <row r="4" spans="1:6" x14ac:dyDescent="0.25">
      <c r="A4" s="8">
        <v>2014</v>
      </c>
      <c r="B4" s="11">
        <f>SUMIFS(Concentrado!C$2:C268,Concentrado!$A$2:$A268,"="&amp;$A4,Concentrado!$B$2:$B268, "=Zacatecas")</f>
        <v>1153</v>
      </c>
      <c r="C4" s="11">
        <f>SUMIFS(Concentrado!D$2:D268,Concentrado!$A$2:$A268,"="&amp;$A4,Concentrado!$B$2:$B268, "=Zacatecas")</f>
        <v>999</v>
      </c>
      <c r="D4" s="11">
        <f>SUMIFS(Concentrado!E$2:E268,Concentrado!$A$2:$A268,"="&amp;$A4,Concentrado!$B$2:$B268, "=Zacatecas")</f>
        <v>1053</v>
      </c>
      <c r="E4" s="11">
        <f>SUMIFS(Concentrado!F$2:F268,Concentrado!$A$2:$A268,"="&amp;$A4,Concentrado!$B$2:$B268, "=Zacatecas")</f>
        <v>55</v>
      </c>
      <c r="F4" s="11">
        <f>SUMIFS(Concentrado!G$2:G268,Concentrado!$A$2:$A268,"="&amp;$A4,Concentrado!$B$2:$B268, "=Zacatecas")</f>
        <v>163</v>
      </c>
    </row>
    <row r="5" spans="1:6" x14ac:dyDescent="0.25">
      <c r="A5" s="8">
        <v>2015</v>
      </c>
      <c r="B5" s="11">
        <f>SUMIFS(Concentrado!C$2:C269,Concentrado!$A$2:$A269,"="&amp;$A5,Concentrado!$B$2:$B269, "=Zacatecas")</f>
        <v>1163</v>
      </c>
      <c r="C5" s="11">
        <f>SUMIFS(Concentrado!D$2:D269,Concentrado!$A$2:$A269,"="&amp;$A5,Concentrado!$B$2:$B269, "=Zacatecas")</f>
        <v>999</v>
      </c>
      <c r="D5" s="11">
        <f>SUMIFS(Concentrado!E$2:E269,Concentrado!$A$2:$A269,"="&amp;$A5,Concentrado!$B$2:$B269, "=Zacatecas")</f>
        <v>814</v>
      </c>
      <c r="E5" s="11">
        <f>SUMIFS(Concentrado!F$2:F269,Concentrado!$A$2:$A269,"="&amp;$A5,Concentrado!$B$2:$B269, "=Zacatecas")</f>
        <v>53</v>
      </c>
      <c r="F5" s="11">
        <f>SUMIFS(Concentrado!G$2:G269,Concentrado!$A$2:$A269,"="&amp;$A5,Concentrado!$B$2:$B269, "=Zacatecas")</f>
        <v>163</v>
      </c>
    </row>
    <row r="6" spans="1:6" x14ac:dyDescent="0.25">
      <c r="A6" s="8">
        <v>2016</v>
      </c>
      <c r="B6" s="11">
        <f>SUMIFS(Concentrado!C$2:C270,Concentrado!$A$2:$A270,"="&amp;$A6,Concentrado!$B$2:$B270, "=Zacatecas")</f>
        <v>1158</v>
      </c>
      <c r="C6" s="11">
        <f>SUMIFS(Concentrado!D$2:D270,Concentrado!$A$2:$A270,"="&amp;$A6,Concentrado!$B$2:$B270, "=Zacatecas")</f>
        <v>1006</v>
      </c>
      <c r="D6" s="11">
        <f>SUMIFS(Concentrado!E$2:E270,Concentrado!$A$2:$A270,"="&amp;$A6,Concentrado!$B$2:$B270, "=Zacatecas")</f>
        <v>809</v>
      </c>
      <c r="E6" s="11">
        <f>SUMIFS(Concentrado!F$2:F270,Concentrado!$A$2:$A270,"="&amp;$A6,Concentrado!$B$2:$B270, "=Zacatecas")</f>
        <v>55</v>
      </c>
      <c r="F6" s="11">
        <f>SUMIFS(Concentrado!G$2:G270,Concentrado!$A$2:$A270,"="&amp;$A6,Concentrado!$B$2:$B270, "=Zacatecas")</f>
        <v>160</v>
      </c>
    </row>
    <row r="7" spans="1:6" x14ac:dyDescent="0.25">
      <c r="A7" s="8">
        <v>2017</v>
      </c>
      <c r="B7" s="11">
        <f>SUMIFS(Concentrado!C$2:C271,Concentrado!$A$2:$A271,"="&amp;$A7,Concentrado!$B$2:$B271, "=Zacatecas")</f>
        <v>1208</v>
      </c>
      <c r="C7" s="11">
        <f>SUMIFS(Concentrado!D$2:D271,Concentrado!$A$2:$A271,"="&amp;$A7,Concentrado!$B$2:$B271, "=Zacatecas")</f>
        <v>1000</v>
      </c>
      <c r="D7" s="11">
        <f>SUMIFS(Concentrado!E$2:E271,Concentrado!$A$2:$A271,"="&amp;$A7,Concentrado!$B$2:$B271, "=Zacatecas")</f>
        <v>819</v>
      </c>
      <c r="E7" s="11">
        <f>SUMIFS(Concentrado!F$2:F271,Concentrado!$A$2:$A271,"="&amp;$A7,Concentrado!$B$2:$B271, "=Zacatecas")</f>
        <v>50</v>
      </c>
      <c r="F7" s="11">
        <f>SUMIFS(Concentrado!G$2:G271,Concentrado!$A$2:$A271,"="&amp;$A7,Concentrado!$B$2:$B271, "=Zacatecas")</f>
        <v>160</v>
      </c>
    </row>
    <row r="8" spans="1:6" x14ac:dyDescent="0.25">
      <c r="A8" s="8">
        <v>2018</v>
      </c>
      <c r="B8" s="11">
        <f>SUMIFS(Concentrado!C$2:C271,Concentrado!$A$2:$A271,"="&amp;$A8,Concentrado!$B$2:$B271, "=Zacatecas")</f>
        <v>1187</v>
      </c>
      <c r="C8" s="11">
        <f>SUMIFS(Concentrado!D$2:D271,Concentrado!$A$2:$A271,"="&amp;$A8,Concentrado!$B$2:$B271, "=Zacatecas")</f>
        <v>999</v>
      </c>
      <c r="D8" s="11">
        <f>SUMIFS(Concentrado!E$2:E271,Concentrado!$A$2:$A271,"="&amp;$A8,Concentrado!$B$2:$B271, "=Zacatecas")</f>
        <v>725</v>
      </c>
      <c r="E8" s="11">
        <f>SUMIFS(Concentrado!F$2:F271,Concentrado!$A$2:$A271,"="&amp;$A8,Concentrado!$B$2:$B271, "=Zacatecas")</f>
        <v>48</v>
      </c>
      <c r="F8" s="11">
        <f>SUMIFS(Concentrado!G$2:G271,Concentrado!$A$2:$A271,"="&amp;$A8,Concentrado!$B$2:$B271, "=Zacatecas")</f>
        <v>30</v>
      </c>
    </row>
    <row r="9" spans="1:6" x14ac:dyDescent="0.25">
      <c r="A9" s="8">
        <v>2019</v>
      </c>
      <c r="B9" s="11">
        <f>SUMIFS(Concentrado!C$2:C272,Concentrado!$A$2:$A272,"="&amp;$A9,Concentrado!$B$2:$B272, "=Zacatecas")</f>
        <v>1176</v>
      </c>
      <c r="C9" s="11">
        <f>SUMIFS(Concentrado!D$2:D272,Concentrado!$A$2:$A272,"="&amp;$A9,Concentrado!$B$2:$B272, "=Zacatecas")</f>
        <v>974</v>
      </c>
      <c r="D9" s="11">
        <f>SUMIFS(Concentrado!E$2:E272,Concentrado!$A$2:$A272,"="&amp;$A9,Concentrado!$B$2:$B272, "=Zacatecas")</f>
        <v>758</v>
      </c>
      <c r="E9" s="11">
        <f>SUMIFS(Concentrado!F$2:F272,Concentrado!$A$2:$A272,"="&amp;$A9,Concentrado!$B$2:$B272, "=Zacatecas")</f>
        <v>50</v>
      </c>
      <c r="F9" s="11">
        <f>SUMIFS(Concentrado!G$2:G272,Concentrado!$A$2:$A272,"="&amp;$A9,Concentrado!$B$2:$B272, "=Zacatecas")</f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"=Baja California")</f>
        <v>1468</v>
      </c>
      <c r="C2" s="11">
        <f>SUMIFS(Concentrado!D$2:D266,Concentrado!$A$2:$A266,"="&amp;$A2,Concentrado!$B$2:$B266, "=Baja California")</f>
        <v>2166</v>
      </c>
      <c r="D2" s="11">
        <f>SUMIFS(Concentrado!E$2:E266,Concentrado!$A$2:$A266,"="&amp;$A2,Concentrado!$B$2:$B266, "=Baja California")</f>
        <v>1089</v>
      </c>
      <c r="E2" s="11">
        <f>SUMIFS(Concentrado!F$2:F266,Concentrado!$A$2:$A266,"="&amp;$A2,Concentrado!$B$2:$B266, "=Baja California")</f>
        <v>77</v>
      </c>
      <c r="F2" s="11">
        <f>SUMIFS(Concentrado!G$2:G266,Concentrado!$A$2:$A266,"="&amp;$A2,Concentrado!$B$2:$B266, "=Baja California")</f>
        <v>63</v>
      </c>
    </row>
    <row r="3" spans="1:6" x14ac:dyDescent="0.25">
      <c r="A3" s="8">
        <v>2013</v>
      </c>
      <c r="B3" s="11">
        <f>SUMIFS(Concentrado!C$2:C267,Concentrado!$A$2:$A267,"="&amp;$A3,Concentrado!$B$2:$B267, "=Baja California")</f>
        <v>1535</v>
      </c>
      <c r="C3" s="11">
        <f>SUMIFS(Concentrado!D$2:D267,Concentrado!$A$2:$A267,"="&amp;$A3,Concentrado!$B$2:$B267, "=Baja California")</f>
        <v>2152</v>
      </c>
      <c r="D3" s="11">
        <f>SUMIFS(Concentrado!E$2:E267,Concentrado!$A$2:$A267,"="&amp;$A3,Concentrado!$B$2:$B267, "=Baja California")</f>
        <v>1150</v>
      </c>
      <c r="E3" s="11">
        <f>SUMIFS(Concentrado!F$2:F267,Concentrado!$A$2:$A267,"="&amp;$A3,Concentrado!$B$2:$B267, "=Baja California")</f>
        <v>96</v>
      </c>
      <c r="F3" s="11">
        <f>SUMIFS(Concentrado!G$2:G267,Concentrado!$A$2:$A267,"="&amp;$A3,Concentrado!$B$2:$B267, "=Baja California")</f>
        <v>57</v>
      </c>
    </row>
    <row r="4" spans="1:6" x14ac:dyDescent="0.25">
      <c r="A4" s="8">
        <v>2014</v>
      </c>
      <c r="B4" s="11">
        <f>SUMIFS(Concentrado!C$2:C268,Concentrado!$A$2:$A268,"="&amp;$A4,Concentrado!$B$2:$B268, "=Baja California")</f>
        <v>1619</v>
      </c>
      <c r="C4" s="11">
        <f>SUMIFS(Concentrado!D$2:D268,Concentrado!$A$2:$A268,"="&amp;$A4,Concentrado!$B$2:$B268, "=Baja California")</f>
        <v>2193</v>
      </c>
      <c r="D4" s="11">
        <f>SUMIFS(Concentrado!E$2:E268,Concentrado!$A$2:$A268,"="&amp;$A4,Concentrado!$B$2:$B268, "=Baja California")</f>
        <v>1271</v>
      </c>
      <c r="E4" s="11">
        <f>SUMIFS(Concentrado!F$2:F268,Concentrado!$A$2:$A268,"="&amp;$A4,Concentrado!$B$2:$B268, "=Baja California")</f>
        <v>97</v>
      </c>
      <c r="F4" s="11">
        <f>SUMIFS(Concentrado!G$2:G268,Concentrado!$A$2:$A268,"="&amp;$A4,Concentrado!$B$2:$B268, "=Baja California")</f>
        <v>50</v>
      </c>
    </row>
    <row r="5" spans="1:6" x14ac:dyDescent="0.25">
      <c r="A5" s="8">
        <v>2015</v>
      </c>
      <c r="B5" s="11">
        <f>SUMIFS(Concentrado!C$2:C269,Concentrado!$A$2:$A269,"="&amp;$A5,Concentrado!$B$2:$B269, "=Baja California")</f>
        <v>1598</v>
      </c>
      <c r="C5" s="11">
        <f>SUMIFS(Concentrado!D$2:D269,Concentrado!$A$2:$A269,"="&amp;$A5,Concentrado!$B$2:$B269, "=Baja California")</f>
        <v>2152</v>
      </c>
      <c r="D5" s="11">
        <f>SUMIFS(Concentrado!E$2:E269,Concentrado!$A$2:$A269,"="&amp;$A5,Concentrado!$B$2:$B269, "=Baja California")</f>
        <v>1076</v>
      </c>
      <c r="E5" s="11">
        <f>SUMIFS(Concentrado!F$2:F269,Concentrado!$A$2:$A269,"="&amp;$A5,Concentrado!$B$2:$B269, "=Baja California")</f>
        <v>105</v>
      </c>
      <c r="F5" s="11">
        <f>SUMIFS(Concentrado!G$2:G269,Concentrado!$A$2:$A269,"="&amp;$A5,Concentrado!$B$2:$B269, "=Baja California")</f>
        <v>42</v>
      </c>
    </row>
    <row r="6" spans="1:6" x14ac:dyDescent="0.25">
      <c r="A6" s="8">
        <v>2016</v>
      </c>
      <c r="B6" s="11">
        <f>SUMIFS(Concentrado!C$2:C270,Concentrado!$A$2:$A270,"="&amp;$A6,Concentrado!$B$2:$B270, "=Baja California")</f>
        <v>1668</v>
      </c>
      <c r="C6" s="11">
        <f>SUMIFS(Concentrado!D$2:D270,Concentrado!$A$2:$A270,"="&amp;$A6,Concentrado!$B$2:$B270, "=Baja California")</f>
        <v>2171</v>
      </c>
      <c r="D6" s="11">
        <f>SUMIFS(Concentrado!E$2:E270,Concentrado!$A$2:$A270,"="&amp;$A6,Concentrado!$B$2:$B270, "=Baja California")</f>
        <v>1056</v>
      </c>
      <c r="E6" s="11">
        <f>SUMIFS(Concentrado!F$2:F270,Concentrado!$A$2:$A270,"="&amp;$A6,Concentrado!$B$2:$B270, "=Baja California")</f>
        <v>102</v>
      </c>
      <c r="F6" s="11">
        <f>SUMIFS(Concentrado!G$2:G270,Concentrado!$A$2:$A270,"="&amp;$A6,Concentrado!$B$2:$B270, "=Baja California")</f>
        <v>35</v>
      </c>
    </row>
    <row r="7" spans="1:6" x14ac:dyDescent="0.25">
      <c r="A7" s="8">
        <v>2017</v>
      </c>
      <c r="B7" s="11">
        <f>SUMIFS(Concentrado!C$2:C271,Concentrado!$A$2:$A271,"="&amp;$A7,Concentrado!$B$2:$B271, "=Baja California")</f>
        <v>1627</v>
      </c>
      <c r="C7" s="11">
        <f>SUMIFS(Concentrado!D$2:D271,Concentrado!$A$2:$A271,"="&amp;$A7,Concentrado!$B$2:$B271, "=Baja California")</f>
        <v>2183</v>
      </c>
      <c r="D7" s="11">
        <f>SUMIFS(Concentrado!E$2:E271,Concentrado!$A$2:$A271,"="&amp;$A7,Concentrado!$B$2:$B271, "=Baja California")</f>
        <v>1036</v>
      </c>
      <c r="E7" s="11">
        <f>SUMIFS(Concentrado!F$2:F271,Concentrado!$A$2:$A271,"="&amp;$A7,Concentrado!$B$2:$B271, "=Baja California")</f>
        <v>105</v>
      </c>
      <c r="F7" s="11">
        <f>SUMIFS(Concentrado!G$2:G271,Concentrado!$A$2:$A271,"="&amp;$A7,Concentrado!$B$2:$B271, "=Baja California")</f>
        <v>39</v>
      </c>
    </row>
    <row r="8" spans="1:6" x14ac:dyDescent="0.25">
      <c r="A8" s="8">
        <v>2018</v>
      </c>
      <c r="B8" s="11">
        <f>SUMIFS(Concentrado!C$2:C271,Concentrado!$A$2:$A271,"="&amp;$A8,Concentrado!$B$2:$B271, "=Baja California")</f>
        <v>1639</v>
      </c>
      <c r="C8" s="11">
        <f>SUMIFS(Concentrado!D$2:D271,Concentrado!$A$2:$A271,"="&amp;$A8,Concentrado!$B$2:$B271, "=Baja California")</f>
        <v>2153</v>
      </c>
      <c r="D8" s="11">
        <f>SUMIFS(Concentrado!E$2:E271,Concentrado!$A$2:$A271,"="&amp;$A8,Concentrado!$B$2:$B271, "=Baja California")</f>
        <v>1069</v>
      </c>
      <c r="E8" s="11">
        <f>SUMIFS(Concentrado!F$2:F271,Concentrado!$A$2:$A271,"="&amp;$A8,Concentrado!$B$2:$B271, "=Baja California")</f>
        <v>99</v>
      </c>
      <c r="F8" s="11">
        <f>SUMIFS(Concentrado!G$2:G271,Concentrado!$A$2:$A271,"="&amp;$A8,Concentrado!$B$2:$B271, "=Baja California")</f>
        <v>41</v>
      </c>
    </row>
    <row r="9" spans="1:6" x14ac:dyDescent="0.25">
      <c r="A9" s="8">
        <v>2019</v>
      </c>
      <c r="B9" s="11">
        <f>SUMIFS(Concentrado!C$2:C272,Concentrado!$A$2:$A272,"="&amp;$A9,Concentrado!$B$2:$B272, "=Baja California")</f>
        <v>1522</v>
      </c>
      <c r="C9" s="11">
        <f>SUMIFS(Concentrado!D$2:D272,Concentrado!$A$2:$A272,"="&amp;$A9,Concentrado!$B$2:$B272, "=Baja California")</f>
        <v>2142</v>
      </c>
      <c r="D9" s="11">
        <f>SUMIFS(Concentrado!E$2:E272,Concentrado!$A$2:$A272,"="&amp;$A9,Concentrado!$B$2:$B272, "=Baja California")</f>
        <v>1076</v>
      </c>
      <c r="E9" s="11">
        <f>SUMIFS(Concentrado!F$2:F272,Concentrado!$A$2:$A272,"="&amp;$A9,Concentrado!$B$2:$B272, "=Baja California")</f>
        <v>104</v>
      </c>
      <c r="F9" s="11">
        <f>SUMIFS(Concentrado!G$2:G272,Concentrado!$A$2:$A272,"="&amp;$A9,Concentrado!$B$2:$B272, "=Baja California")</f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"=Baja California Sur")</f>
        <v>549</v>
      </c>
      <c r="C2" s="11">
        <f>SUMIFS(Concentrado!D$2:D266,Concentrado!$A$2:$A266,"="&amp;$A2,Concentrado!$B$2:$B266, "=Baja California Sur")</f>
        <v>673</v>
      </c>
      <c r="D2" s="11">
        <f>SUMIFS(Concentrado!E$2:E266,Concentrado!$A$2:$A266,"="&amp;$A2,Concentrado!$B$2:$B266, "=Baja California Sur")</f>
        <v>514</v>
      </c>
      <c r="E2" s="11">
        <f>SUMIFS(Concentrado!F$2:F266,Concentrado!$A$2:$A266,"="&amp;$A2,Concentrado!$B$2:$B266, "=Baja California Sur")</f>
        <v>31</v>
      </c>
      <c r="F2" s="11">
        <f>SUMIFS(Concentrado!G$2:G266,Concentrado!$A$2:$A266,"="&amp;$A2,Concentrado!$B$2:$B266, "=Baja California Sur")</f>
        <v>28</v>
      </c>
    </row>
    <row r="3" spans="1:6" x14ac:dyDescent="0.25">
      <c r="A3" s="8">
        <v>2013</v>
      </c>
      <c r="B3" s="11">
        <f>SUMIFS(Concentrado!C$2:C267,Concentrado!$A$2:$A267,"="&amp;$A3,Concentrado!$B$2:$B267, "=Baja California Sur")</f>
        <v>597</v>
      </c>
      <c r="C3" s="11">
        <f>SUMIFS(Concentrado!D$2:D267,Concentrado!$A$2:$A267,"="&amp;$A3,Concentrado!$B$2:$B267, "=Baja California Sur")</f>
        <v>674</v>
      </c>
      <c r="D3" s="11">
        <f>SUMIFS(Concentrado!E$2:E267,Concentrado!$A$2:$A267,"="&amp;$A3,Concentrado!$B$2:$B267, "=Baja California Sur")</f>
        <v>548</v>
      </c>
      <c r="E3" s="11">
        <f>SUMIFS(Concentrado!F$2:F267,Concentrado!$A$2:$A267,"="&amp;$A3,Concentrado!$B$2:$B267, "=Baja California Sur")</f>
        <v>36</v>
      </c>
      <c r="F3" s="11">
        <f>SUMIFS(Concentrado!G$2:G267,Concentrado!$A$2:$A267,"="&amp;$A3,Concentrado!$B$2:$B267, "=Baja California Sur")</f>
        <v>28</v>
      </c>
    </row>
    <row r="4" spans="1:6" x14ac:dyDescent="0.25">
      <c r="A4" s="8">
        <v>2014</v>
      </c>
      <c r="B4" s="11">
        <f>SUMIFS(Concentrado!C$2:C268,Concentrado!$A$2:$A268,"="&amp;$A4,Concentrado!$B$2:$B268, "=Baja California Sur")</f>
        <v>618</v>
      </c>
      <c r="C4" s="11">
        <f>SUMIFS(Concentrado!D$2:D268,Concentrado!$A$2:$A268,"="&amp;$A4,Concentrado!$B$2:$B268, "=Baja California Sur")</f>
        <v>678</v>
      </c>
      <c r="D4" s="11">
        <f>SUMIFS(Concentrado!E$2:E268,Concentrado!$A$2:$A268,"="&amp;$A4,Concentrado!$B$2:$B268, "=Baja California Sur")</f>
        <v>530</v>
      </c>
      <c r="E4" s="11">
        <f>SUMIFS(Concentrado!F$2:F268,Concentrado!$A$2:$A268,"="&amp;$A4,Concentrado!$B$2:$B268, "=Baja California Sur")</f>
        <v>38</v>
      </c>
      <c r="F4" s="11">
        <f>SUMIFS(Concentrado!G$2:G268,Concentrado!$A$2:$A268,"="&amp;$A4,Concentrado!$B$2:$B268, "=Baja California Sur")</f>
        <v>28</v>
      </c>
    </row>
    <row r="5" spans="1:6" x14ac:dyDescent="0.25">
      <c r="A5" s="8">
        <v>2015</v>
      </c>
      <c r="B5" s="11">
        <f>SUMIFS(Concentrado!C$2:C269,Concentrado!$A$2:$A269,"="&amp;$A5,Concentrado!$B$2:$B269, "=Baja California Sur")</f>
        <v>613</v>
      </c>
      <c r="C5" s="11">
        <f>SUMIFS(Concentrado!D$2:D269,Concentrado!$A$2:$A269,"="&amp;$A5,Concentrado!$B$2:$B269, "=Baja California Sur")</f>
        <v>679</v>
      </c>
      <c r="D5" s="11">
        <f>SUMIFS(Concentrado!E$2:E269,Concentrado!$A$2:$A269,"="&amp;$A5,Concentrado!$B$2:$B269, "=Baja California Sur")</f>
        <v>462</v>
      </c>
      <c r="E5" s="11">
        <f>SUMIFS(Concentrado!F$2:F269,Concentrado!$A$2:$A269,"="&amp;$A5,Concentrado!$B$2:$B269, "=Baja California Sur")</f>
        <v>38</v>
      </c>
      <c r="F5" s="11">
        <f>SUMIFS(Concentrado!G$2:G269,Concentrado!$A$2:$A269,"="&amp;$A5,Concentrado!$B$2:$B269, "=Baja California Sur")</f>
        <v>31</v>
      </c>
    </row>
    <row r="6" spans="1:6" x14ac:dyDescent="0.25">
      <c r="A6" s="8">
        <v>2016</v>
      </c>
      <c r="B6" s="11">
        <f>SUMIFS(Concentrado!C$2:C270,Concentrado!$A$2:$A270,"="&amp;$A6,Concentrado!$B$2:$B270, "=Baja California Sur")</f>
        <v>606</v>
      </c>
      <c r="C6" s="11">
        <f>SUMIFS(Concentrado!D$2:D270,Concentrado!$A$2:$A270,"="&amp;$A6,Concentrado!$B$2:$B270, "=Baja California Sur")</f>
        <v>695</v>
      </c>
      <c r="D6" s="11">
        <f>SUMIFS(Concentrado!E$2:E270,Concentrado!$A$2:$A270,"="&amp;$A6,Concentrado!$B$2:$B270, "=Baja California Sur")</f>
        <v>449</v>
      </c>
      <c r="E6" s="11">
        <f>SUMIFS(Concentrado!F$2:F270,Concentrado!$A$2:$A270,"="&amp;$A6,Concentrado!$B$2:$B270, "=Baja California Sur")</f>
        <v>38</v>
      </c>
      <c r="F6" s="11">
        <f>SUMIFS(Concentrado!G$2:G270,Concentrado!$A$2:$A270,"="&amp;$A6,Concentrado!$B$2:$B270, "=Baja California Sur")</f>
        <v>36</v>
      </c>
    </row>
    <row r="7" spans="1:6" x14ac:dyDescent="0.25">
      <c r="A7" s="8">
        <v>2017</v>
      </c>
      <c r="B7" s="11">
        <f>SUMIFS(Concentrado!C$2:C271,Concentrado!$A$2:$A271,"="&amp;$A7,Concentrado!$B$2:$B271, "=Baja California Sur")</f>
        <v>628</v>
      </c>
      <c r="C7" s="11">
        <f>SUMIFS(Concentrado!D$2:D271,Concentrado!$A$2:$A271,"="&amp;$A7,Concentrado!$B$2:$B271, "=Baja California Sur")</f>
        <v>690</v>
      </c>
      <c r="D7" s="11">
        <f>SUMIFS(Concentrado!E$2:E271,Concentrado!$A$2:$A271,"="&amp;$A7,Concentrado!$B$2:$B271, "=Baja California Sur")</f>
        <v>435</v>
      </c>
      <c r="E7" s="11">
        <f>SUMIFS(Concentrado!F$2:F271,Concentrado!$A$2:$A271,"="&amp;$A7,Concentrado!$B$2:$B271, "=Baja California Sur")</f>
        <v>38</v>
      </c>
      <c r="F7" s="11">
        <f>SUMIFS(Concentrado!G$2:G271,Concentrado!$A$2:$A271,"="&amp;$A7,Concentrado!$B$2:$B271, "=Baja California Sur")</f>
        <v>38</v>
      </c>
    </row>
    <row r="8" spans="1:6" x14ac:dyDescent="0.25">
      <c r="A8" s="8">
        <v>2018</v>
      </c>
      <c r="B8" s="11">
        <f>SUMIFS(Concentrado!C$2:C271,Concentrado!$A$2:$A271,"="&amp;$A8,Concentrado!$B$2:$B271, "=Baja California Sur")</f>
        <v>631</v>
      </c>
      <c r="C8" s="11">
        <f>SUMIFS(Concentrado!D$2:D271,Concentrado!$A$2:$A271,"="&amp;$A8,Concentrado!$B$2:$B271, "=Baja California Sur")</f>
        <v>695</v>
      </c>
      <c r="D8" s="11">
        <f>SUMIFS(Concentrado!E$2:E271,Concentrado!$A$2:$A271,"="&amp;$A8,Concentrado!$B$2:$B271, "=Baja California Sur")</f>
        <v>420</v>
      </c>
      <c r="E8" s="11">
        <f>SUMIFS(Concentrado!F$2:F271,Concentrado!$A$2:$A271,"="&amp;$A8,Concentrado!$B$2:$B271, "=Baja California Sur")</f>
        <v>38</v>
      </c>
      <c r="F8" s="11">
        <f>SUMIFS(Concentrado!G$2:G271,Concentrado!$A$2:$A271,"="&amp;$A8,Concentrado!$B$2:$B271, "=Baja California Sur")</f>
        <v>35</v>
      </c>
    </row>
    <row r="9" spans="1:6" x14ac:dyDescent="0.25">
      <c r="A9" s="8">
        <v>2019</v>
      </c>
      <c r="B9" s="11">
        <f>SUMIFS(Concentrado!C$2:C272,Concentrado!$A$2:$A272,"="&amp;$A9,Concentrado!$B$2:$B272, "=Baja California Sur")</f>
        <v>655</v>
      </c>
      <c r="C9" s="11">
        <f>SUMIFS(Concentrado!D$2:D272,Concentrado!$A$2:$A272,"="&amp;$A9,Concentrado!$B$2:$B272, "=Baja California Sur")</f>
        <v>705</v>
      </c>
      <c r="D9" s="11">
        <f>SUMIFS(Concentrado!E$2:E272,Concentrado!$A$2:$A272,"="&amp;$A9,Concentrado!$B$2:$B272, "=Baja California Sur")</f>
        <v>446</v>
      </c>
      <c r="E9" s="11">
        <f>SUMIFS(Concentrado!F$2:F272,Concentrado!$A$2:$A272,"="&amp;$A9,Concentrado!$B$2:$B272, "=Baja California Sur")</f>
        <v>35</v>
      </c>
      <c r="F9" s="11">
        <f>SUMIFS(Concentrado!G$2:G272,Concentrado!$A$2:$A272,"="&amp;$A9,Concentrado!$B$2:$B272, "=Baja California Sur")</f>
        <v>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"=Campeche")</f>
        <v>791</v>
      </c>
      <c r="C2" s="11">
        <f>SUMIFS(Concentrado!D$2:D266,Concentrado!$A$2:$A266,"="&amp;$A2,Concentrado!$B$2:$B266, "=Campeche")</f>
        <v>860</v>
      </c>
      <c r="D2" s="11">
        <f>SUMIFS(Concentrado!E$2:E266,Concentrado!$A$2:$A266,"="&amp;$A2,Concentrado!$B$2:$B266, "=Campeche")</f>
        <v>549</v>
      </c>
      <c r="E2" s="11">
        <f>SUMIFS(Concentrado!F$2:F266,Concentrado!$A$2:$A266,"="&amp;$A2,Concentrado!$B$2:$B266, "=Campeche")</f>
        <v>35</v>
      </c>
      <c r="F2" s="11">
        <f>SUMIFS(Concentrado!G$2:G266,Concentrado!$A$2:$A266,"="&amp;$A2,Concentrado!$B$2:$B266, "=Campeche")</f>
        <v>52</v>
      </c>
    </row>
    <row r="3" spans="1:6" x14ac:dyDescent="0.25">
      <c r="A3" s="8">
        <v>2013</v>
      </c>
      <c r="B3" s="11">
        <f>SUMIFS(Concentrado!C$2:C267,Concentrado!$A$2:$A267,"="&amp;$A3,Concentrado!$B$2:$B267, "=Campeche")</f>
        <v>828</v>
      </c>
      <c r="C3" s="11">
        <f>SUMIFS(Concentrado!D$2:D267,Concentrado!$A$2:$A267,"="&amp;$A3,Concentrado!$B$2:$B267, "=Campeche")</f>
        <v>945</v>
      </c>
      <c r="D3" s="11">
        <f>SUMIFS(Concentrado!E$2:E267,Concentrado!$A$2:$A267,"="&amp;$A3,Concentrado!$B$2:$B267, "=Campeche")</f>
        <v>609</v>
      </c>
      <c r="E3" s="11">
        <f>SUMIFS(Concentrado!F$2:F267,Concentrado!$A$2:$A267,"="&amp;$A3,Concentrado!$B$2:$B267, "=Campeche")</f>
        <v>40</v>
      </c>
      <c r="F3" s="11">
        <f>SUMIFS(Concentrado!G$2:G267,Concentrado!$A$2:$A267,"="&amp;$A3,Concentrado!$B$2:$B267, "=Campeche")</f>
        <v>44</v>
      </c>
    </row>
    <row r="4" spans="1:6" x14ac:dyDescent="0.25">
      <c r="A4" s="8">
        <v>2014</v>
      </c>
      <c r="B4" s="11">
        <f>SUMIFS(Concentrado!C$2:C268,Concentrado!$A$2:$A268,"="&amp;$A4,Concentrado!$B$2:$B268, "=Campeche")</f>
        <v>820</v>
      </c>
      <c r="C4" s="11">
        <f>SUMIFS(Concentrado!D$2:D268,Concentrado!$A$2:$A268,"="&amp;$A4,Concentrado!$B$2:$B268, "=Campeche")</f>
        <v>939</v>
      </c>
      <c r="D4" s="11">
        <f>SUMIFS(Concentrado!E$2:E268,Concentrado!$A$2:$A268,"="&amp;$A4,Concentrado!$B$2:$B268, "=Campeche")</f>
        <v>618</v>
      </c>
      <c r="E4" s="11">
        <f>SUMIFS(Concentrado!F$2:F268,Concentrado!$A$2:$A268,"="&amp;$A4,Concentrado!$B$2:$B268, "=Campeche")</f>
        <v>39</v>
      </c>
      <c r="F4" s="11">
        <f>SUMIFS(Concentrado!G$2:G268,Concentrado!$A$2:$A268,"="&amp;$A4,Concentrado!$B$2:$B268, "=Campeche")</f>
        <v>44</v>
      </c>
    </row>
    <row r="5" spans="1:6" x14ac:dyDescent="0.25">
      <c r="A5" s="8">
        <v>2015</v>
      </c>
      <c r="B5" s="11">
        <f>SUMIFS(Concentrado!C$2:C269,Concentrado!$A$2:$A269,"="&amp;$A5,Concentrado!$B$2:$B269, "=Campeche")</f>
        <v>774</v>
      </c>
      <c r="C5" s="11">
        <f>SUMIFS(Concentrado!D$2:D269,Concentrado!$A$2:$A269,"="&amp;$A5,Concentrado!$B$2:$B269, "=Campeche")</f>
        <v>779</v>
      </c>
      <c r="D5" s="11">
        <f>SUMIFS(Concentrado!E$2:E269,Concentrado!$A$2:$A269,"="&amp;$A5,Concentrado!$B$2:$B269, "=Campeche")</f>
        <v>537</v>
      </c>
      <c r="E5" s="11">
        <f>SUMIFS(Concentrado!F$2:F269,Concentrado!$A$2:$A269,"="&amp;$A5,Concentrado!$B$2:$B269, "=Campeche")</f>
        <v>38</v>
      </c>
      <c r="F5" s="11">
        <f>SUMIFS(Concentrado!G$2:G269,Concentrado!$A$2:$A269,"="&amp;$A5,Concentrado!$B$2:$B269, "=Campeche")</f>
        <v>43</v>
      </c>
    </row>
    <row r="6" spans="1:6" x14ac:dyDescent="0.25">
      <c r="A6" s="8">
        <v>2016</v>
      </c>
      <c r="B6" s="11">
        <f>SUMIFS(Concentrado!C$2:C270,Concentrado!$A$2:$A270,"="&amp;$A6,Concentrado!$B$2:$B270, "=Campeche")</f>
        <v>787</v>
      </c>
      <c r="C6" s="11">
        <f>SUMIFS(Concentrado!D$2:D270,Concentrado!$A$2:$A270,"="&amp;$A6,Concentrado!$B$2:$B270, "=Campeche")</f>
        <v>789</v>
      </c>
      <c r="D6" s="11">
        <f>SUMIFS(Concentrado!E$2:E270,Concentrado!$A$2:$A270,"="&amp;$A6,Concentrado!$B$2:$B270, "=Campeche")</f>
        <v>544</v>
      </c>
      <c r="E6" s="11">
        <f>SUMIFS(Concentrado!F$2:F270,Concentrado!$A$2:$A270,"="&amp;$A6,Concentrado!$B$2:$B270, "=Campeche")</f>
        <v>37</v>
      </c>
      <c r="F6" s="11">
        <f>SUMIFS(Concentrado!G$2:G270,Concentrado!$A$2:$A270,"="&amp;$A6,Concentrado!$B$2:$B270, "=Campeche")</f>
        <v>40</v>
      </c>
    </row>
    <row r="7" spans="1:6" x14ac:dyDescent="0.25">
      <c r="A7" s="8">
        <v>2017</v>
      </c>
      <c r="B7" s="11">
        <f>SUMIFS(Concentrado!C$2:C271,Concentrado!$A$2:$A271,"="&amp;$A7,Concentrado!$B$2:$B271, "=Campeche")</f>
        <v>804</v>
      </c>
      <c r="C7" s="11">
        <f>SUMIFS(Concentrado!D$2:D271,Concentrado!$A$2:$A271,"="&amp;$A7,Concentrado!$B$2:$B271, "=Campeche")</f>
        <v>764</v>
      </c>
      <c r="D7" s="11">
        <f>SUMIFS(Concentrado!E$2:E271,Concentrado!$A$2:$A271,"="&amp;$A7,Concentrado!$B$2:$B271, "=Campeche")</f>
        <v>549</v>
      </c>
      <c r="E7" s="11">
        <f>SUMIFS(Concentrado!F$2:F271,Concentrado!$A$2:$A271,"="&amp;$A7,Concentrado!$B$2:$B271, "=Campeche")</f>
        <v>45</v>
      </c>
      <c r="F7" s="11">
        <f>SUMIFS(Concentrado!G$2:G271,Concentrado!$A$2:$A271,"="&amp;$A7,Concentrado!$B$2:$B271, "=Campeche")</f>
        <v>40</v>
      </c>
    </row>
    <row r="8" spans="1:6" x14ac:dyDescent="0.25">
      <c r="A8" s="8">
        <v>2018</v>
      </c>
      <c r="B8" s="11">
        <f>SUMIFS(Concentrado!C$2:C271,Concentrado!$A$2:$A271,"="&amp;$A8,Concentrado!$B$2:$B271, "=Campeche")</f>
        <v>811</v>
      </c>
      <c r="C8" s="11">
        <f>SUMIFS(Concentrado!D$2:D271,Concentrado!$A$2:$A271,"="&amp;$A8,Concentrado!$B$2:$B271, "=Campeche")</f>
        <v>790</v>
      </c>
      <c r="D8" s="11">
        <f>SUMIFS(Concentrado!E$2:E271,Concentrado!$A$2:$A271,"="&amp;$A8,Concentrado!$B$2:$B271, "=Campeche")</f>
        <v>539</v>
      </c>
      <c r="E8" s="11">
        <f>SUMIFS(Concentrado!F$2:F271,Concentrado!$A$2:$A271,"="&amp;$A8,Concentrado!$B$2:$B271, "=Campeche")</f>
        <v>40</v>
      </c>
      <c r="F8" s="11">
        <f>SUMIFS(Concentrado!G$2:G271,Concentrado!$A$2:$A271,"="&amp;$A8,Concentrado!$B$2:$B271, "=Campeche")</f>
        <v>35</v>
      </c>
    </row>
    <row r="9" spans="1:6" x14ac:dyDescent="0.25">
      <c r="A9" s="8">
        <v>2019</v>
      </c>
      <c r="B9" s="11">
        <f>SUMIFS(Concentrado!C$2:C272,Concentrado!$A$2:$A272,"="&amp;$A9,Concentrado!$B$2:$B272, "=Campeche")</f>
        <v>777</v>
      </c>
      <c r="C9" s="11">
        <f>SUMIFS(Concentrado!D$2:D272,Concentrado!$A$2:$A272,"="&amp;$A9,Concentrado!$B$2:$B272, "=Campeche")</f>
        <v>802</v>
      </c>
      <c r="D9" s="11">
        <f>SUMIFS(Concentrado!E$2:E272,Concentrado!$A$2:$A272,"="&amp;$A9,Concentrado!$B$2:$B272, "=Campeche")</f>
        <v>587</v>
      </c>
      <c r="E9" s="11">
        <f>SUMIFS(Concentrado!F$2:F272,Concentrado!$A$2:$A272,"="&amp;$A9,Concentrado!$B$2:$B272, "=Campeche")</f>
        <v>41</v>
      </c>
      <c r="F9" s="11">
        <f>SUMIFS(Concentrado!G$2:G272,Concentrado!$A$2:$A272,"="&amp;$A9,Concentrado!$B$2:$B272, "=Campeche")</f>
        <v>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"=Chiapas")</f>
        <v>3524</v>
      </c>
      <c r="C2" s="11">
        <f>SUMIFS(Concentrado!D$2:D266,Concentrado!$A$2:$A266,"="&amp;$A2,Concentrado!$B$2:$B266, "=Chiapas")</f>
        <v>2077</v>
      </c>
      <c r="D2" s="11">
        <f>SUMIFS(Concentrado!E$2:E266,Concentrado!$A$2:$A266,"="&amp;$A2,Concentrado!$B$2:$B266, "=Chiapas")</f>
        <v>2528</v>
      </c>
      <c r="E2" s="11">
        <f>SUMIFS(Concentrado!F$2:F266,Concentrado!$A$2:$A266,"="&amp;$A2,Concentrado!$B$2:$B266, "=Chiapas")</f>
        <v>121</v>
      </c>
      <c r="F2" s="11">
        <f>SUMIFS(Concentrado!G$2:G266,Concentrado!$A$2:$A266,"="&amp;$A2,Concentrado!$B$2:$B266, "=Chiapas")</f>
        <v>89</v>
      </c>
    </row>
    <row r="3" spans="1:6" x14ac:dyDescent="0.25">
      <c r="A3" s="8">
        <v>2013</v>
      </c>
      <c r="B3" s="11">
        <f>SUMIFS(Concentrado!C$2:C267,Concentrado!$A$2:$A267,"="&amp;$A3,Concentrado!$B$2:$B267, "=Chiapas")</f>
        <v>2867</v>
      </c>
      <c r="C3" s="11">
        <f>SUMIFS(Concentrado!D$2:D267,Concentrado!$A$2:$A267,"="&amp;$A3,Concentrado!$B$2:$B267, "=Chiapas")</f>
        <v>2226</v>
      </c>
      <c r="D3" s="11">
        <f>SUMIFS(Concentrado!E$2:E267,Concentrado!$A$2:$A267,"="&amp;$A3,Concentrado!$B$2:$B267, "=Chiapas")</f>
        <v>2616</v>
      </c>
      <c r="E3" s="11">
        <f>SUMIFS(Concentrado!F$2:F267,Concentrado!$A$2:$A267,"="&amp;$A3,Concentrado!$B$2:$B267, "=Chiapas")</f>
        <v>129</v>
      </c>
      <c r="F3" s="11">
        <f>SUMIFS(Concentrado!G$2:G267,Concentrado!$A$2:$A267,"="&amp;$A3,Concentrado!$B$2:$B267, "=Chiapas")</f>
        <v>96</v>
      </c>
    </row>
    <row r="4" spans="1:6" x14ac:dyDescent="0.25">
      <c r="A4" s="8">
        <v>2014</v>
      </c>
      <c r="B4" s="11">
        <f>SUMIFS(Concentrado!C$2:C268,Concentrado!$A$2:$A268,"="&amp;$A4,Concentrado!$B$2:$B268, "=Chiapas")</f>
        <v>2963</v>
      </c>
      <c r="C4" s="11">
        <f>SUMIFS(Concentrado!D$2:D268,Concentrado!$A$2:$A268,"="&amp;$A4,Concentrado!$B$2:$B268, "=Chiapas")</f>
        <v>2240</v>
      </c>
      <c r="D4" s="11">
        <f>SUMIFS(Concentrado!E$2:E268,Concentrado!$A$2:$A268,"="&amp;$A4,Concentrado!$B$2:$B268, "=Chiapas")</f>
        <v>2664</v>
      </c>
      <c r="E4" s="11">
        <f>SUMIFS(Concentrado!F$2:F268,Concentrado!$A$2:$A268,"="&amp;$A4,Concentrado!$B$2:$B268, "=Chiapas")</f>
        <v>128</v>
      </c>
      <c r="F4" s="11">
        <f>SUMIFS(Concentrado!G$2:G268,Concentrado!$A$2:$A268,"="&amp;$A4,Concentrado!$B$2:$B268, "=Chiapas")</f>
        <v>101</v>
      </c>
    </row>
    <row r="5" spans="1:6" x14ac:dyDescent="0.25">
      <c r="A5" s="8">
        <v>2015</v>
      </c>
      <c r="B5" s="11">
        <f>SUMIFS(Concentrado!C$2:C269,Concentrado!$A$2:$A269,"="&amp;$A5,Concentrado!$B$2:$B269, "=Chiapas")</f>
        <v>3010</v>
      </c>
      <c r="C5" s="11">
        <f>SUMIFS(Concentrado!D$2:D269,Concentrado!$A$2:$A269,"="&amp;$A5,Concentrado!$B$2:$B269, "=Chiapas")</f>
        <v>2193</v>
      </c>
      <c r="D5" s="11">
        <f>SUMIFS(Concentrado!E$2:E269,Concentrado!$A$2:$A269,"="&amp;$A5,Concentrado!$B$2:$B269, "=Chiapas")</f>
        <v>1629</v>
      </c>
      <c r="E5" s="11">
        <f>SUMIFS(Concentrado!F$2:F269,Concentrado!$A$2:$A269,"="&amp;$A5,Concentrado!$B$2:$B269, "=Chiapas")</f>
        <v>133</v>
      </c>
      <c r="F5" s="11">
        <f>SUMIFS(Concentrado!G$2:G269,Concentrado!$A$2:$A269,"="&amp;$A5,Concentrado!$B$2:$B269, "=Chiapas")</f>
        <v>100</v>
      </c>
    </row>
    <row r="6" spans="1:6" x14ac:dyDescent="0.25">
      <c r="A6" s="8">
        <v>2016</v>
      </c>
      <c r="B6" s="11">
        <f>SUMIFS(Concentrado!C$2:C270,Concentrado!$A$2:$A270,"="&amp;$A6,Concentrado!$B$2:$B270, "=Chiapas")</f>
        <v>3064</v>
      </c>
      <c r="C6" s="11">
        <f>SUMIFS(Concentrado!D$2:D270,Concentrado!$A$2:$A270,"="&amp;$A6,Concentrado!$B$2:$B270, "=Chiapas")</f>
        <v>2350</v>
      </c>
      <c r="D6" s="11">
        <f>SUMIFS(Concentrado!E$2:E270,Concentrado!$A$2:$A270,"="&amp;$A6,Concentrado!$B$2:$B270, "=Chiapas")</f>
        <v>1690</v>
      </c>
      <c r="E6" s="11">
        <f>SUMIFS(Concentrado!F$2:F270,Concentrado!$A$2:$A270,"="&amp;$A6,Concentrado!$B$2:$B270, "=Chiapas")</f>
        <v>136</v>
      </c>
      <c r="F6" s="11">
        <f>SUMIFS(Concentrado!G$2:G270,Concentrado!$A$2:$A270,"="&amp;$A6,Concentrado!$B$2:$B270, "=Chiapas")</f>
        <v>94</v>
      </c>
    </row>
    <row r="7" spans="1:6" x14ac:dyDescent="0.25">
      <c r="A7" s="8">
        <v>2017</v>
      </c>
      <c r="B7" s="11">
        <f>SUMIFS(Concentrado!C$2:C271,Concentrado!$A$2:$A271,"="&amp;$A7,Concentrado!$B$2:$B271, "=Chiapas")</f>
        <v>3020</v>
      </c>
      <c r="C7" s="11">
        <f>SUMIFS(Concentrado!D$2:D271,Concentrado!$A$2:$A271,"="&amp;$A7,Concentrado!$B$2:$B271, "=Chiapas")</f>
        <v>2412</v>
      </c>
      <c r="D7" s="11">
        <f>SUMIFS(Concentrado!E$2:E271,Concentrado!$A$2:$A271,"="&amp;$A7,Concentrado!$B$2:$B271, "=Chiapas")</f>
        <v>1561</v>
      </c>
      <c r="E7" s="11">
        <f>SUMIFS(Concentrado!F$2:F271,Concentrado!$A$2:$A271,"="&amp;$A7,Concentrado!$B$2:$B271, "=Chiapas")</f>
        <v>142</v>
      </c>
      <c r="F7" s="11">
        <f>SUMIFS(Concentrado!G$2:G271,Concentrado!$A$2:$A271,"="&amp;$A7,Concentrado!$B$2:$B271, "=Chiapas")</f>
        <v>97</v>
      </c>
    </row>
    <row r="8" spans="1:6" x14ac:dyDescent="0.25">
      <c r="A8" s="8">
        <v>2018</v>
      </c>
      <c r="B8" s="11">
        <f>SUMIFS(Concentrado!C$2:C271,Concentrado!$A$2:$A271,"="&amp;$A8,Concentrado!$B$2:$B271, "=Chiapas")</f>
        <v>3122</v>
      </c>
      <c r="C8" s="11">
        <f>SUMIFS(Concentrado!D$2:D271,Concentrado!$A$2:$A271,"="&amp;$A8,Concentrado!$B$2:$B271, "=Chiapas")</f>
        <v>2260</v>
      </c>
      <c r="D8" s="11">
        <f>SUMIFS(Concentrado!E$2:E271,Concentrado!$A$2:$A271,"="&amp;$A8,Concentrado!$B$2:$B271, "=Chiapas")</f>
        <v>1589</v>
      </c>
      <c r="E8" s="11">
        <f>SUMIFS(Concentrado!F$2:F271,Concentrado!$A$2:$A271,"="&amp;$A8,Concentrado!$B$2:$B271, "=Chiapas")</f>
        <v>146</v>
      </c>
      <c r="F8" s="11">
        <f>SUMIFS(Concentrado!G$2:G271,Concentrado!$A$2:$A271,"="&amp;$A8,Concentrado!$B$2:$B271, "=Chiapas")</f>
        <v>97</v>
      </c>
    </row>
    <row r="9" spans="1:6" x14ac:dyDescent="0.25">
      <c r="A9" s="8">
        <v>2019</v>
      </c>
      <c r="B9" s="11">
        <f>SUMIFS(Concentrado!C$2:C272,Concentrado!$A$2:$A272,"="&amp;$A9,Concentrado!$B$2:$B272, "=Chiapas")</f>
        <v>3098</v>
      </c>
      <c r="C9" s="11">
        <f>SUMIFS(Concentrado!D$2:D272,Concentrado!$A$2:$A272,"="&amp;$A9,Concentrado!$B$2:$B272, "=Chiapas")</f>
        <v>2252</v>
      </c>
      <c r="D9" s="11">
        <f>SUMIFS(Concentrado!E$2:E272,Concentrado!$A$2:$A272,"="&amp;$A9,Concentrado!$B$2:$B272, "=Chiapas")</f>
        <v>1636</v>
      </c>
      <c r="E9" s="11">
        <f>SUMIFS(Concentrado!F$2:F272,Concentrado!$A$2:$A272,"="&amp;$A9,Concentrado!$B$2:$B272, "=Chiapas")</f>
        <v>151</v>
      </c>
      <c r="F9" s="11">
        <f>SUMIFS(Concentrado!G$2:G272,Concentrado!$A$2:$A272,"="&amp;$A9,Concentrado!$B$2:$B272, "=Chiapas")</f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"=Chihuahua")</f>
        <v>1892</v>
      </c>
      <c r="C2" s="11">
        <f>SUMIFS(Concentrado!D$2:D266,Concentrado!$A$2:$A266,"="&amp;$A2,Concentrado!$B$2:$B266, "=Chihuahua")</f>
        <v>2767</v>
      </c>
      <c r="D2" s="11">
        <f>SUMIFS(Concentrado!E$2:E266,Concentrado!$A$2:$A266,"="&amp;$A2,Concentrado!$B$2:$B266, "=Chihuahua")</f>
        <v>1682</v>
      </c>
      <c r="E2" s="11">
        <f>SUMIFS(Concentrado!F$2:F266,Concentrado!$A$2:$A266,"="&amp;$A2,Concentrado!$B$2:$B266, "=Chihuahua")</f>
        <v>113</v>
      </c>
      <c r="F2" s="11">
        <f>SUMIFS(Concentrado!G$2:G266,Concentrado!$A$2:$A266,"="&amp;$A2,Concentrado!$B$2:$B266, "=Chihuahua")</f>
        <v>83</v>
      </c>
    </row>
    <row r="3" spans="1:6" x14ac:dyDescent="0.25">
      <c r="A3" s="8">
        <v>2013</v>
      </c>
      <c r="B3" s="11">
        <f>SUMIFS(Concentrado!C$2:C267,Concentrado!$A$2:$A267,"="&amp;$A3,Concentrado!$B$2:$B267, "=Chihuahua")</f>
        <v>2012</v>
      </c>
      <c r="C3" s="11">
        <f>SUMIFS(Concentrado!D$2:D267,Concentrado!$A$2:$A267,"="&amp;$A3,Concentrado!$B$2:$B267, "=Chihuahua")</f>
        <v>2781</v>
      </c>
      <c r="D3" s="11">
        <f>SUMIFS(Concentrado!E$2:E267,Concentrado!$A$2:$A267,"="&amp;$A3,Concentrado!$B$2:$B267, "=Chihuahua")</f>
        <v>1801</v>
      </c>
      <c r="E3" s="11">
        <f>SUMIFS(Concentrado!F$2:F267,Concentrado!$A$2:$A267,"="&amp;$A3,Concentrado!$B$2:$B267, "=Chihuahua")</f>
        <v>122</v>
      </c>
      <c r="F3" s="11">
        <f>SUMIFS(Concentrado!G$2:G267,Concentrado!$A$2:$A267,"="&amp;$A3,Concentrado!$B$2:$B267, "=Chihuahua")</f>
        <v>82</v>
      </c>
    </row>
    <row r="4" spans="1:6" x14ac:dyDescent="0.25">
      <c r="A4" s="8">
        <v>2014</v>
      </c>
      <c r="B4" s="11">
        <f>SUMIFS(Concentrado!C$2:C268,Concentrado!$A$2:$A268,"="&amp;$A4,Concentrado!$B$2:$B268, "=Chihuahua")</f>
        <v>2042</v>
      </c>
      <c r="C4" s="11">
        <f>SUMIFS(Concentrado!D$2:D268,Concentrado!$A$2:$A268,"="&amp;$A4,Concentrado!$B$2:$B268, "=Chihuahua")</f>
        <v>2800</v>
      </c>
      <c r="D4" s="11">
        <f>SUMIFS(Concentrado!E$2:E268,Concentrado!$A$2:$A268,"="&amp;$A4,Concentrado!$B$2:$B268, "=Chihuahua")</f>
        <v>1748</v>
      </c>
      <c r="E4" s="11">
        <f>SUMIFS(Concentrado!F$2:F268,Concentrado!$A$2:$A268,"="&amp;$A4,Concentrado!$B$2:$B268, "=Chihuahua")</f>
        <v>113</v>
      </c>
      <c r="F4" s="11">
        <f>SUMIFS(Concentrado!G$2:G268,Concentrado!$A$2:$A268,"="&amp;$A4,Concentrado!$B$2:$B268, "=Chihuahua")</f>
        <v>81</v>
      </c>
    </row>
    <row r="5" spans="1:6" x14ac:dyDescent="0.25">
      <c r="A5" s="8">
        <v>2015</v>
      </c>
      <c r="B5" s="11">
        <f>SUMIFS(Concentrado!C$2:C269,Concentrado!$A$2:$A269,"="&amp;$A5,Concentrado!$B$2:$B269, "=Chihuahua")</f>
        <v>2080</v>
      </c>
      <c r="C5" s="11">
        <f>SUMIFS(Concentrado!D$2:D269,Concentrado!$A$2:$A269,"="&amp;$A5,Concentrado!$B$2:$B269, "=Chihuahua")</f>
        <v>2873</v>
      </c>
      <c r="D5" s="11">
        <f>SUMIFS(Concentrado!E$2:E269,Concentrado!$A$2:$A269,"="&amp;$A5,Concentrado!$B$2:$B269, "=Chihuahua")</f>
        <v>1637</v>
      </c>
      <c r="E5" s="11">
        <f>SUMIFS(Concentrado!F$2:F269,Concentrado!$A$2:$A269,"="&amp;$A5,Concentrado!$B$2:$B269, "=Chihuahua")</f>
        <v>121</v>
      </c>
      <c r="F5" s="11">
        <f>SUMIFS(Concentrado!G$2:G269,Concentrado!$A$2:$A269,"="&amp;$A5,Concentrado!$B$2:$B269, "=Chihuahua")</f>
        <v>95</v>
      </c>
    </row>
    <row r="6" spans="1:6" x14ac:dyDescent="0.25">
      <c r="A6" s="8">
        <v>2016</v>
      </c>
      <c r="B6" s="11">
        <f>SUMIFS(Concentrado!C$2:C270,Concentrado!$A$2:$A270,"="&amp;$A6,Concentrado!$B$2:$B270, "=Chihuahua")</f>
        <v>2029</v>
      </c>
      <c r="C6" s="11">
        <f>SUMIFS(Concentrado!D$2:D270,Concentrado!$A$2:$A270,"="&amp;$A6,Concentrado!$B$2:$B270, "=Chihuahua")</f>
        <v>2814</v>
      </c>
      <c r="D6" s="11">
        <f>SUMIFS(Concentrado!E$2:E270,Concentrado!$A$2:$A270,"="&amp;$A6,Concentrado!$B$2:$B270, "=Chihuahua")</f>
        <v>1685</v>
      </c>
      <c r="E6" s="11">
        <f>SUMIFS(Concentrado!F$2:F270,Concentrado!$A$2:$A270,"="&amp;$A6,Concentrado!$B$2:$B270, "=Chihuahua")</f>
        <v>120</v>
      </c>
      <c r="F6" s="11">
        <f>SUMIFS(Concentrado!G$2:G270,Concentrado!$A$2:$A270,"="&amp;$A6,Concentrado!$B$2:$B270, "=Chihuahua")</f>
        <v>96</v>
      </c>
    </row>
    <row r="7" spans="1:6" x14ac:dyDescent="0.25">
      <c r="A7" s="8">
        <v>2017</v>
      </c>
      <c r="B7" s="11">
        <f>SUMIFS(Concentrado!C$2:C271,Concentrado!$A$2:$A271,"="&amp;$A7,Concentrado!$B$2:$B271, "=Chihuahua")</f>
        <v>2003</v>
      </c>
      <c r="C7" s="11">
        <f>SUMIFS(Concentrado!D$2:D271,Concentrado!$A$2:$A271,"="&amp;$A7,Concentrado!$B$2:$B271, "=Chihuahua")</f>
        <v>2905</v>
      </c>
      <c r="D7" s="11">
        <f>SUMIFS(Concentrado!E$2:E271,Concentrado!$A$2:$A271,"="&amp;$A7,Concentrado!$B$2:$B271, "=Chihuahua")</f>
        <v>1620</v>
      </c>
      <c r="E7" s="11">
        <f>SUMIFS(Concentrado!F$2:F271,Concentrado!$A$2:$A271,"="&amp;$A7,Concentrado!$B$2:$B271, "=Chihuahua")</f>
        <v>133</v>
      </c>
      <c r="F7" s="11">
        <f>SUMIFS(Concentrado!G$2:G271,Concentrado!$A$2:$A271,"="&amp;$A7,Concentrado!$B$2:$B271, "=Chihuahua")</f>
        <v>101</v>
      </c>
    </row>
    <row r="8" spans="1:6" x14ac:dyDescent="0.25">
      <c r="A8" s="8">
        <v>2018</v>
      </c>
      <c r="B8" s="11">
        <f>SUMIFS(Concentrado!C$2:C271,Concentrado!$A$2:$A271,"="&amp;$A8,Concentrado!$B$2:$B271, "=Chihuahua")</f>
        <v>2148</v>
      </c>
      <c r="C8" s="11">
        <f>SUMIFS(Concentrado!D$2:D271,Concentrado!$A$2:$A271,"="&amp;$A8,Concentrado!$B$2:$B271, "=Chihuahua")</f>
        <v>2915</v>
      </c>
      <c r="D8" s="11">
        <f>SUMIFS(Concentrado!E$2:E271,Concentrado!$A$2:$A271,"="&amp;$A8,Concentrado!$B$2:$B271, "=Chihuahua")</f>
        <v>1619</v>
      </c>
      <c r="E8" s="11">
        <f>SUMIFS(Concentrado!F$2:F271,Concentrado!$A$2:$A271,"="&amp;$A8,Concentrado!$B$2:$B271, "=Chihuahua")</f>
        <v>141</v>
      </c>
      <c r="F8" s="11">
        <f>SUMIFS(Concentrado!G$2:G271,Concentrado!$A$2:$A271,"="&amp;$A8,Concentrado!$B$2:$B271, "=Chihuahua")</f>
        <v>101</v>
      </c>
    </row>
    <row r="9" spans="1:6" x14ac:dyDescent="0.25">
      <c r="A9" s="8">
        <v>2019</v>
      </c>
      <c r="B9" s="11">
        <f>SUMIFS(Concentrado!C$2:C272,Concentrado!$A$2:$A272,"="&amp;$A9,Concentrado!$B$2:$B272, "=Chihuahua")</f>
        <v>2079</v>
      </c>
      <c r="C9" s="11">
        <f>SUMIFS(Concentrado!D$2:D272,Concentrado!$A$2:$A272,"="&amp;$A9,Concentrado!$B$2:$B272, "=Chihuahua")</f>
        <v>3015</v>
      </c>
      <c r="D9" s="11">
        <f>SUMIFS(Concentrado!E$2:E272,Concentrado!$A$2:$A272,"="&amp;$A9,Concentrado!$B$2:$B272, "=Chihuahua")</f>
        <v>1731</v>
      </c>
      <c r="E9" s="11">
        <f>SUMIFS(Concentrado!F$2:F272,Concentrado!$A$2:$A272,"="&amp;$A9,Concentrado!$B$2:$B272, "=Chihuahua")</f>
        <v>138</v>
      </c>
      <c r="F9" s="11">
        <f>SUMIFS(Concentrado!G$2:G272,Concentrado!$A$2:$A272,"="&amp;$A9,Concentrado!$B$2:$B272, "=Chihuahua")</f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A10" sqref="A10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42.7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2012</v>
      </c>
      <c r="B2" s="11">
        <f>SUMIFS(Concentrado!C$2:C266,Concentrado!$A$2:$A266,"="&amp;$A2,Concentrado!$B$2:$B266, "=CDMX")</f>
        <v>8377</v>
      </c>
      <c r="C2" s="11">
        <f>SUMIFS(Concentrado!D$2:D266,Concentrado!$A$2:$A266,"="&amp;$A2,Concentrado!$B$2:$B266, "=CDMX")</f>
        <v>16107</v>
      </c>
      <c r="D2" s="11">
        <f>SUMIFS(Concentrado!E$2:E266,Concentrado!$A$2:$A266,"="&amp;$A2,Concentrado!$B$2:$B266, "=CDMX")</f>
        <v>6287</v>
      </c>
      <c r="E2" s="11">
        <f>SUMIFS(Concentrado!F$2:F266,Concentrado!$A$2:$A266,"="&amp;$A2,Concentrado!$B$2:$B266, "=CDMX")</f>
        <v>644</v>
      </c>
      <c r="F2" s="11">
        <f>SUMIFS(Concentrado!G$2:G266,Concentrado!$A$2:$A266,"="&amp;$A2,Concentrado!$B$2:$B266, "=CDMX")</f>
        <v>111</v>
      </c>
    </row>
    <row r="3" spans="1:6" x14ac:dyDescent="0.25">
      <c r="A3" s="8">
        <v>2013</v>
      </c>
      <c r="B3" s="11">
        <f>SUMIFS(Concentrado!C$2:C267,Concentrado!$A$2:$A267,"="&amp;$A3,Concentrado!$B$2:$B267, "=CDMX")</f>
        <v>8629</v>
      </c>
      <c r="C3" s="11">
        <f>SUMIFS(Concentrado!D$2:D267,Concentrado!$A$2:$A267,"="&amp;$A3,Concentrado!$B$2:$B267, "=CDMX")</f>
        <v>15787</v>
      </c>
      <c r="D3" s="11">
        <f>SUMIFS(Concentrado!E$2:E267,Concentrado!$A$2:$A267,"="&amp;$A3,Concentrado!$B$2:$B267, "=CDMX")</f>
        <v>6960</v>
      </c>
      <c r="E3" s="11">
        <f>SUMIFS(Concentrado!F$2:F267,Concentrado!$A$2:$A267,"="&amp;$A3,Concentrado!$B$2:$B267, "=CDMX")</f>
        <v>663</v>
      </c>
      <c r="F3" s="11">
        <f>SUMIFS(Concentrado!G$2:G267,Concentrado!$A$2:$A267,"="&amp;$A3,Concentrado!$B$2:$B267, "=CDMX")</f>
        <v>111</v>
      </c>
    </row>
    <row r="4" spans="1:6" x14ac:dyDescent="0.25">
      <c r="A4" s="8">
        <v>2014</v>
      </c>
      <c r="B4" s="11">
        <f>SUMIFS(Concentrado!C$2:C268,Concentrado!$A$2:$A268,"="&amp;$A4,Concentrado!$B$2:$B268, "=CDMX")</f>
        <v>8957</v>
      </c>
      <c r="C4" s="11">
        <f>SUMIFS(Concentrado!D$2:D268,Concentrado!$A$2:$A268,"="&amp;$A4,Concentrado!$B$2:$B268, "=CDMX")</f>
        <v>16259</v>
      </c>
      <c r="D4" s="11">
        <f>SUMIFS(Concentrado!E$2:E268,Concentrado!$A$2:$A268,"="&amp;$A4,Concentrado!$B$2:$B268, "=CDMX")</f>
        <v>6463</v>
      </c>
      <c r="E4" s="11">
        <f>SUMIFS(Concentrado!F$2:F268,Concentrado!$A$2:$A268,"="&amp;$A4,Concentrado!$B$2:$B268, "=CDMX")</f>
        <v>633</v>
      </c>
      <c r="F4" s="11">
        <f>SUMIFS(Concentrado!G$2:G268,Concentrado!$A$2:$A268,"="&amp;$A4,Concentrado!$B$2:$B268, "=CDMX")</f>
        <v>108</v>
      </c>
    </row>
    <row r="5" spans="1:6" x14ac:dyDescent="0.25">
      <c r="A5" s="8">
        <v>2015</v>
      </c>
      <c r="B5" s="11">
        <f>SUMIFS(Concentrado!C$2:C269,Concentrado!$A$2:$A269,"="&amp;$A5,Concentrado!$B$2:$B269, "=CDMX")</f>
        <v>9173</v>
      </c>
      <c r="C5" s="11">
        <f>SUMIFS(Concentrado!D$2:D269,Concentrado!$A$2:$A269,"="&amp;$A5,Concentrado!$B$2:$B269, "=CDMX")</f>
        <v>15798</v>
      </c>
      <c r="D5" s="11">
        <f>SUMIFS(Concentrado!E$2:E269,Concentrado!$A$2:$A269,"="&amp;$A5,Concentrado!$B$2:$B269, "=CDMX")</f>
        <v>5795</v>
      </c>
      <c r="E5" s="11">
        <f>SUMIFS(Concentrado!F$2:F269,Concentrado!$A$2:$A269,"="&amp;$A5,Concentrado!$B$2:$B269, "=CDMX")</f>
        <v>642</v>
      </c>
      <c r="F5" s="11">
        <f>SUMIFS(Concentrado!G$2:G269,Concentrado!$A$2:$A269,"="&amp;$A5,Concentrado!$B$2:$B269, "=CDMX")</f>
        <v>109</v>
      </c>
    </row>
    <row r="6" spans="1:6" x14ac:dyDescent="0.25">
      <c r="A6" s="8">
        <v>2016</v>
      </c>
      <c r="B6" s="11">
        <f>SUMIFS(Concentrado!C$2:C270,Concentrado!$A$2:$A270,"="&amp;$A6,Concentrado!$B$2:$B270, "=CDMX")</f>
        <v>9194</v>
      </c>
      <c r="C6" s="11">
        <f>SUMIFS(Concentrado!D$2:D270,Concentrado!$A$2:$A270,"="&amp;$A6,Concentrado!$B$2:$B270, "=CDMX")</f>
        <v>15627</v>
      </c>
      <c r="D6" s="11">
        <f>SUMIFS(Concentrado!E$2:E270,Concentrado!$A$2:$A270,"="&amp;$A6,Concentrado!$B$2:$B270, "=CDMX")</f>
        <v>5364</v>
      </c>
      <c r="E6" s="11">
        <f>SUMIFS(Concentrado!F$2:F270,Concentrado!$A$2:$A270,"="&amp;$A6,Concentrado!$B$2:$B270, "=CDMX")</f>
        <v>652</v>
      </c>
      <c r="F6" s="11">
        <f>SUMIFS(Concentrado!G$2:G270,Concentrado!$A$2:$A270,"="&amp;$A6,Concentrado!$B$2:$B270, "=CDMX")</f>
        <v>91</v>
      </c>
    </row>
    <row r="7" spans="1:6" x14ac:dyDescent="0.25">
      <c r="A7" s="8">
        <v>2017</v>
      </c>
      <c r="B7" s="11">
        <f>SUMIFS(Concentrado!C$2:C271,Concentrado!$A$2:$A271,"="&amp;$A7,Concentrado!$B$2:$B271, "=CDMX")</f>
        <v>9031</v>
      </c>
      <c r="C7" s="11">
        <f>SUMIFS(Concentrado!D$2:D271,Concentrado!$A$2:$A271,"="&amp;$A7,Concentrado!$B$2:$B271, "=CDMX")</f>
        <v>15457</v>
      </c>
      <c r="D7" s="11">
        <f>SUMIFS(Concentrado!E$2:E271,Concentrado!$A$2:$A271,"="&amp;$A7,Concentrado!$B$2:$B271, "=CDMX")</f>
        <v>5304</v>
      </c>
      <c r="E7" s="11">
        <f>SUMIFS(Concentrado!F$2:F271,Concentrado!$A$2:$A271,"="&amp;$A7,Concentrado!$B$2:$B271, "=CDMX")</f>
        <v>648</v>
      </c>
      <c r="F7" s="11">
        <f>SUMIFS(Concentrado!G$2:G271,Concentrado!$A$2:$A271,"="&amp;$A7,Concentrado!$B$2:$B271, "=CDMX")</f>
        <v>102</v>
      </c>
    </row>
    <row r="8" spans="1:6" x14ac:dyDescent="0.25">
      <c r="A8" s="8">
        <v>2018</v>
      </c>
      <c r="B8" s="11">
        <f>SUMIFS(Concentrado!C$2:C271,Concentrado!$A$2:$A271,"="&amp;$A8,Concentrado!$B$2:$B271, "=CDMX")</f>
        <v>9214</v>
      </c>
      <c r="C8" s="11">
        <f>SUMIFS(Concentrado!D$2:D271,Concentrado!$A$2:$A271,"="&amp;$A8,Concentrado!$B$2:$B271, "=CDMX")</f>
        <v>15632</v>
      </c>
      <c r="D8" s="11">
        <f>SUMIFS(Concentrado!E$2:E271,Concentrado!$A$2:$A271,"="&amp;$A8,Concentrado!$B$2:$B271, "=CDMX")</f>
        <v>5125</v>
      </c>
      <c r="E8" s="11">
        <f>SUMIFS(Concentrado!F$2:F271,Concentrado!$A$2:$A271,"="&amp;$A8,Concentrado!$B$2:$B271, "=CDMX")</f>
        <v>650</v>
      </c>
      <c r="F8" s="11">
        <f>SUMIFS(Concentrado!G$2:G271,Concentrado!$A$2:$A271,"="&amp;$A8,Concentrado!$B$2:$B271, "=CDMX")</f>
        <v>102</v>
      </c>
    </row>
    <row r="9" spans="1:6" x14ac:dyDescent="0.25">
      <c r="A9" s="8">
        <v>2019</v>
      </c>
      <c r="B9" s="11">
        <f>SUMIFS(Concentrado!C$2:C272,Concentrado!$A$2:$A272,"="&amp;$A9,Concentrado!$B$2:$B272, "=CDMX")</f>
        <v>9092</v>
      </c>
      <c r="C9" s="11">
        <f>SUMIFS(Concentrado!D$2:D272,Concentrado!$A$2:$A272,"="&amp;$A9,Concentrado!$B$2:$B272, "=CDMX")</f>
        <v>15542</v>
      </c>
      <c r="D9" s="11">
        <f>SUMIFS(Concentrado!E$2:E272,Concentrado!$A$2:$A272,"="&amp;$A9,Concentrado!$B$2:$B272, "=CDMX")</f>
        <v>5241</v>
      </c>
      <c r="E9" s="11">
        <f>SUMIFS(Concentrado!F$2:F272,Concentrado!$A$2:$A272,"="&amp;$A9,Concentrado!$B$2:$B272, "=CDMX")</f>
        <v>647</v>
      </c>
      <c r="F9" s="11">
        <f>SUMIFS(Concentrado!G$2:G272,Concentrado!$A$2:$A272,"="&amp;$A9,Concentrado!$B$2:$B272, "=CDMX")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Carlos Lino Sosa Manzano</cp:lastModifiedBy>
  <dcterms:created xsi:type="dcterms:W3CDTF">2019-03-12T16:50:24Z</dcterms:created>
  <dcterms:modified xsi:type="dcterms:W3CDTF">2020-07-28T20:01:21Z</dcterms:modified>
</cp:coreProperties>
</file>