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tavio.garcia\eclipse-workspace\DGIS\WebContent\tablero\consultas\total_dias_paciente_unidades_hospitalarias_y_consulta_externa_porentidad\"/>
    </mc:Choice>
  </mc:AlternateContent>
  <bookViews>
    <workbookView xWindow="0" yWindow="0" windowWidth="28800" windowHeight="1200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6" i="4"/>
  <c r="B6" i="5"/>
  <c r="B6" i="6"/>
  <c r="B6" i="7"/>
  <c r="B6" i="8"/>
  <c r="B6" i="9"/>
  <c r="B6" i="10"/>
  <c r="B6" i="11"/>
  <c r="B6" i="12"/>
  <c r="B6" i="13"/>
  <c r="B6" i="14"/>
  <c r="B6" i="15"/>
  <c r="B6" i="16"/>
  <c r="B6" i="17"/>
  <c r="B6" i="18"/>
  <c r="B6" i="19"/>
  <c r="B6" i="20"/>
  <c r="B6" i="21"/>
  <c r="B6" i="22"/>
  <c r="B6" i="23"/>
  <c r="B6" i="24"/>
  <c r="B6" i="25"/>
  <c r="B6" i="26"/>
  <c r="B6" i="27"/>
  <c r="B6" i="28"/>
  <c r="B6" i="29"/>
  <c r="B6" i="30"/>
  <c r="B6" i="31"/>
  <c r="B6" i="32"/>
  <c r="B6" i="33"/>
  <c r="B6" i="34"/>
  <c r="B6" i="2"/>
  <c r="C35" i="1"/>
  <c r="B3" i="3" l="1"/>
  <c r="B4" i="3"/>
  <c r="B5" i="3"/>
  <c r="B3" i="4"/>
  <c r="B4" i="4"/>
  <c r="B5" i="4"/>
  <c r="B3" i="5"/>
  <c r="B4" i="5"/>
  <c r="B5" i="5"/>
  <c r="B3" i="6"/>
  <c r="B4" i="6"/>
  <c r="B5" i="6"/>
  <c r="B3" i="7"/>
  <c r="B4" i="7"/>
  <c r="B5" i="7"/>
  <c r="B3" i="8"/>
  <c r="B4" i="8"/>
  <c r="B5" i="8"/>
  <c r="B3" i="9"/>
  <c r="B4" i="9"/>
  <c r="B5" i="9"/>
  <c r="B3" i="10"/>
  <c r="B4" i="10"/>
  <c r="B5" i="10"/>
  <c r="B3" i="11"/>
  <c r="B4" i="11"/>
  <c r="B5" i="11"/>
  <c r="B3" i="12"/>
  <c r="B4" i="12"/>
  <c r="B5" i="12"/>
  <c r="B3" i="13"/>
  <c r="B4" i="13"/>
  <c r="B5" i="13"/>
  <c r="B3" i="14"/>
  <c r="B4" i="14"/>
  <c r="B5" i="14"/>
  <c r="B3" i="15"/>
  <c r="B4" i="15"/>
  <c r="B5" i="15"/>
  <c r="B3" i="16"/>
  <c r="B4" i="16"/>
  <c r="B5" i="16"/>
  <c r="B3" i="17"/>
  <c r="B4" i="17"/>
  <c r="B5" i="17"/>
  <c r="B3" i="18"/>
  <c r="B4" i="18"/>
  <c r="B5" i="18"/>
  <c r="B3" i="19"/>
  <c r="B4" i="19"/>
  <c r="B5" i="19"/>
  <c r="B3" i="20"/>
  <c r="B4" i="20"/>
  <c r="B5" i="20"/>
  <c r="B3" i="21"/>
  <c r="B4" i="21"/>
  <c r="B5" i="21"/>
  <c r="B3" i="22"/>
  <c r="B4" i="22"/>
  <c r="B5" i="22"/>
  <c r="B3" i="23"/>
  <c r="B4" i="23"/>
  <c r="B5" i="23"/>
  <c r="B3" i="24"/>
  <c r="B4" i="24"/>
  <c r="B5" i="24"/>
  <c r="B3" i="25"/>
  <c r="B4" i="25"/>
  <c r="B5" i="25"/>
  <c r="B3" i="26"/>
  <c r="B4" i="26"/>
  <c r="B5" i="26"/>
  <c r="B3" i="27"/>
  <c r="B4" i="27"/>
  <c r="B5" i="27"/>
  <c r="B3" i="28"/>
  <c r="B4" i="28"/>
  <c r="B5" i="28"/>
  <c r="B3" i="29"/>
  <c r="B4" i="29"/>
  <c r="B5" i="29"/>
  <c r="B3" i="30"/>
  <c r="B4" i="30"/>
  <c r="B5" i="30"/>
  <c r="B3" i="31"/>
  <c r="B4" i="31"/>
  <c r="B5" i="31"/>
  <c r="B3" i="32"/>
  <c r="B4" i="32"/>
  <c r="B5" i="32"/>
  <c r="B3" i="33"/>
  <c r="B4" i="33"/>
  <c r="B5" i="33"/>
  <c r="B3" i="34"/>
  <c r="B4" i="34"/>
  <c r="B5" i="34"/>
  <c r="B2" i="34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C134" i="1" l="1"/>
  <c r="B2" i="2" s="1"/>
  <c r="C101" i="1"/>
  <c r="B3" i="2" s="1"/>
  <c r="C68" i="1"/>
  <c r="B4" i="2" s="1"/>
  <c r="C2" i="1"/>
  <c r="B5" i="2" s="1"/>
  <c r="B2" i="3" l="1"/>
</calcChain>
</file>

<file path=xl/sharedStrings.xml><?xml version="1.0" encoding="utf-8"?>
<sst xmlns="http://schemas.openxmlformats.org/spreadsheetml/2006/main" count="234" uniqueCount="36">
  <si>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</si>
  <si>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</si>
  <si>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</si>
  <si>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</si>
  <si>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</si>
  <si>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</si>
  <si>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</si>
  <si>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</si>
  <si>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</si>
  <si>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</si>
  <si>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</si>
  <si>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</si>
  <si>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</si>
  <si>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</si>
  <si>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</si>
  <si>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</si>
  <si>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</si>
  <si>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</si>
  <si>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</si>
  <si>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</si>
  <si>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</si>
  <si>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</si>
  <si>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</si>
  <si>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</si>
  <si>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</si>
  <si>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</si>
  <si>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</si>
  <si>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</si>
  <si>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</si>
  <si>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</si>
  <si>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</si>
  <si>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</si>
  <si>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</si>
  <si>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</si>
  <si>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Días estancia en unidades de consulta externa</t>
  </si>
  <si>
    <t>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</si>
</sst>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2">
    <cellStyle name="          _x000d__x000a_386grabber=VGA.3GR_x000d__x000a_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4.25" x14ac:dyDescent="0.2"/>
  <cols>
    <col min="1" max="1" width="12.140625" style="2" customWidth="1"/>
    <col min="2" max="2" width="24.5703125" style="2" customWidth="1"/>
    <col min="3" max="3" width="22.5703125" style="3" customWidth="1"/>
    <col min="4" max="16384" width="11.42578125" style="3"/>
  </cols>
  <sheetData>
    <row r="1" spans="1:3" ht="42.75" x14ac:dyDescent="0.2">
      <c r="A1" s="1" t="s">
        <v>0</v>
      </c>
      <c r="B1" s="1" t="s">
        <v>1</v>
      </c>
      <c r="C1" s="1" t="s">
        <v>34</v>
      </c>
    </row>
    <row r="2" spans="1:3" x14ac:dyDescent="0.2">
      <c r="A2" s="7">
        <v>2020</v>
      </c>
      <c r="B2" s="5" t="s">
        <v>2</v>
      </c>
      <c r="C2" s="8">
        <f>SUM(C3:C34)</f>
        <v>12208</v>
      </c>
    </row>
    <row r="3" spans="1:3" x14ac:dyDescent="0.2">
      <c r="A3" s="6">
        <v>2020</v>
      </c>
      <c r="B3" s="4" t="s">
        <v>3</v>
      </c>
      <c r="C3" s="9">
        <v>90</v>
      </c>
    </row>
    <row r="4" spans="1:3" x14ac:dyDescent="0.2">
      <c r="A4" s="6">
        <v>2020</v>
      </c>
      <c r="B4" s="4" t="s">
        <v>4</v>
      </c>
      <c r="C4" s="9">
        <v>168</v>
      </c>
    </row>
    <row r="5" spans="1:3" x14ac:dyDescent="0.2">
      <c r="A5" s="6">
        <v>2020</v>
      </c>
      <c r="B5" s="4" t="s">
        <v>5</v>
      </c>
      <c r="C5" s="9">
        <v>810</v>
      </c>
    </row>
    <row r="6" spans="1:3" x14ac:dyDescent="0.2">
      <c r="A6" s="6">
        <v>2020</v>
      </c>
      <c r="B6" s="4" t="s">
        <v>6</v>
      </c>
      <c r="C6" s="9">
        <v>0</v>
      </c>
    </row>
    <row r="7" spans="1:3" x14ac:dyDescent="0.2">
      <c r="A7" s="6">
        <v>2020</v>
      </c>
      <c r="B7" s="9" t="s">
        <v>30</v>
      </c>
      <c r="C7" s="9">
        <v>1569</v>
      </c>
    </row>
    <row r="8" spans="1:3" x14ac:dyDescent="0.2">
      <c r="A8" s="6">
        <v>2020</v>
      </c>
      <c r="B8" s="4" t="s">
        <v>7</v>
      </c>
      <c r="C8" s="9">
        <v>1109</v>
      </c>
    </row>
    <row r="9" spans="1:3" x14ac:dyDescent="0.2">
      <c r="A9" s="6">
        <v>2020</v>
      </c>
      <c r="B9" s="4" t="s">
        <v>8</v>
      </c>
      <c r="C9" s="9">
        <v>0</v>
      </c>
    </row>
    <row r="10" spans="1:3" x14ac:dyDescent="0.2">
      <c r="A10" s="6">
        <v>2020</v>
      </c>
      <c r="B10" s="4" t="s">
        <v>9</v>
      </c>
      <c r="C10" s="9">
        <v>656</v>
      </c>
    </row>
    <row r="11" spans="1:3" x14ac:dyDescent="0.2">
      <c r="A11" s="6">
        <v>2020</v>
      </c>
      <c r="B11" s="4" t="s">
        <v>35</v>
      </c>
      <c r="C11" s="9">
        <v>0</v>
      </c>
    </row>
    <row r="12" spans="1:3" x14ac:dyDescent="0.2">
      <c r="A12" s="6">
        <v>2020</v>
      </c>
      <c r="B12" s="4" t="s">
        <v>10</v>
      </c>
      <c r="C12" s="9">
        <v>0</v>
      </c>
    </row>
    <row r="13" spans="1:3" x14ac:dyDescent="0.2">
      <c r="A13" s="6">
        <v>2020</v>
      </c>
      <c r="B13" s="4" t="s">
        <v>11</v>
      </c>
      <c r="C13" s="9">
        <v>124</v>
      </c>
    </row>
    <row r="14" spans="1:3" x14ac:dyDescent="0.2">
      <c r="A14" s="6">
        <v>2020</v>
      </c>
      <c r="B14" s="4" t="s">
        <v>12</v>
      </c>
      <c r="C14" s="9">
        <v>0</v>
      </c>
    </row>
    <row r="15" spans="1:3" x14ac:dyDescent="0.2">
      <c r="A15" s="6">
        <v>2020</v>
      </c>
      <c r="B15" s="4" t="s">
        <v>13</v>
      </c>
      <c r="C15" s="9">
        <v>541</v>
      </c>
    </row>
    <row r="16" spans="1:3" x14ac:dyDescent="0.2">
      <c r="A16" s="6">
        <v>2020</v>
      </c>
      <c r="B16" s="4" t="s">
        <v>14</v>
      </c>
      <c r="C16" s="9">
        <v>798</v>
      </c>
    </row>
    <row r="17" spans="1:3" x14ac:dyDescent="0.2">
      <c r="A17" s="6">
        <v>2020</v>
      </c>
      <c r="B17" s="4" t="s">
        <v>15</v>
      </c>
      <c r="C17" s="9">
        <v>729</v>
      </c>
    </row>
    <row r="18" spans="1:3" x14ac:dyDescent="0.2">
      <c r="A18" s="6">
        <v>2020</v>
      </c>
      <c r="B18" s="4" t="s">
        <v>31</v>
      </c>
      <c r="C18" s="9">
        <v>1052</v>
      </c>
    </row>
    <row r="19" spans="1:3" x14ac:dyDescent="0.2">
      <c r="A19" s="6">
        <v>2020</v>
      </c>
      <c r="B19" s="4" t="s">
        <v>16</v>
      </c>
      <c r="C19" s="9">
        <v>0</v>
      </c>
    </row>
    <row r="20" spans="1:3" x14ac:dyDescent="0.2">
      <c r="A20" s="6">
        <v>2020</v>
      </c>
      <c r="B20" s="4" t="s">
        <v>17</v>
      </c>
      <c r="C20" s="9">
        <v>394</v>
      </c>
    </row>
    <row r="21" spans="1:3" x14ac:dyDescent="0.2">
      <c r="A21" s="6">
        <v>2020</v>
      </c>
      <c r="B21" s="4" t="s">
        <v>18</v>
      </c>
      <c r="C21" s="9">
        <v>0</v>
      </c>
    </row>
    <row r="22" spans="1:3" x14ac:dyDescent="0.2">
      <c r="A22" s="6">
        <v>2020</v>
      </c>
      <c r="B22" s="4" t="s">
        <v>19</v>
      </c>
      <c r="C22" s="9">
        <v>3162</v>
      </c>
    </row>
    <row r="23" spans="1:3" x14ac:dyDescent="0.2">
      <c r="A23" s="6">
        <v>2020</v>
      </c>
      <c r="B23" s="4" t="s">
        <v>20</v>
      </c>
      <c r="C23" s="9">
        <v>294</v>
      </c>
    </row>
    <row r="24" spans="1:3" x14ac:dyDescent="0.2">
      <c r="A24" s="6">
        <v>2020</v>
      </c>
      <c r="B24" s="4" t="s">
        <v>32</v>
      </c>
      <c r="C24" s="9">
        <v>0</v>
      </c>
    </row>
    <row r="25" spans="1:3" x14ac:dyDescent="0.2">
      <c r="A25" s="6">
        <v>2020</v>
      </c>
      <c r="B25" s="4" t="s">
        <v>21</v>
      </c>
      <c r="C25" s="9">
        <v>0</v>
      </c>
    </row>
    <row r="26" spans="1:3" x14ac:dyDescent="0.2">
      <c r="A26" s="6">
        <v>2020</v>
      </c>
      <c r="B26" s="4" t="s">
        <v>22</v>
      </c>
      <c r="C26" s="9">
        <v>0</v>
      </c>
    </row>
    <row r="27" spans="1:3" x14ac:dyDescent="0.2">
      <c r="A27" s="6">
        <v>2020</v>
      </c>
      <c r="B27" s="4" t="s">
        <v>23</v>
      </c>
      <c r="C27" s="9">
        <v>0</v>
      </c>
    </row>
    <row r="28" spans="1:3" x14ac:dyDescent="0.2">
      <c r="A28" s="6">
        <v>2020</v>
      </c>
      <c r="B28" s="4" t="s">
        <v>24</v>
      </c>
      <c r="C28" s="9">
        <v>0</v>
      </c>
    </row>
    <row r="29" spans="1:3" x14ac:dyDescent="0.2">
      <c r="A29" s="6">
        <v>2020</v>
      </c>
      <c r="B29" s="4" t="s">
        <v>25</v>
      </c>
      <c r="C29" s="9">
        <v>0</v>
      </c>
    </row>
    <row r="30" spans="1:3" x14ac:dyDescent="0.2">
      <c r="A30" s="6">
        <v>2020</v>
      </c>
      <c r="B30" s="4" t="s">
        <v>26</v>
      </c>
      <c r="C30" s="9">
        <v>137</v>
      </c>
    </row>
    <row r="31" spans="1:3" x14ac:dyDescent="0.2">
      <c r="A31" s="6">
        <v>2020</v>
      </c>
      <c r="B31" s="4" t="s">
        <v>27</v>
      </c>
      <c r="C31" s="9">
        <v>0</v>
      </c>
    </row>
    <row r="32" spans="1:3" x14ac:dyDescent="0.2">
      <c r="A32" s="6">
        <v>2020</v>
      </c>
      <c r="B32" s="4" t="s">
        <v>33</v>
      </c>
      <c r="C32" s="9">
        <v>373</v>
      </c>
    </row>
    <row r="33" spans="1:3" x14ac:dyDescent="0.2">
      <c r="A33" s="6">
        <v>2020</v>
      </c>
      <c r="B33" s="4" t="s">
        <v>28</v>
      </c>
      <c r="C33" s="9">
        <v>201</v>
      </c>
    </row>
    <row r="34" spans="1:3" x14ac:dyDescent="0.2">
      <c r="A34" s="6">
        <v>2020</v>
      </c>
      <c r="B34" s="4" t="s">
        <v>29</v>
      </c>
      <c r="C34" s="9">
        <v>1</v>
      </c>
    </row>
    <row r="35" spans="1:3" x14ac:dyDescent="0.2">
      <c r="A35" s="7">
        <v>2019</v>
      </c>
      <c r="B35" s="5" t="s">
        <v>2</v>
      </c>
      <c r="C35" s="8">
        <f>SUM(C36:C67)</f>
        <v>24683</v>
      </c>
    </row>
    <row r="36" spans="1:3" x14ac:dyDescent="0.2">
      <c r="A36" s="6">
        <v>2019</v>
      </c>
      <c r="B36" s="4" t="s">
        <v>3</v>
      </c>
      <c r="C36" s="9">
        <v>347</v>
      </c>
    </row>
    <row r="37" spans="1:3" x14ac:dyDescent="0.2">
      <c r="A37" s="6">
        <v>2019</v>
      </c>
      <c r="B37" s="4" t="s">
        <v>4</v>
      </c>
      <c r="C37" s="9">
        <v>373</v>
      </c>
    </row>
    <row r="38" spans="1:3" x14ac:dyDescent="0.2">
      <c r="A38" s="6">
        <v>2019</v>
      </c>
      <c r="B38" s="4" t="s">
        <v>5</v>
      </c>
      <c r="C38" s="9">
        <v>2049</v>
      </c>
    </row>
    <row r="39" spans="1:3" x14ac:dyDescent="0.2">
      <c r="A39" s="6">
        <v>2019</v>
      </c>
      <c r="B39" s="4" t="s">
        <v>6</v>
      </c>
      <c r="C39" s="9">
        <v>0</v>
      </c>
    </row>
    <row r="40" spans="1:3" x14ac:dyDescent="0.2">
      <c r="A40" s="6">
        <v>2019</v>
      </c>
      <c r="B40" s="9" t="s">
        <v>30</v>
      </c>
      <c r="C40" s="9">
        <v>2403</v>
      </c>
    </row>
    <row r="41" spans="1:3" x14ac:dyDescent="0.2">
      <c r="A41" s="6">
        <v>2019</v>
      </c>
      <c r="B41" s="4" t="s">
        <v>7</v>
      </c>
      <c r="C41" s="9">
        <v>0</v>
      </c>
    </row>
    <row r="42" spans="1:3" x14ac:dyDescent="0.2">
      <c r="A42" s="6">
        <v>2019</v>
      </c>
      <c r="B42" s="4" t="s">
        <v>8</v>
      </c>
      <c r="C42" s="9">
        <v>3695</v>
      </c>
    </row>
    <row r="43" spans="1:3" x14ac:dyDescent="0.2">
      <c r="A43" s="6">
        <v>2019</v>
      </c>
      <c r="B43" s="4" t="s">
        <v>9</v>
      </c>
      <c r="C43" s="9">
        <v>1201</v>
      </c>
    </row>
    <row r="44" spans="1:3" x14ac:dyDescent="0.2">
      <c r="A44" s="6">
        <v>2019</v>
      </c>
      <c r="B44" s="4" t="s">
        <v>35</v>
      </c>
      <c r="C44" s="9">
        <v>0</v>
      </c>
    </row>
    <row r="45" spans="1:3" x14ac:dyDescent="0.2">
      <c r="A45" s="6">
        <v>2019</v>
      </c>
      <c r="B45" s="4" t="s">
        <v>10</v>
      </c>
      <c r="C45" s="9">
        <v>0</v>
      </c>
    </row>
    <row r="46" spans="1:3" x14ac:dyDescent="0.2">
      <c r="A46" s="6">
        <v>2019</v>
      </c>
      <c r="B46" s="4" t="s">
        <v>11</v>
      </c>
      <c r="C46" s="9">
        <v>230</v>
      </c>
    </row>
    <row r="47" spans="1:3" x14ac:dyDescent="0.2">
      <c r="A47" s="6">
        <v>2019</v>
      </c>
      <c r="B47" s="4" t="s">
        <v>12</v>
      </c>
      <c r="C47" s="9">
        <v>109</v>
      </c>
    </row>
    <row r="48" spans="1:3" x14ac:dyDescent="0.2">
      <c r="A48" s="6">
        <v>2019</v>
      </c>
      <c r="B48" s="4" t="s">
        <v>13</v>
      </c>
      <c r="C48" s="9">
        <v>722</v>
      </c>
    </row>
    <row r="49" spans="1:3" x14ac:dyDescent="0.2">
      <c r="A49" s="6">
        <v>2019</v>
      </c>
      <c r="B49" s="4" t="s">
        <v>14</v>
      </c>
      <c r="C49" s="9">
        <v>2769</v>
      </c>
    </row>
    <row r="50" spans="1:3" x14ac:dyDescent="0.2">
      <c r="A50" s="6">
        <v>2019</v>
      </c>
      <c r="B50" s="4" t="s">
        <v>15</v>
      </c>
      <c r="C50" s="9">
        <v>1016</v>
      </c>
    </row>
    <row r="51" spans="1:3" x14ac:dyDescent="0.2">
      <c r="A51" s="6">
        <v>2019</v>
      </c>
      <c r="B51" s="4" t="s">
        <v>31</v>
      </c>
      <c r="C51" s="9">
        <v>801</v>
      </c>
    </row>
    <row r="52" spans="1:3" x14ac:dyDescent="0.2">
      <c r="A52" s="6">
        <v>2019</v>
      </c>
      <c r="B52" s="4" t="s">
        <v>16</v>
      </c>
      <c r="C52" s="9">
        <v>0</v>
      </c>
    </row>
    <row r="53" spans="1:3" x14ac:dyDescent="0.2">
      <c r="A53" s="6">
        <v>2019</v>
      </c>
      <c r="B53" s="4" t="s">
        <v>17</v>
      </c>
      <c r="C53" s="9">
        <v>285</v>
      </c>
    </row>
    <row r="54" spans="1:3" x14ac:dyDescent="0.2">
      <c r="A54" s="6">
        <v>2019</v>
      </c>
      <c r="B54" s="4" t="s">
        <v>18</v>
      </c>
      <c r="C54" s="9">
        <v>1</v>
      </c>
    </row>
    <row r="55" spans="1:3" x14ac:dyDescent="0.2">
      <c r="A55" s="6">
        <v>2019</v>
      </c>
      <c r="B55" s="4" t="s">
        <v>19</v>
      </c>
      <c r="C55" s="9">
        <v>5514</v>
      </c>
    </row>
    <row r="56" spans="1:3" x14ac:dyDescent="0.2">
      <c r="A56" s="6">
        <v>2019</v>
      </c>
      <c r="B56" s="4" t="s">
        <v>20</v>
      </c>
      <c r="C56" s="9">
        <v>443</v>
      </c>
    </row>
    <row r="57" spans="1:3" x14ac:dyDescent="0.2">
      <c r="A57" s="6">
        <v>2019</v>
      </c>
      <c r="B57" s="4" t="s">
        <v>32</v>
      </c>
      <c r="C57" s="9">
        <v>0</v>
      </c>
    </row>
    <row r="58" spans="1:3" x14ac:dyDescent="0.2">
      <c r="A58" s="6">
        <v>2019</v>
      </c>
      <c r="B58" s="4" t="s">
        <v>21</v>
      </c>
      <c r="C58" s="9">
        <v>0</v>
      </c>
    </row>
    <row r="59" spans="1:3" x14ac:dyDescent="0.2">
      <c r="A59" s="6">
        <v>2019</v>
      </c>
      <c r="B59" s="4" t="s">
        <v>22</v>
      </c>
      <c r="C59" s="9">
        <v>0</v>
      </c>
    </row>
    <row r="60" spans="1:3" x14ac:dyDescent="0.2">
      <c r="A60" s="6">
        <v>2019</v>
      </c>
      <c r="B60" s="4" t="s">
        <v>23</v>
      </c>
      <c r="C60" s="9">
        <v>0</v>
      </c>
    </row>
    <row r="61" spans="1:3" x14ac:dyDescent="0.2">
      <c r="A61" s="6">
        <v>2019</v>
      </c>
      <c r="B61" s="4" t="s">
        <v>24</v>
      </c>
      <c r="C61" s="9">
        <v>0</v>
      </c>
    </row>
    <row r="62" spans="1:3" x14ac:dyDescent="0.2">
      <c r="A62" s="6">
        <v>2019</v>
      </c>
      <c r="B62" s="4" t="s">
        <v>25</v>
      </c>
      <c r="C62" s="9">
        <v>1</v>
      </c>
    </row>
    <row r="63" spans="1:3" x14ac:dyDescent="0.2">
      <c r="A63" s="6">
        <v>2019</v>
      </c>
      <c r="B63" s="4" t="s">
        <v>26</v>
      </c>
      <c r="C63" s="9">
        <v>560</v>
      </c>
    </row>
    <row r="64" spans="1:3" x14ac:dyDescent="0.2">
      <c r="A64" s="6">
        <v>2019</v>
      </c>
      <c r="B64" s="4" t="s">
        <v>27</v>
      </c>
      <c r="C64" s="9">
        <v>0</v>
      </c>
    </row>
    <row r="65" spans="1:3" x14ac:dyDescent="0.2">
      <c r="A65" s="6">
        <v>2019</v>
      </c>
      <c r="B65" s="4" t="s">
        <v>33</v>
      </c>
      <c r="C65" s="9">
        <v>1580</v>
      </c>
    </row>
    <row r="66" spans="1:3" x14ac:dyDescent="0.2">
      <c r="A66" s="6">
        <v>2019</v>
      </c>
      <c r="B66" s="4" t="s">
        <v>28</v>
      </c>
      <c r="C66" s="9">
        <v>576</v>
      </c>
    </row>
    <row r="67" spans="1:3" x14ac:dyDescent="0.2">
      <c r="A67" s="6">
        <v>2019</v>
      </c>
      <c r="B67" s="4" t="s">
        <v>29</v>
      </c>
      <c r="C67" s="9">
        <v>8</v>
      </c>
    </row>
    <row r="68" spans="1:3" x14ac:dyDescent="0.2">
      <c r="A68" s="7">
        <v>2018</v>
      </c>
      <c r="B68" s="5" t="s">
        <v>2</v>
      </c>
      <c r="C68" s="8">
        <f>SUM(C69:C100)</f>
        <v>25769</v>
      </c>
    </row>
    <row r="69" spans="1:3" x14ac:dyDescent="0.2">
      <c r="A69" s="6">
        <v>2018</v>
      </c>
      <c r="B69" s="4" t="s">
        <v>3</v>
      </c>
      <c r="C69" s="9">
        <v>433</v>
      </c>
    </row>
    <row r="70" spans="1:3" x14ac:dyDescent="0.2">
      <c r="A70" s="6">
        <v>2018</v>
      </c>
      <c r="B70" s="4" t="s">
        <v>4</v>
      </c>
      <c r="C70" s="9">
        <v>505</v>
      </c>
    </row>
    <row r="71" spans="1:3" x14ac:dyDescent="0.2">
      <c r="A71" s="6">
        <v>2018</v>
      </c>
      <c r="B71" s="4" t="s">
        <v>5</v>
      </c>
      <c r="C71" s="9">
        <v>1850</v>
      </c>
    </row>
    <row r="72" spans="1:3" x14ac:dyDescent="0.2">
      <c r="A72" s="6">
        <v>2018</v>
      </c>
      <c r="B72" s="4" t="s">
        <v>6</v>
      </c>
      <c r="C72" s="9">
        <v>0</v>
      </c>
    </row>
    <row r="73" spans="1:3" x14ac:dyDescent="0.2">
      <c r="A73" s="6">
        <v>2018</v>
      </c>
      <c r="B73" s="9" t="s">
        <v>30</v>
      </c>
      <c r="C73" s="9">
        <v>2746</v>
      </c>
    </row>
    <row r="74" spans="1:3" x14ac:dyDescent="0.2">
      <c r="A74" s="6">
        <v>2018</v>
      </c>
      <c r="B74" s="4" t="s">
        <v>7</v>
      </c>
      <c r="C74" s="9">
        <v>0</v>
      </c>
    </row>
    <row r="75" spans="1:3" x14ac:dyDescent="0.2">
      <c r="A75" s="6">
        <v>2018</v>
      </c>
      <c r="B75" s="4" t="s">
        <v>8</v>
      </c>
      <c r="C75" s="9">
        <v>4415</v>
      </c>
    </row>
    <row r="76" spans="1:3" x14ac:dyDescent="0.2">
      <c r="A76" s="6">
        <v>2018</v>
      </c>
      <c r="B76" s="4" t="s">
        <v>9</v>
      </c>
      <c r="C76" s="9">
        <v>1622</v>
      </c>
    </row>
    <row r="77" spans="1:3" x14ac:dyDescent="0.2">
      <c r="A77" s="6">
        <v>2018</v>
      </c>
      <c r="B77" s="4" t="s">
        <v>35</v>
      </c>
      <c r="C77" s="9">
        <v>0</v>
      </c>
    </row>
    <row r="78" spans="1:3" x14ac:dyDescent="0.2">
      <c r="A78" s="6">
        <v>2018</v>
      </c>
      <c r="B78" s="4" t="s">
        <v>10</v>
      </c>
      <c r="C78" s="9">
        <v>0</v>
      </c>
    </row>
    <row r="79" spans="1:3" x14ac:dyDescent="0.2">
      <c r="A79" s="6">
        <v>2018</v>
      </c>
      <c r="B79" s="4" t="s">
        <v>11</v>
      </c>
      <c r="C79" s="9">
        <v>237</v>
      </c>
    </row>
    <row r="80" spans="1:3" x14ac:dyDescent="0.2">
      <c r="A80" s="6">
        <v>2018</v>
      </c>
      <c r="B80" s="4" t="s">
        <v>12</v>
      </c>
      <c r="C80" s="9">
        <v>535</v>
      </c>
    </row>
    <row r="81" spans="1:3" x14ac:dyDescent="0.2">
      <c r="A81" s="6">
        <v>2018</v>
      </c>
      <c r="B81" s="4" t="s">
        <v>13</v>
      </c>
      <c r="C81" s="9">
        <v>650</v>
      </c>
    </row>
    <row r="82" spans="1:3" x14ac:dyDescent="0.2">
      <c r="A82" s="6">
        <v>2018</v>
      </c>
      <c r="B82" s="4" t="s">
        <v>14</v>
      </c>
      <c r="C82" s="9">
        <v>2310</v>
      </c>
    </row>
    <row r="83" spans="1:3" x14ac:dyDescent="0.2">
      <c r="A83" s="6">
        <v>2018</v>
      </c>
      <c r="B83" s="4" t="s">
        <v>15</v>
      </c>
      <c r="C83" s="9">
        <v>1036</v>
      </c>
    </row>
    <row r="84" spans="1:3" x14ac:dyDescent="0.2">
      <c r="A84" s="6">
        <v>2018</v>
      </c>
      <c r="B84" s="4" t="s">
        <v>31</v>
      </c>
      <c r="C84" s="9">
        <v>867</v>
      </c>
    </row>
    <row r="85" spans="1:3" x14ac:dyDescent="0.2">
      <c r="A85" s="6">
        <v>2018</v>
      </c>
      <c r="B85" s="4" t="s">
        <v>16</v>
      </c>
      <c r="C85" s="9">
        <v>0</v>
      </c>
    </row>
    <row r="86" spans="1:3" x14ac:dyDescent="0.2">
      <c r="A86" s="6">
        <v>2018</v>
      </c>
      <c r="B86" s="4" t="s">
        <v>17</v>
      </c>
      <c r="C86" s="9">
        <v>625</v>
      </c>
    </row>
    <row r="87" spans="1:3" x14ac:dyDescent="0.2">
      <c r="A87" s="6">
        <v>2018</v>
      </c>
      <c r="B87" s="4" t="s">
        <v>18</v>
      </c>
      <c r="C87" s="9">
        <v>1</v>
      </c>
    </row>
    <row r="88" spans="1:3" x14ac:dyDescent="0.2">
      <c r="A88" s="6">
        <v>2018</v>
      </c>
      <c r="B88" s="4" t="s">
        <v>19</v>
      </c>
      <c r="C88" s="9">
        <v>4652</v>
      </c>
    </row>
    <row r="89" spans="1:3" x14ac:dyDescent="0.2">
      <c r="A89" s="6">
        <v>2018</v>
      </c>
      <c r="B89" s="4" t="s">
        <v>20</v>
      </c>
      <c r="C89" s="9">
        <v>583</v>
      </c>
    </row>
    <row r="90" spans="1:3" x14ac:dyDescent="0.2">
      <c r="A90" s="6">
        <v>2018</v>
      </c>
      <c r="B90" s="4" t="s">
        <v>32</v>
      </c>
      <c r="C90" s="9">
        <v>0</v>
      </c>
    </row>
    <row r="91" spans="1:3" x14ac:dyDescent="0.2">
      <c r="A91" s="6">
        <v>2018</v>
      </c>
      <c r="B91" s="4" t="s">
        <v>21</v>
      </c>
      <c r="C91" s="9">
        <v>0</v>
      </c>
    </row>
    <row r="92" spans="1:3" x14ac:dyDescent="0.2">
      <c r="A92" s="6">
        <v>2018</v>
      </c>
      <c r="B92" s="4" t="s">
        <v>22</v>
      </c>
      <c r="C92" s="9">
        <v>0</v>
      </c>
    </row>
    <row r="93" spans="1:3" x14ac:dyDescent="0.2">
      <c r="A93" s="6">
        <v>2018</v>
      </c>
      <c r="B93" s="4" t="s">
        <v>23</v>
      </c>
      <c r="C93" s="9">
        <v>0</v>
      </c>
    </row>
    <row r="94" spans="1:3" x14ac:dyDescent="0.2">
      <c r="A94" s="6">
        <v>2018</v>
      </c>
      <c r="B94" s="4" t="s">
        <v>24</v>
      </c>
      <c r="C94" s="9">
        <v>0</v>
      </c>
    </row>
    <row r="95" spans="1:3" x14ac:dyDescent="0.2">
      <c r="A95" s="6">
        <v>2018</v>
      </c>
      <c r="B95" s="4" t="s">
        <v>25</v>
      </c>
      <c r="C95" s="9">
        <v>4</v>
      </c>
    </row>
    <row r="96" spans="1:3" x14ac:dyDescent="0.2">
      <c r="A96" s="6">
        <v>2018</v>
      </c>
      <c r="B96" s="4" t="s">
        <v>26</v>
      </c>
      <c r="C96" s="9">
        <v>0</v>
      </c>
    </row>
    <row r="97" spans="1:3" x14ac:dyDescent="0.2">
      <c r="A97" s="6">
        <v>2018</v>
      </c>
      <c r="B97" s="4" t="s">
        <v>27</v>
      </c>
      <c r="C97" s="9">
        <v>0</v>
      </c>
    </row>
    <row r="98" spans="1:3" x14ac:dyDescent="0.2">
      <c r="A98" s="6">
        <v>2018</v>
      </c>
      <c r="B98" s="4" t="s">
        <v>33</v>
      </c>
      <c r="C98" s="9">
        <v>1675</v>
      </c>
    </row>
    <row r="99" spans="1:3" x14ac:dyDescent="0.2">
      <c r="A99" s="6">
        <v>2018</v>
      </c>
      <c r="B99" s="4" t="s">
        <v>28</v>
      </c>
      <c r="C99" s="9">
        <v>985</v>
      </c>
    </row>
    <row r="100" spans="1:3" x14ac:dyDescent="0.2">
      <c r="A100" s="6">
        <v>2018</v>
      </c>
      <c r="B100" s="4" t="s">
        <v>29</v>
      </c>
      <c r="C100" s="9">
        <v>38</v>
      </c>
    </row>
    <row r="101" spans="1:3" x14ac:dyDescent="0.2">
      <c r="A101" s="7">
        <v>2017</v>
      </c>
      <c r="B101" s="5" t="s">
        <v>2</v>
      </c>
      <c r="C101" s="8">
        <f>SUM(C102:C133)</f>
        <v>32527</v>
      </c>
    </row>
    <row r="102" spans="1:3" x14ac:dyDescent="0.2">
      <c r="A102" s="6">
        <v>2017</v>
      </c>
      <c r="B102" s="4" t="s">
        <v>3</v>
      </c>
      <c r="C102" s="9">
        <v>449</v>
      </c>
    </row>
    <row r="103" spans="1:3" x14ac:dyDescent="0.2">
      <c r="A103" s="6">
        <v>2017</v>
      </c>
      <c r="B103" s="4" t="s">
        <v>4</v>
      </c>
      <c r="C103" s="9">
        <v>744</v>
      </c>
    </row>
    <row r="104" spans="1:3" x14ac:dyDescent="0.2">
      <c r="A104" s="6">
        <v>2017</v>
      </c>
      <c r="B104" s="4" t="s">
        <v>5</v>
      </c>
      <c r="C104" s="9">
        <v>1833</v>
      </c>
    </row>
    <row r="105" spans="1:3" x14ac:dyDescent="0.2">
      <c r="A105" s="6">
        <v>2017</v>
      </c>
      <c r="B105" s="4" t="s">
        <v>6</v>
      </c>
      <c r="C105" s="9">
        <v>0</v>
      </c>
    </row>
    <row r="106" spans="1:3" x14ac:dyDescent="0.2">
      <c r="A106" s="6">
        <v>2017</v>
      </c>
      <c r="B106" s="9" t="s">
        <v>30</v>
      </c>
      <c r="C106" s="9">
        <v>2946</v>
      </c>
    </row>
    <row r="107" spans="1:3" x14ac:dyDescent="0.2">
      <c r="A107" s="6">
        <v>2017</v>
      </c>
      <c r="B107" s="4" t="s">
        <v>7</v>
      </c>
      <c r="C107" s="9">
        <v>0</v>
      </c>
    </row>
    <row r="108" spans="1:3" x14ac:dyDescent="0.2">
      <c r="A108" s="6">
        <v>2017</v>
      </c>
      <c r="B108" s="4" t="s">
        <v>8</v>
      </c>
      <c r="C108" s="9">
        <v>7053</v>
      </c>
    </row>
    <row r="109" spans="1:3" x14ac:dyDescent="0.2">
      <c r="A109" s="6">
        <v>2017</v>
      </c>
      <c r="B109" s="4" t="s">
        <v>9</v>
      </c>
      <c r="C109" s="9">
        <v>3182</v>
      </c>
    </row>
    <row r="110" spans="1:3" x14ac:dyDescent="0.2">
      <c r="A110" s="6">
        <v>2017</v>
      </c>
      <c r="B110" s="4" t="s">
        <v>35</v>
      </c>
      <c r="C110" s="9">
        <v>0</v>
      </c>
    </row>
    <row r="111" spans="1:3" x14ac:dyDescent="0.2">
      <c r="A111" s="6">
        <v>2017</v>
      </c>
      <c r="B111" s="4" t="s">
        <v>10</v>
      </c>
      <c r="C111" s="9">
        <v>0</v>
      </c>
    </row>
    <row r="112" spans="1:3" x14ac:dyDescent="0.2">
      <c r="A112" s="6">
        <v>2017</v>
      </c>
      <c r="B112" s="4" t="s">
        <v>11</v>
      </c>
      <c r="C112" s="9">
        <v>135</v>
      </c>
    </row>
    <row r="113" spans="1:3" x14ac:dyDescent="0.2">
      <c r="A113" s="6">
        <v>2017</v>
      </c>
      <c r="B113" s="4" t="s">
        <v>12</v>
      </c>
      <c r="C113" s="9">
        <v>358</v>
      </c>
    </row>
    <row r="114" spans="1:3" x14ac:dyDescent="0.2">
      <c r="A114" s="6">
        <v>2017</v>
      </c>
      <c r="B114" s="4" t="s">
        <v>13</v>
      </c>
      <c r="C114" s="9">
        <v>808</v>
      </c>
    </row>
    <row r="115" spans="1:3" x14ac:dyDescent="0.2">
      <c r="A115" s="6">
        <v>2017</v>
      </c>
      <c r="B115" s="4" t="s">
        <v>14</v>
      </c>
      <c r="C115" s="9">
        <v>3036</v>
      </c>
    </row>
    <row r="116" spans="1:3" x14ac:dyDescent="0.2">
      <c r="A116" s="6">
        <v>2017</v>
      </c>
      <c r="B116" s="4" t="s">
        <v>15</v>
      </c>
      <c r="C116" s="9">
        <v>1269</v>
      </c>
    </row>
    <row r="117" spans="1:3" x14ac:dyDescent="0.2">
      <c r="A117" s="6">
        <v>2017</v>
      </c>
      <c r="B117" s="4" t="s">
        <v>31</v>
      </c>
      <c r="C117" s="9">
        <v>1126</v>
      </c>
    </row>
    <row r="118" spans="1:3" x14ac:dyDescent="0.2">
      <c r="A118" s="6">
        <v>2017</v>
      </c>
      <c r="B118" s="4" t="s">
        <v>16</v>
      </c>
      <c r="C118" s="9">
        <v>0</v>
      </c>
    </row>
    <row r="119" spans="1:3" x14ac:dyDescent="0.2">
      <c r="A119" s="6">
        <v>2017</v>
      </c>
      <c r="B119" s="4" t="s">
        <v>17</v>
      </c>
      <c r="C119" s="9">
        <v>633</v>
      </c>
    </row>
    <row r="120" spans="1:3" x14ac:dyDescent="0.2">
      <c r="A120" s="6">
        <v>2017</v>
      </c>
      <c r="B120" s="4" t="s">
        <v>18</v>
      </c>
      <c r="C120" s="9">
        <v>10</v>
      </c>
    </row>
    <row r="121" spans="1:3" x14ac:dyDescent="0.2">
      <c r="A121" s="6">
        <v>2017</v>
      </c>
      <c r="B121" s="4" t="s">
        <v>19</v>
      </c>
      <c r="C121" s="9">
        <v>6076</v>
      </c>
    </row>
    <row r="122" spans="1:3" x14ac:dyDescent="0.2">
      <c r="A122" s="6">
        <v>2017</v>
      </c>
      <c r="B122" s="4" t="s">
        <v>20</v>
      </c>
      <c r="C122" s="9">
        <v>692</v>
      </c>
    </row>
    <row r="123" spans="1:3" x14ac:dyDescent="0.2">
      <c r="A123" s="6">
        <v>2017</v>
      </c>
      <c r="B123" s="4" t="s">
        <v>32</v>
      </c>
      <c r="C123" s="9">
        <v>0</v>
      </c>
    </row>
    <row r="124" spans="1:3" x14ac:dyDescent="0.2">
      <c r="A124" s="6">
        <v>2017</v>
      </c>
      <c r="B124" s="4" t="s">
        <v>21</v>
      </c>
      <c r="C124" s="9">
        <v>1</v>
      </c>
    </row>
    <row r="125" spans="1:3" x14ac:dyDescent="0.2">
      <c r="A125" s="6">
        <v>2017</v>
      </c>
      <c r="B125" s="4" t="s">
        <v>22</v>
      </c>
      <c r="C125" s="9">
        <v>0</v>
      </c>
    </row>
    <row r="126" spans="1:3" x14ac:dyDescent="0.2">
      <c r="A126" s="6">
        <v>2017</v>
      </c>
      <c r="B126" s="4" t="s">
        <v>23</v>
      </c>
      <c r="C126" s="9">
        <v>0</v>
      </c>
    </row>
    <row r="127" spans="1:3" x14ac:dyDescent="0.2">
      <c r="A127" s="6">
        <v>2017</v>
      </c>
      <c r="B127" s="4" t="s">
        <v>24</v>
      </c>
      <c r="C127" s="9">
        <v>0</v>
      </c>
    </row>
    <row r="128" spans="1:3" x14ac:dyDescent="0.2">
      <c r="A128" s="6">
        <v>2017</v>
      </c>
      <c r="B128" s="4" t="s">
        <v>25</v>
      </c>
      <c r="C128" s="9">
        <v>0</v>
      </c>
    </row>
    <row r="129" spans="1:3" x14ac:dyDescent="0.2">
      <c r="A129" s="6">
        <v>2017</v>
      </c>
      <c r="B129" s="4" t="s">
        <v>26</v>
      </c>
      <c r="C129" s="9">
        <v>70</v>
      </c>
    </row>
    <row r="130" spans="1:3" x14ac:dyDescent="0.2">
      <c r="A130" s="6">
        <v>2017</v>
      </c>
      <c r="B130" s="4" t="s">
        <v>27</v>
      </c>
      <c r="C130" s="9">
        <v>0</v>
      </c>
    </row>
    <row r="131" spans="1:3" x14ac:dyDescent="0.2">
      <c r="A131" s="6">
        <v>2017</v>
      </c>
      <c r="B131" s="4" t="s">
        <v>33</v>
      </c>
      <c r="C131" s="9">
        <v>1345</v>
      </c>
    </row>
    <row r="132" spans="1:3" x14ac:dyDescent="0.2">
      <c r="A132" s="6">
        <v>2017</v>
      </c>
      <c r="B132" s="4" t="s">
        <v>28</v>
      </c>
      <c r="C132" s="9">
        <v>707</v>
      </c>
    </row>
    <row r="133" spans="1:3" x14ac:dyDescent="0.2">
      <c r="A133" s="6">
        <v>2017</v>
      </c>
      <c r="B133" s="4" t="s">
        <v>29</v>
      </c>
      <c r="C133" s="9">
        <v>54</v>
      </c>
    </row>
    <row r="134" spans="1:3" x14ac:dyDescent="0.2">
      <c r="A134" s="7">
        <v>2016</v>
      </c>
      <c r="B134" s="5" t="s">
        <v>2</v>
      </c>
      <c r="C134" s="8">
        <f>SUM(C135:C166)</f>
        <v>42860</v>
      </c>
    </row>
    <row r="135" spans="1:3" x14ac:dyDescent="0.2">
      <c r="A135" s="6">
        <v>2016</v>
      </c>
      <c r="B135" s="4" t="s">
        <v>3</v>
      </c>
      <c r="C135" s="9">
        <v>402</v>
      </c>
    </row>
    <row r="136" spans="1:3" x14ac:dyDescent="0.2">
      <c r="A136" s="6">
        <v>2016</v>
      </c>
      <c r="B136" s="4" t="s">
        <v>4</v>
      </c>
      <c r="C136" s="9">
        <v>995</v>
      </c>
    </row>
    <row r="137" spans="1:3" x14ac:dyDescent="0.2">
      <c r="A137" s="6">
        <v>2016</v>
      </c>
      <c r="B137" s="4" t="s">
        <v>5</v>
      </c>
      <c r="C137" s="9">
        <v>1262</v>
      </c>
    </row>
    <row r="138" spans="1:3" x14ac:dyDescent="0.2">
      <c r="A138" s="6">
        <v>2016</v>
      </c>
      <c r="B138" s="4" t="s">
        <v>6</v>
      </c>
      <c r="C138" s="9">
        <v>0</v>
      </c>
    </row>
    <row r="139" spans="1:3" x14ac:dyDescent="0.2">
      <c r="A139" s="6">
        <v>2016</v>
      </c>
      <c r="B139" s="9" t="s">
        <v>30</v>
      </c>
      <c r="C139" s="9">
        <v>3447</v>
      </c>
    </row>
    <row r="140" spans="1:3" x14ac:dyDescent="0.2">
      <c r="A140" s="6">
        <v>2016</v>
      </c>
      <c r="B140" s="4" t="s">
        <v>7</v>
      </c>
      <c r="C140" s="9">
        <v>0</v>
      </c>
    </row>
    <row r="141" spans="1:3" x14ac:dyDescent="0.2">
      <c r="A141" s="6">
        <v>2016</v>
      </c>
      <c r="B141" s="4" t="s">
        <v>8</v>
      </c>
      <c r="C141" s="9">
        <v>7764</v>
      </c>
    </row>
    <row r="142" spans="1:3" x14ac:dyDescent="0.2">
      <c r="A142" s="6">
        <v>2016</v>
      </c>
      <c r="B142" s="4" t="s">
        <v>9</v>
      </c>
      <c r="C142" s="9">
        <v>3466</v>
      </c>
    </row>
    <row r="143" spans="1:3" x14ac:dyDescent="0.2">
      <c r="A143" s="6">
        <v>2016</v>
      </c>
      <c r="B143" s="4" t="s">
        <v>35</v>
      </c>
      <c r="C143" s="9">
        <v>0</v>
      </c>
    </row>
    <row r="144" spans="1:3" x14ac:dyDescent="0.2">
      <c r="A144" s="6">
        <v>2016</v>
      </c>
      <c r="B144" s="4" t="s">
        <v>10</v>
      </c>
      <c r="C144" s="9">
        <v>0</v>
      </c>
    </row>
    <row r="145" spans="1:3" x14ac:dyDescent="0.2">
      <c r="A145" s="6">
        <v>2016</v>
      </c>
      <c r="B145" s="4" t="s">
        <v>11</v>
      </c>
      <c r="C145" s="9">
        <v>196</v>
      </c>
    </row>
    <row r="146" spans="1:3" x14ac:dyDescent="0.2">
      <c r="A146" s="6">
        <v>2016</v>
      </c>
      <c r="B146" s="4" t="s">
        <v>12</v>
      </c>
      <c r="C146" s="9">
        <v>3249</v>
      </c>
    </row>
    <row r="147" spans="1:3" x14ac:dyDescent="0.2">
      <c r="A147" s="6">
        <v>2016</v>
      </c>
      <c r="B147" s="4" t="s">
        <v>13</v>
      </c>
      <c r="C147" s="9">
        <v>682</v>
      </c>
    </row>
    <row r="148" spans="1:3" x14ac:dyDescent="0.2">
      <c r="A148" s="6">
        <v>2016</v>
      </c>
      <c r="B148" s="4" t="s">
        <v>14</v>
      </c>
      <c r="C148" s="9">
        <v>3434</v>
      </c>
    </row>
    <row r="149" spans="1:3" x14ac:dyDescent="0.2">
      <c r="A149" s="6">
        <v>2016</v>
      </c>
      <c r="B149" s="4" t="s">
        <v>15</v>
      </c>
      <c r="C149" s="9">
        <v>6398</v>
      </c>
    </row>
    <row r="150" spans="1:3" x14ac:dyDescent="0.2">
      <c r="A150" s="6">
        <v>2016</v>
      </c>
      <c r="B150" s="4" t="s">
        <v>31</v>
      </c>
      <c r="C150" s="9">
        <v>1051</v>
      </c>
    </row>
    <row r="151" spans="1:3" x14ac:dyDescent="0.2">
      <c r="A151" s="6">
        <v>2016</v>
      </c>
      <c r="B151" s="4" t="s">
        <v>16</v>
      </c>
      <c r="C151" s="9">
        <v>0</v>
      </c>
    </row>
    <row r="152" spans="1:3" x14ac:dyDescent="0.2">
      <c r="A152" s="6">
        <v>2016</v>
      </c>
      <c r="B152" s="4" t="s">
        <v>17</v>
      </c>
      <c r="C152" s="9">
        <v>823</v>
      </c>
    </row>
    <row r="153" spans="1:3" x14ac:dyDescent="0.2">
      <c r="A153" s="6">
        <v>2016</v>
      </c>
      <c r="B153" s="4" t="s">
        <v>18</v>
      </c>
      <c r="C153" s="9">
        <v>1</v>
      </c>
    </row>
    <row r="154" spans="1:3" x14ac:dyDescent="0.2">
      <c r="A154" s="6">
        <v>2016</v>
      </c>
      <c r="B154" s="4" t="s">
        <v>19</v>
      </c>
      <c r="C154" s="9">
        <v>7126</v>
      </c>
    </row>
    <row r="155" spans="1:3" x14ac:dyDescent="0.2">
      <c r="A155" s="6">
        <v>2016</v>
      </c>
      <c r="B155" s="4" t="s">
        <v>20</v>
      </c>
      <c r="C155" s="9">
        <v>586</v>
      </c>
    </row>
    <row r="156" spans="1:3" x14ac:dyDescent="0.2">
      <c r="A156" s="6">
        <v>2016</v>
      </c>
      <c r="B156" s="4" t="s">
        <v>32</v>
      </c>
      <c r="C156" s="9">
        <v>52</v>
      </c>
    </row>
    <row r="157" spans="1:3" x14ac:dyDescent="0.2">
      <c r="A157" s="6">
        <v>2016</v>
      </c>
      <c r="B157" s="4" t="s">
        <v>21</v>
      </c>
      <c r="C157" s="9">
        <v>0</v>
      </c>
    </row>
    <row r="158" spans="1:3" x14ac:dyDescent="0.2">
      <c r="A158" s="6">
        <v>2016</v>
      </c>
      <c r="B158" s="4" t="s">
        <v>22</v>
      </c>
      <c r="C158" s="9">
        <v>247</v>
      </c>
    </row>
    <row r="159" spans="1:3" x14ac:dyDescent="0.2">
      <c r="A159" s="6">
        <v>2016</v>
      </c>
      <c r="B159" s="4" t="s">
        <v>23</v>
      </c>
      <c r="C159" s="9">
        <v>0</v>
      </c>
    </row>
    <row r="160" spans="1:3" x14ac:dyDescent="0.2">
      <c r="A160" s="6">
        <v>2016</v>
      </c>
      <c r="B160" s="4" t="s">
        <v>24</v>
      </c>
      <c r="C160" s="9">
        <v>0</v>
      </c>
    </row>
    <row r="161" spans="1:3" x14ac:dyDescent="0.2">
      <c r="A161" s="6">
        <v>2016</v>
      </c>
      <c r="B161" s="4" t="s">
        <v>25</v>
      </c>
      <c r="C161" s="9">
        <v>0</v>
      </c>
    </row>
    <row r="162" spans="1:3" x14ac:dyDescent="0.2">
      <c r="A162" s="6">
        <v>2016</v>
      </c>
      <c r="B162" s="4" t="s">
        <v>26</v>
      </c>
      <c r="C162" s="9">
        <v>0</v>
      </c>
    </row>
    <row r="163" spans="1:3" x14ac:dyDescent="0.2">
      <c r="A163" s="6">
        <v>2016</v>
      </c>
      <c r="B163" s="4" t="s">
        <v>27</v>
      </c>
      <c r="C163" s="9">
        <v>0</v>
      </c>
    </row>
    <row r="164" spans="1:3" x14ac:dyDescent="0.2">
      <c r="A164" s="6">
        <v>2016</v>
      </c>
      <c r="B164" s="4" t="s">
        <v>33</v>
      </c>
      <c r="C164" s="9">
        <v>1148</v>
      </c>
    </row>
    <row r="165" spans="1:3" x14ac:dyDescent="0.2">
      <c r="A165" s="6">
        <v>2016</v>
      </c>
      <c r="B165" s="4" t="s">
        <v>28</v>
      </c>
      <c r="C165" s="9">
        <v>530</v>
      </c>
    </row>
    <row r="166" spans="1:3" x14ac:dyDescent="0.2">
      <c r="A166" s="6">
        <v>2016</v>
      </c>
      <c r="B166" s="4" t="s">
        <v>29</v>
      </c>
      <c r="C166" s="9">
        <v>1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"=Coahuila")</f>
        <v>3447</v>
      </c>
    </row>
    <row r="3" spans="1:2" x14ac:dyDescent="0.25">
      <c r="A3" s="6">
        <v>2017</v>
      </c>
      <c r="B3" s="9">
        <f>SUMIFS(Concentrado!C$2:C$166,Concentrado!$A$2:$A$166,"="&amp;$A3,Concentrado!$B$2:$B$166, "=Coahuila")</f>
        <v>2946</v>
      </c>
    </row>
    <row r="4" spans="1:2" x14ac:dyDescent="0.25">
      <c r="A4" s="6">
        <v>2018</v>
      </c>
      <c r="B4" s="9">
        <f>SUMIFS(Concentrado!C$2:C$166,Concentrado!$A$2:$A$166,"="&amp;$A4,Concentrado!$B$2:$B$166, "=Coahuila")</f>
        <v>2746</v>
      </c>
    </row>
    <row r="5" spans="1:2" x14ac:dyDescent="0.25">
      <c r="A5" s="6">
        <v>2019</v>
      </c>
      <c r="B5" s="9">
        <f>SUMIFS(Concentrado!C$2:C$166,Concentrado!$A$2:$A$166,"="&amp;$A5,Concentrado!$B$2:$B$166, "=Coahuila")</f>
        <v>2403</v>
      </c>
    </row>
    <row r="6" spans="1:2" x14ac:dyDescent="0.25">
      <c r="A6" s="6">
        <v>2020</v>
      </c>
      <c r="B6" s="9">
        <f>SUMIFS(Concentrado!C$2:C$166,Concentrado!$A$2:$A$166,"="&amp;$A6,Concentrado!$B$2:$B$166, "=Coahuila")</f>
        <v>1569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"=Colima")</f>
        <v>0</v>
      </c>
    </row>
    <row r="3" spans="1:2" x14ac:dyDescent="0.25">
      <c r="A3" s="6">
        <v>2017</v>
      </c>
      <c r="B3" s="9">
        <f>SUMIFS(Concentrado!C$2:C$166,Concentrado!$A$2:$A$166,"="&amp;$A3,Concentrado!$B$2:$B$166, "=Colima")</f>
        <v>0</v>
      </c>
    </row>
    <row r="4" spans="1:2" x14ac:dyDescent="0.25">
      <c r="A4" s="6">
        <v>2018</v>
      </c>
      <c r="B4" s="9">
        <f>SUMIFS(Concentrado!C$2:C$166,Concentrado!$A$2:$A$166,"="&amp;$A4,Concentrado!$B$2:$B$166, "=Colima")</f>
        <v>0</v>
      </c>
    </row>
    <row r="5" spans="1:2" x14ac:dyDescent="0.25">
      <c r="A5" s="6">
        <v>2019</v>
      </c>
      <c r="B5" s="9">
        <f>SUMIFS(Concentrado!C$2:C$166,Concentrado!$A$2:$A$166,"="&amp;$A5,Concentrado!$B$2:$B$166, "=Colima")</f>
        <v>0</v>
      </c>
    </row>
    <row r="6" spans="1:2" x14ac:dyDescent="0.25">
      <c r="A6" s="6">
        <v>2020</v>
      </c>
      <c r="B6" s="9">
        <f>SUMIFS(Concentrado!C$2:C$166,Concentrado!$A$2:$A$166,"="&amp;$A6,Concentrado!$B$2:$B$166, "=Colima")</f>
        <v>1109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"=Durango")</f>
        <v>0</v>
      </c>
    </row>
    <row r="3" spans="1:2" x14ac:dyDescent="0.25">
      <c r="A3" s="6">
        <v>2017</v>
      </c>
      <c r="B3" s="9">
        <f>SUMIFS(Concentrado!C$2:C$166,Concentrado!$A$2:$A$166,"="&amp;$A3,Concentrado!$B$2:$B$166, "=Durango")</f>
        <v>0</v>
      </c>
    </row>
    <row r="4" spans="1:2" x14ac:dyDescent="0.25">
      <c r="A4" s="6">
        <v>2018</v>
      </c>
      <c r="B4" s="9">
        <f>SUMIFS(Concentrado!C$2:C$166,Concentrado!$A$2:$A$166,"="&amp;$A4,Concentrado!$B$2:$B$166, "=Durango")</f>
        <v>0</v>
      </c>
    </row>
    <row r="5" spans="1:2" x14ac:dyDescent="0.25">
      <c r="A5" s="6">
        <v>2019</v>
      </c>
      <c r="B5" s="9">
        <f>SUMIFS(Concentrado!C$2:C$166,Concentrado!$A$2:$A$166,"="&amp;$A5,Concentrado!$B$2:$B$166, "=Durango")</f>
        <v>0</v>
      </c>
    </row>
    <row r="6" spans="1:2" x14ac:dyDescent="0.25">
      <c r="A6" s="6">
        <v>2020</v>
      </c>
      <c r="B6" s="9">
        <f>SUMIFS(Concentrado!C$2:C$166,Concentrado!$A$2:$A$166,"="&amp;$A6,Concentrado!$B$2:$B$166, "=Durango")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"=Guanajuato")</f>
        <v>196</v>
      </c>
    </row>
    <row r="3" spans="1:2" x14ac:dyDescent="0.25">
      <c r="A3" s="6">
        <v>2017</v>
      </c>
      <c r="B3" s="9">
        <f>SUMIFS(Concentrado!C$2:C$166,Concentrado!$A$2:$A$166,"="&amp;$A3,Concentrado!$B$2:$B$166, "=Guanajuato")</f>
        <v>135</v>
      </c>
    </row>
    <row r="4" spans="1:2" x14ac:dyDescent="0.25">
      <c r="A4" s="6">
        <v>2018</v>
      </c>
      <c r="B4" s="9">
        <f>SUMIFS(Concentrado!C$2:C$166,Concentrado!$A$2:$A$166,"="&amp;$A4,Concentrado!$B$2:$B$166, "=Guanajuato")</f>
        <v>237</v>
      </c>
    </row>
    <row r="5" spans="1:2" x14ac:dyDescent="0.25">
      <c r="A5" s="6">
        <v>2019</v>
      </c>
      <c r="B5" s="9">
        <f>SUMIFS(Concentrado!C$2:C$166,Concentrado!$A$2:$A$166,"="&amp;$A5,Concentrado!$B$2:$B$166, "=Guanajuato")</f>
        <v>230</v>
      </c>
    </row>
    <row r="6" spans="1:2" x14ac:dyDescent="0.25">
      <c r="A6" s="6">
        <v>2020</v>
      </c>
      <c r="B6" s="9">
        <f>SUMIFS(Concentrado!C$2:C$166,Concentrado!$A$2:$A$166,"="&amp;$A6,Concentrado!$B$2:$B$166, "=Guanajuato")</f>
        <v>124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"=Guerrero")</f>
        <v>3249</v>
      </c>
    </row>
    <row r="3" spans="1:2" x14ac:dyDescent="0.25">
      <c r="A3" s="6">
        <v>2017</v>
      </c>
      <c r="B3" s="9">
        <f>SUMIFS(Concentrado!C$2:C$166,Concentrado!$A$2:$A$166,"="&amp;$A3,Concentrado!$B$2:$B$166, "=Guerrero")</f>
        <v>358</v>
      </c>
    </row>
    <row r="4" spans="1:2" x14ac:dyDescent="0.25">
      <c r="A4" s="6">
        <v>2018</v>
      </c>
      <c r="B4" s="9">
        <f>SUMIFS(Concentrado!C$2:C$166,Concentrado!$A$2:$A$166,"="&amp;$A4,Concentrado!$B$2:$B$166, "=Guerrero")</f>
        <v>535</v>
      </c>
    </row>
    <row r="5" spans="1:2" x14ac:dyDescent="0.25">
      <c r="A5" s="6">
        <v>2019</v>
      </c>
      <c r="B5" s="9">
        <f>SUMIFS(Concentrado!C$2:C$166,Concentrado!$A$2:$A$166,"="&amp;$A5,Concentrado!$B$2:$B$166, "=Guerrero")</f>
        <v>109</v>
      </c>
    </row>
    <row r="6" spans="1:2" x14ac:dyDescent="0.25">
      <c r="A6" s="6">
        <v>2020</v>
      </c>
      <c r="B6" s="9">
        <f>SUMIFS(Concentrado!C$2:C$166,Concentrado!$A$2:$A$166,"="&amp;$A6,Concentrado!$B$2:$B$166, "=Guerrero")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"=Hidalgo")</f>
        <v>682</v>
      </c>
    </row>
    <row r="3" spans="1:2" x14ac:dyDescent="0.25">
      <c r="A3" s="6">
        <v>2017</v>
      </c>
      <c r="B3" s="9">
        <f>SUMIFS(Concentrado!C$2:C$166,Concentrado!$A$2:$A$166,"="&amp;$A3,Concentrado!$B$2:$B$166, "=Hidalgo")</f>
        <v>808</v>
      </c>
    </row>
    <row r="4" spans="1:2" x14ac:dyDescent="0.25">
      <c r="A4" s="6">
        <v>2018</v>
      </c>
      <c r="B4" s="9">
        <f>SUMIFS(Concentrado!C$2:C$166,Concentrado!$A$2:$A$166,"="&amp;$A4,Concentrado!$B$2:$B$166, "=Hidalgo")</f>
        <v>650</v>
      </c>
    </row>
    <row r="5" spans="1:2" x14ac:dyDescent="0.25">
      <c r="A5" s="6">
        <v>2019</v>
      </c>
      <c r="B5" s="9">
        <f>SUMIFS(Concentrado!C$2:C$166,Concentrado!$A$2:$A$166,"="&amp;$A5,Concentrado!$B$2:$B$166, "=Hidalgo")</f>
        <v>722</v>
      </c>
    </row>
    <row r="6" spans="1:2" x14ac:dyDescent="0.25">
      <c r="A6" s="6">
        <v>2020</v>
      </c>
      <c r="B6" s="9">
        <f>SUMIFS(Concentrado!C$2:C$166,Concentrado!$A$2:$A$166,"="&amp;$A6,Concentrado!$B$2:$B$166, "=Hidalgo")</f>
        <v>541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"=Jalisco")</f>
        <v>3434</v>
      </c>
    </row>
    <row r="3" spans="1:2" x14ac:dyDescent="0.25">
      <c r="A3" s="6">
        <v>2017</v>
      </c>
      <c r="B3" s="9">
        <f>SUMIFS(Concentrado!C$2:C$166,Concentrado!$A$2:$A$166,"="&amp;$A3,Concentrado!$B$2:$B$166, "=Jalisco")</f>
        <v>3036</v>
      </c>
    </row>
    <row r="4" spans="1:2" x14ac:dyDescent="0.25">
      <c r="A4" s="6">
        <v>2018</v>
      </c>
      <c r="B4" s="9">
        <f>SUMIFS(Concentrado!C$2:C$166,Concentrado!$A$2:$A$166,"="&amp;$A4,Concentrado!$B$2:$B$166, "=Jalisco")</f>
        <v>2310</v>
      </c>
    </row>
    <row r="5" spans="1:2" x14ac:dyDescent="0.25">
      <c r="A5" s="6">
        <v>2019</v>
      </c>
      <c r="B5" s="9">
        <f>SUMIFS(Concentrado!C$2:C$166,Concentrado!$A$2:$A$166,"="&amp;$A5,Concentrado!$B$2:$B$166, "=Jalisco")</f>
        <v>2769</v>
      </c>
    </row>
    <row r="6" spans="1:2" x14ac:dyDescent="0.25">
      <c r="A6" s="6">
        <v>2020</v>
      </c>
      <c r="B6" s="9">
        <f>SUMIFS(Concentrado!C$2:C$166,Concentrado!$A$2:$A$166,"="&amp;$A6,Concentrado!$B$2:$B$166, "=Jalisco")</f>
        <v>798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"=México")</f>
        <v>6398</v>
      </c>
    </row>
    <row r="3" spans="1:2" x14ac:dyDescent="0.25">
      <c r="A3" s="6">
        <v>2017</v>
      </c>
      <c r="B3" s="9">
        <f>SUMIFS(Concentrado!C$2:C$166,Concentrado!$A$2:$A$166,"="&amp;$A3,Concentrado!$B$2:$B$166, "=México")</f>
        <v>1269</v>
      </c>
    </row>
    <row r="4" spans="1:2" x14ac:dyDescent="0.25">
      <c r="A4" s="6">
        <v>2018</v>
      </c>
      <c r="B4" s="9">
        <f>SUMIFS(Concentrado!C$2:C$166,Concentrado!$A$2:$A$166,"="&amp;$A4,Concentrado!$B$2:$B$166, "=México")</f>
        <v>1036</v>
      </c>
    </row>
    <row r="5" spans="1:2" x14ac:dyDescent="0.25">
      <c r="A5" s="6">
        <v>2019</v>
      </c>
      <c r="B5" s="9">
        <f>SUMIFS(Concentrado!C$2:C$166,Concentrado!$A$2:$A$166,"="&amp;$A5,Concentrado!$B$2:$B$166, "=México")</f>
        <v>1016</v>
      </c>
    </row>
    <row r="6" spans="1:2" x14ac:dyDescent="0.25">
      <c r="A6" s="6">
        <v>2020</v>
      </c>
      <c r="B6" s="9">
        <f>SUMIFS(Concentrado!C$2:C$166,Concentrado!$A$2:$A$166,"="&amp;$A6,Concentrado!$B$2:$B$166, "=México")</f>
        <v>729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"=Michoacán")</f>
        <v>1051</v>
      </c>
    </row>
    <row r="3" spans="1:2" x14ac:dyDescent="0.25">
      <c r="A3" s="6">
        <v>2017</v>
      </c>
      <c r="B3" s="9">
        <f>SUMIFS(Concentrado!C$2:C$166,Concentrado!$A$2:$A$166,"="&amp;$A3,Concentrado!$B$2:$B$166, "=Michoacán")</f>
        <v>1126</v>
      </c>
    </row>
    <row r="4" spans="1:2" x14ac:dyDescent="0.25">
      <c r="A4" s="6">
        <v>2018</v>
      </c>
      <c r="B4" s="9">
        <f>SUMIFS(Concentrado!C$2:C$166,Concentrado!$A$2:$A$166,"="&amp;$A4,Concentrado!$B$2:$B$166, "=Michoacán")</f>
        <v>867</v>
      </c>
    </row>
    <row r="5" spans="1:2" x14ac:dyDescent="0.25">
      <c r="A5" s="6">
        <v>2019</v>
      </c>
      <c r="B5" s="9">
        <f>SUMIFS(Concentrado!C$2:C$166,Concentrado!$A$2:$A$166,"="&amp;$A5,Concentrado!$B$2:$B$166, "=Michoacán")</f>
        <v>801</v>
      </c>
    </row>
    <row r="6" spans="1:2" x14ac:dyDescent="0.25">
      <c r="A6" s="6">
        <v>2020</v>
      </c>
      <c r="B6" s="9">
        <f>SUMIFS(Concentrado!C$2:C$166,Concentrado!$A$2:$A$166,"="&amp;$A6,Concentrado!$B$2:$B$166, "=Michoacán")</f>
        <v>1052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"=Morelos")</f>
        <v>0</v>
      </c>
    </row>
    <row r="3" spans="1:2" x14ac:dyDescent="0.25">
      <c r="A3" s="6">
        <v>2017</v>
      </c>
      <c r="B3" s="9">
        <f>SUMIFS(Concentrado!C$2:C$166,Concentrado!$A$2:$A$166,"="&amp;$A3,Concentrado!$B$2:$B$166, "=Morelos")</f>
        <v>0</v>
      </c>
    </row>
    <row r="4" spans="1:2" x14ac:dyDescent="0.25">
      <c r="A4" s="6">
        <v>2018</v>
      </c>
      <c r="B4" s="9">
        <f>SUMIFS(Concentrado!C$2:C$166,Concentrado!$A$2:$A$166,"="&amp;$A4,Concentrado!$B$2:$B$166, "=Morelos")</f>
        <v>0</v>
      </c>
    </row>
    <row r="5" spans="1:2" x14ac:dyDescent="0.25">
      <c r="A5" s="6">
        <v>2019</v>
      </c>
      <c r="B5" s="9">
        <f>SUMIFS(Concentrado!C$2:C$166,Concentrado!$A$2:$A$166,"="&amp;$A5,Concentrado!$B$2:$B$166, "=Morelos")</f>
        <v>0</v>
      </c>
    </row>
    <row r="6" spans="1:2" x14ac:dyDescent="0.25">
      <c r="A6" s="6">
        <v>2020</v>
      </c>
      <c r="B6" s="9">
        <f>SUMIFS(Concentrado!C$2:C$166,Concentrado!$A$2:$A$166,"="&amp;$A6,Concentrado!$B$2:$B$166, "=Morelos")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7">
        <v>2016</v>
      </c>
      <c r="B2" s="8">
        <f>SUMIFS(Concentrado!C$2:C$166,Concentrado!$A$2:$A$166,"="&amp;$A2,Concentrado!$B$2:$B$166, "=Nacional")</f>
        <v>42860</v>
      </c>
    </row>
    <row r="3" spans="1:2" x14ac:dyDescent="0.25">
      <c r="A3" s="7">
        <v>2017</v>
      </c>
      <c r="B3" s="8">
        <f>SUMIFS(Concentrado!C$2:C$166,Concentrado!$A$2:$A$166,"="&amp;$A3,Concentrado!$B$2:$B$166, "=Nacional")</f>
        <v>32527</v>
      </c>
    </row>
    <row r="4" spans="1:2" x14ac:dyDescent="0.25">
      <c r="A4" s="7">
        <v>2018</v>
      </c>
      <c r="B4" s="8">
        <f>SUMIFS(Concentrado!C$2:C$166,Concentrado!$A$2:$A$166,"="&amp;$A4,Concentrado!$B$2:$B$166, "=Nacional")</f>
        <v>25769</v>
      </c>
    </row>
    <row r="5" spans="1:2" x14ac:dyDescent="0.25">
      <c r="A5" s="7">
        <v>2019</v>
      </c>
      <c r="B5" s="8">
        <f>SUMIFS(Concentrado!C$2:C$166,Concentrado!$A$2:$A$166,"="&amp;$A5,Concentrado!$B$2:$B$166, "=Nacional")</f>
        <v>24683</v>
      </c>
    </row>
    <row r="6" spans="1:2" x14ac:dyDescent="0.25">
      <c r="A6" s="7">
        <v>2020</v>
      </c>
      <c r="B6" s="8">
        <f>SUMIFS(Concentrado!C$2:C$166,Concentrado!$A$2:$A$166,"="&amp;$A6,Concentrado!$B$2:$B$166, "=Nacional")</f>
        <v>12208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"=Nayarit")</f>
        <v>823</v>
      </c>
    </row>
    <row r="3" spans="1:2" x14ac:dyDescent="0.25">
      <c r="A3" s="6">
        <v>2017</v>
      </c>
      <c r="B3" s="9">
        <f>SUMIFS(Concentrado!C$2:C$166,Concentrado!$A$2:$A$166,"="&amp;$A3,Concentrado!$B$2:$B$166, "=Nayarit")</f>
        <v>633</v>
      </c>
    </row>
    <row r="4" spans="1:2" x14ac:dyDescent="0.25">
      <c r="A4" s="6">
        <v>2018</v>
      </c>
      <c r="B4" s="9">
        <f>SUMIFS(Concentrado!C$2:C$166,Concentrado!$A$2:$A$166,"="&amp;$A4,Concentrado!$B$2:$B$166, "=Nayarit")</f>
        <v>625</v>
      </c>
    </row>
    <row r="5" spans="1:2" x14ac:dyDescent="0.25">
      <c r="A5" s="6">
        <v>2019</v>
      </c>
      <c r="B5" s="9">
        <f>SUMIFS(Concentrado!C$2:C$166,Concentrado!$A$2:$A$166,"="&amp;$A5,Concentrado!$B$2:$B$166, "=Nayarit")</f>
        <v>285</v>
      </c>
    </row>
    <row r="6" spans="1:2" x14ac:dyDescent="0.25">
      <c r="A6" s="6">
        <v>2020</v>
      </c>
      <c r="B6" s="9">
        <f>SUMIFS(Concentrado!C$2:C$166,Concentrado!$A$2:$A$166,"="&amp;$A6,Concentrado!$B$2:$B$166, "=Nayarit")</f>
        <v>394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"=Nuevo León")</f>
        <v>1</v>
      </c>
    </row>
    <row r="3" spans="1:2" x14ac:dyDescent="0.25">
      <c r="A3" s="6">
        <v>2017</v>
      </c>
      <c r="B3" s="9">
        <f>SUMIFS(Concentrado!C$2:C$166,Concentrado!$A$2:$A$166,"="&amp;$A3,Concentrado!$B$2:$B$166, "=Nuevo León")</f>
        <v>10</v>
      </c>
    </row>
    <row r="4" spans="1:2" x14ac:dyDescent="0.25">
      <c r="A4" s="6">
        <v>2018</v>
      </c>
      <c r="B4" s="9">
        <f>SUMIFS(Concentrado!C$2:C$166,Concentrado!$A$2:$A$166,"="&amp;$A4,Concentrado!$B$2:$B$166, "=Nuevo León")</f>
        <v>1</v>
      </c>
    </row>
    <row r="5" spans="1:2" x14ac:dyDescent="0.25">
      <c r="A5" s="6">
        <v>2019</v>
      </c>
      <c r="B5" s="9">
        <f>SUMIFS(Concentrado!C$2:C$166,Concentrado!$A$2:$A$166,"="&amp;$A5,Concentrado!$B$2:$B$166, "=Nuevo León")</f>
        <v>1</v>
      </c>
    </row>
    <row r="6" spans="1:2" x14ac:dyDescent="0.25">
      <c r="A6" s="6">
        <v>2020</v>
      </c>
      <c r="B6" s="9">
        <f>SUMIFS(Concentrado!C$2:C$166,Concentrado!$A$2:$A$166,"="&amp;$A6,Concentrado!$B$2:$B$166, "=Nuevo León")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"=Oaxaca")</f>
        <v>7126</v>
      </c>
    </row>
    <row r="3" spans="1:2" x14ac:dyDescent="0.25">
      <c r="A3" s="6">
        <v>2017</v>
      </c>
      <c r="B3" s="9">
        <f>SUMIFS(Concentrado!C$2:C$166,Concentrado!$A$2:$A$166,"="&amp;$A3,Concentrado!$B$2:$B$166, "=Oaxaca")</f>
        <v>6076</v>
      </c>
    </row>
    <row r="4" spans="1:2" x14ac:dyDescent="0.25">
      <c r="A4" s="6">
        <v>2018</v>
      </c>
      <c r="B4" s="9">
        <f>SUMIFS(Concentrado!C$2:C$166,Concentrado!$A$2:$A$166,"="&amp;$A4,Concentrado!$B$2:$B$166, "=Oaxaca")</f>
        <v>4652</v>
      </c>
    </row>
    <row r="5" spans="1:2" x14ac:dyDescent="0.25">
      <c r="A5" s="6">
        <v>2019</v>
      </c>
      <c r="B5" s="9">
        <f>SUMIFS(Concentrado!C$2:C$166,Concentrado!$A$2:$A$166,"="&amp;$A5,Concentrado!$B$2:$B$166, "=Oaxaca")</f>
        <v>5514</v>
      </c>
    </row>
    <row r="6" spans="1:2" x14ac:dyDescent="0.25">
      <c r="A6" s="6">
        <v>2020</v>
      </c>
      <c r="B6" s="9">
        <f>SUMIFS(Concentrado!C$2:C$166,Concentrado!$A$2:$A$166,"="&amp;$A6,Concentrado!$B$2:$B$166, "=Oaxaca")</f>
        <v>3162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"=Puebla")</f>
        <v>586</v>
      </c>
    </row>
    <row r="3" spans="1:2" x14ac:dyDescent="0.25">
      <c r="A3" s="6">
        <v>2017</v>
      </c>
      <c r="B3" s="9">
        <f>SUMIFS(Concentrado!C$2:C$166,Concentrado!$A$2:$A$166,"="&amp;$A3,Concentrado!$B$2:$B$166, "=Puebla")</f>
        <v>692</v>
      </c>
    </row>
    <row r="4" spans="1:2" x14ac:dyDescent="0.25">
      <c r="A4" s="6">
        <v>2018</v>
      </c>
      <c r="B4" s="9">
        <f>SUMIFS(Concentrado!C$2:C$166,Concentrado!$A$2:$A$166,"="&amp;$A4,Concentrado!$B$2:$B$166, "=Puebla")</f>
        <v>583</v>
      </c>
    </row>
    <row r="5" spans="1:2" x14ac:dyDescent="0.25">
      <c r="A5" s="6">
        <v>2019</v>
      </c>
      <c r="B5" s="9">
        <f>SUMIFS(Concentrado!C$2:C$166,Concentrado!$A$2:$A$166,"="&amp;$A5,Concentrado!$B$2:$B$166, "=Puebla")</f>
        <v>443</v>
      </c>
    </row>
    <row r="6" spans="1:2" x14ac:dyDescent="0.25">
      <c r="A6" s="6">
        <v>2020</v>
      </c>
      <c r="B6" s="9">
        <f>SUMIFS(Concentrado!C$2:C$166,Concentrado!$A$2:$A$166,"="&amp;$A6,Concentrado!$B$2:$B$166, "=Puebla")</f>
        <v>294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"=Querétaro")</f>
        <v>52</v>
      </c>
    </row>
    <row r="3" spans="1:2" x14ac:dyDescent="0.25">
      <c r="A3" s="6">
        <v>2017</v>
      </c>
      <c r="B3" s="9">
        <f>SUMIFS(Concentrado!C$2:C$166,Concentrado!$A$2:$A$166,"="&amp;$A3,Concentrado!$B$2:$B$166, "=Querétaro")</f>
        <v>0</v>
      </c>
    </row>
    <row r="4" spans="1:2" x14ac:dyDescent="0.25">
      <c r="A4" s="6">
        <v>2018</v>
      </c>
      <c r="B4" s="9">
        <f>SUMIFS(Concentrado!C$2:C$166,Concentrado!$A$2:$A$166,"="&amp;$A4,Concentrado!$B$2:$B$166, "=Querétaro")</f>
        <v>0</v>
      </c>
    </row>
    <row r="5" spans="1:2" x14ac:dyDescent="0.25">
      <c r="A5" s="6">
        <v>2019</v>
      </c>
      <c r="B5" s="9">
        <f>SUMIFS(Concentrado!C$2:C$166,Concentrado!$A$2:$A$166,"="&amp;$A5,Concentrado!$B$2:$B$166, "=Querétaro")</f>
        <v>0</v>
      </c>
    </row>
    <row r="6" spans="1:2" x14ac:dyDescent="0.25">
      <c r="A6" s="6">
        <v>2020</v>
      </c>
      <c r="B6" s="9">
        <f>SUMIFS(Concentrado!C$2:C$166,Concentrado!$A$2:$A$166,"="&amp;$A6,Concentrado!$B$2:$B$166, "=Querétaro")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"=Quintana Roo")</f>
        <v>0</v>
      </c>
    </row>
    <row r="3" spans="1:2" x14ac:dyDescent="0.25">
      <c r="A3" s="6">
        <v>2017</v>
      </c>
      <c r="B3" s="9">
        <f>SUMIFS(Concentrado!C$2:C$166,Concentrado!$A$2:$A$166,"="&amp;$A3,Concentrado!$B$2:$B$166, "=Quintana Roo")</f>
        <v>1</v>
      </c>
    </row>
    <row r="4" spans="1:2" x14ac:dyDescent="0.25">
      <c r="A4" s="6">
        <v>2018</v>
      </c>
      <c r="B4" s="9">
        <f>SUMIFS(Concentrado!C$2:C$166,Concentrado!$A$2:$A$166,"="&amp;$A4,Concentrado!$B$2:$B$166, "=Quintana Roo")</f>
        <v>0</v>
      </c>
    </row>
    <row r="5" spans="1:2" x14ac:dyDescent="0.25">
      <c r="A5" s="6">
        <v>2019</v>
      </c>
      <c r="B5" s="9">
        <f>SUMIFS(Concentrado!C$2:C$166,Concentrado!$A$2:$A$166,"="&amp;$A5,Concentrado!$B$2:$B$166, "=Quintana Roo")</f>
        <v>0</v>
      </c>
    </row>
    <row r="6" spans="1:2" x14ac:dyDescent="0.25">
      <c r="A6" s="6">
        <v>2020</v>
      </c>
      <c r="B6" s="9">
        <f>SUMIFS(Concentrado!C$2:C$166,Concentrado!$A$2:$A$166,"="&amp;$A6,Concentrado!$B$2:$B$166, "=Quintana Roo")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"=San Luis Potosí")</f>
        <v>247</v>
      </c>
    </row>
    <row r="3" spans="1:2" x14ac:dyDescent="0.25">
      <c r="A3" s="6">
        <v>2017</v>
      </c>
      <c r="B3" s="9">
        <f>SUMIFS(Concentrado!C$2:C$166,Concentrado!$A$2:$A$166,"="&amp;$A3,Concentrado!$B$2:$B$166, "=San Luis Potosí")</f>
        <v>0</v>
      </c>
    </row>
    <row r="4" spans="1:2" x14ac:dyDescent="0.25">
      <c r="A4" s="6">
        <v>2018</v>
      </c>
      <c r="B4" s="9">
        <f>SUMIFS(Concentrado!C$2:C$166,Concentrado!$A$2:$A$166,"="&amp;$A4,Concentrado!$B$2:$B$166, "=San Luis Potosí")</f>
        <v>0</v>
      </c>
    </row>
    <row r="5" spans="1:2" x14ac:dyDescent="0.25">
      <c r="A5" s="6">
        <v>2019</v>
      </c>
      <c r="B5" s="9">
        <f>SUMIFS(Concentrado!C$2:C$166,Concentrado!$A$2:$A$166,"="&amp;$A5,Concentrado!$B$2:$B$166, "=San Luis Potosí")</f>
        <v>0</v>
      </c>
    </row>
    <row r="6" spans="1:2" x14ac:dyDescent="0.25">
      <c r="A6" s="6">
        <v>2020</v>
      </c>
      <c r="B6" s="9">
        <f>SUMIFS(Concentrado!C$2:C$166,Concentrado!$A$2:$A$166,"="&amp;$A6,Concentrado!$B$2:$B$166, "=San Luis Potosí")</f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"=Sinaloa")</f>
        <v>0</v>
      </c>
    </row>
    <row r="3" spans="1:2" x14ac:dyDescent="0.25">
      <c r="A3" s="6">
        <v>2017</v>
      </c>
      <c r="B3" s="9">
        <f>SUMIFS(Concentrado!C$2:C$166,Concentrado!$A$2:$A$166,"="&amp;$A3,Concentrado!$B$2:$B$166, "=Sinaloa")</f>
        <v>0</v>
      </c>
    </row>
    <row r="4" spans="1:2" x14ac:dyDescent="0.25">
      <c r="A4" s="6">
        <v>2018</v>
      </c>
      <c r="B4" s="9">
        <f>SUMIFS(Concentrado!C$2:C$166,Concentrado!$A$2:$A$166,"="&amp;$A4,Concentrado!$B$2:$B$166, "=Sinaloa")</f>
        <v>0</v>
      </c>
    </row>
    <row r="5" spans="1:2" x14ac:dyDescent="0.25">
      <c r="A5" s="6">
        <v>2019</v>
      </c>
      <c r="B5" s="9">
        <f>SUMIFS(Concentrado!C$2:C$166,Concentrado!$A$2:$A$166,"="&amp;$A5,Concentrado!$B$2:$B$166, "=Sinaloa")</f>
        <v>0</v>
      </c>
    </row>
    <row r="6" spans="1:2" x14ac:dyDescent="0.25">
      <c r="A6" s="6">
        <v>2020</v>
      </c>
      <c r="B6" s="9">
        <f>SUMIFS(Concentrado!C$2:C$166,Concentrado!$A$2:$A$166,"="&amp;$A6,Concentrado!$B$2:$B$166, "=Sinaloa")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"=Sonora")</f>
        <v>0</v>
      </c>
    </row>
    <row r="3" spans="1:2" x14ac:dyDescent="0.25">
      <c r="A3" s="6">
        <v>2017</v>
      </c>
      <c r="B3" s="9">
        <f>SUMIFS(Concentrado!C$2:C$166,Concentrado!$A$2:$A$166,"="&amp;$A3,Concentrado!$B$2:$B$166, "=Sonora")</f>
        <v>0</v>
      </c>
    </row>
    <row r="4" spans="1:2" x14ac:dyDescent="0.25">
      <c r="A4" s="6">
        <v>2018</v>
      </c>
      <c r="B4" s="9">
        <f>SUMIFS(Concentrado!C$2:C$166,Concentrado!$A$2:$A$166,"="&amp;$A4,Concentrado!$B$2:$B$166, "=Sonora")</f>
        <v>0</v>
      </c>
    </row>
    <row r="5" spans="1:2" x14ac:dyDescent="0.25">
      <c r="A5" s="6">
        <v>2019</v>
      </c>
      <c r="B5" s="9">
        <f>SUMIFS(Concentrado!C$2:C$166,Concentrado!$A$2:$A$166,"="&amp;$A5,Concentrado!$B$2:$B$166, "=Sonora")</f>
        <v>0</v>
      </c>
    </row>
    <row r="6" spans="1:2" x14ac:dyDescent="0.25">
      <c r="A6" s="6">
        <v>2020</v>
      </c>
      <c r="B6" s="9">
        <f>SUMIFS(Concentrado!C$2:C$166,Concentrado!$A$2:$A$166,"="&amp;$A6,Concentrado!$B$2:$B$166, "=Sonora")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"=Tabasco")</f>
        <v>0</v>
      </c>
    </row>
    <row r="3" spans="1:2" x14ac:dyDescent="0.25">
      <c r="A3" s="6">
        <v>2017</v>
      </c>
      <c r="B3" s="9">
        <f>SUMIFS(Concentrado!C$2:C$166,Concentrado!$A$2:$A$166,"="&amp;$A3,Concentrado!$B$2:$B$166, "=Tabasco")</f>
        <v>0</v>
      </c>
    </row>
    <row r="4" spans="1:2" x14ac:dyDescent="0.25">
      <c r="A4" s="6">
        <v>2018</v>
      </c>
      <c r="B4" s="9">
        <f>SUMIFS(Concentrado!C$2:C$166,Concentrado!$A$2:$A$166,"="&amp;$A4,Concentrado!$B$2:$B$166, "=Tabasco")</f>
        <v>4</v>
      </c>
    </row>
    <row r="5" spans="1:2" x14ac:dyDescent="0.25">
      <c r="A5" s="6">
        <v>2019</v>
      </c>
      <c r="B5" s="9">
        <f>SUMIFS(Concentrado!C$2:C$166,Concentrado!$A$2:$A$166,"="&amp;$A5,Concentrado!$B$2:$B$166, "=Tabasco")</f>
        <v>1</v>
      </c>
    </row>
    <row r="6" spans="1:2" x14ac:dyDescent="0.25">
      <c r="A6" s="6">
        <v>2020</v>
      </c>
      <c r="B6" s="9">
        <f>SUMIFS(Concentrado!C$2:C$166,Concentrado!$A$2:$A$166,"="&amp;$A6,Concentrado!$B$2:$B$166, "=Tabasco")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"=Aguascalientes")</f>
        <v>402</v>
      </c>
    </row>
    <row r="3" spans="1:2" x14ac:dyDescent="0.25">
      <c r="A3" s="6">
        <v>2017</v>
      </c>
      <c r="B3" s="9">
        <f>SUMIFS(Concentrado!C$2:C$166,Concentrado!$A$2:$A$166,"="&amp;$A3,Concentrado!$B$2:$B$166, "=Aguascalientes")</f>
        <v>449</v>
      </c>
    </row>
    <row r="4" spans="1:2" x14ac:dyDescent="0.25">
      <c r="A4" s="6">
        <v>2018</v>
      </c>
      <c r="B4" s="9">
        <f>SUMIFS(Concentrado!C$2:C$166,Concentrado!$A$2:$A$166,"="&amp;$A4,Concentrado!$B$2:$B$166, "=Aguascalientes")</f>
        <v>433</v>
      </c>
    </row>
    <row r="5" spans="1:2" x14ac:dyDescent="0.25">
      <c r="A5" s="6">
        <v>2019</v>
      </c>
      <c r="B5" s="9">
        <f>SUMIFS(Concentrado!C$2:C$166,Concentrado!$A$2:$A$166,"="&amp;$A5,Concentrado!$B$2:$B$166, "=Aguascalientes")</f>
        <v>347</v>
      </c>
    </row>
    <row r="6" spans="1:2" x14ac:dyDescent="0.25">
      <c r="A6" s="6">
        <v>2020</v>
      </c>
      <c r="B6" s="9">
        <f>SUMIFS(Concentrado!C$2:C$166,Concentrado!$A$2:$A$166,"="&amp;$A6,Concentrado!$B$2:$B$166, "=Aguascalientes")</f>
        <v>90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"=Tamaulipas")</f>
        <v>0</v>
      </c>
    </row>
    <row r="3" spans="1:2" x14ac:dyDescent="0.25">
      <c r="A3" s="6">
        <v>2017</v>
      </c>
      <c r="B3" s="9">
        <f>SUMIFS(Concentrado!C$2:C$166,Concentrado!$A$2:$A$166,"="&amp;$A3,Concentrado!$B$2:$B$166, "=Tamaulipas")</f>
        <v>70</v>
      </c>
    </row>
    <row r="4" spans="1:2" x14ac:dyDescent="0.25">
      <c r="A4" s="6">
        <v>2018</v>
      </c>
      <c r="B4" s="9">
        <f>SUMIFS(Concentrado!C$2:C$166,Concentrado!$A$2:$A$166,"="&amp;$A4,Concentrado!$B$2:$B$166, "=Tamaulipas")</f>
        <v>0</v>
      </c>
    </row>
    <row r="5" spans="1:2" x14ac:dyDescent="0.25">
      <c r="A5" s="6">
        <v>2019</v>
      </c>
      <c r="B5" s="9">
        <f>SUMIFS(Concentrado!C$2:C$166,Concentrado!$A$2:$A$166,"="&amp;$A5,Concentrado!$B$2:$B$166, "=Tamaulipas")</f>
        <v>560</v>
      </c>
    </row>
    <row r="6" spans="1:2" x14ac:dyDescent="0.25">
      <c r="A6" s="6">
        <v>2020</v>
      </c>
      <c r="B6" s="9">
        <f>SUMIFS(Concentrado!C$2:C$166,Concentrado!$A$2:$A$166,"="&amp;$A6,Concentrado!$B$2:$B$166, "=Tamaulipas")</f>
        <v>137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"=Tlaxcala")</f>
        <v>0</v>
      </c>
    </row>
    <row r="3" spans="1:2" x14ac:dyDescent="0.25">
      <c r="A3" s="6">
        <v>2017</v>
      </c>
      <c r="B3" s="9">
        <f>SUMIFS(Concentrado!C$2:C$166,Concentrado!$A$2:$A$166,"="&amp;$A3,Concentrado!$B$2:$B$166, "=Tlaxcala")</f>
        <v>0</v>
      </c>
    </row>
    <row r="4" spans="1:2" x14ac:dyDescent="0.25">
      <c r="A4" s="6">
        <v>2018</v>
      </c>
      <c r="B4" s="9">
        <f>SUMIFS(Concentrado!C$2:C$166,Concentrado!$A$2:$A$166,"="&amp;$A4,Concentrado!$B$2:$B$166, "=Tlaxcala")</f>
        <v>0</v>
      </c>
    </row>
    <row r="5" spans="1:2" x14ac:dyDescent="0.25">
      <c r="A5" s="6">
        <v>2019</v>
      </c>
      <c r="B5" s="9">
        <f>SUMIFS(Concentrado!C$2:C$166,Concentrado!$A$2:$A$166,"="&amp;$A5,Concentrado!$B$2:$B$166, "=Tlaxcala")</f>
        <v>0</v>
      </c>
    </row>
    <row r="6" spans="1:2" x14ac:dyDescent="0.25">
      <c r="A6" s="6">
        <v>2020</v>
      </c>
      <c r="B6" s="9">
        <f>SUMIFS(Concentrado!C$2:C$166,Concentrado!$A$2:$A$166,"="&amp;$A6,Concentrado!$B$2:$B$166, "=Tlaxcala")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"=Veracruz")</f>
        <v>1148</v>
      </c>
    </row>
    <row r="3" spans="1:2" x14ac:dyDescent="0.25">
      <c r="A3" s="6">
        <v>2017</v>
      </c>
      <c r="B3" s="9">
        <f>SUMIFS(Concentrado!C$2:C$166,Concentrado!$A$2:$A$166,"="&amp;$A3,Concentrado!$B$2:$B$166, "=Veracruz")</f>
        <v>1345</v>
      </c>
    </row>
    <row r="4" spans="1:2" x14ac:dyDescent="0.25">
      <c r="A4" s="6">
        <v>2018</v>
      </c>
      <c r="B4" s="9">
        <f>SUMIFS(Concentrado!C$2:C$166,Concentrado!$A$2:$A$166,"="&amp;$A4,Concentrado!$B$2:$B$166, "=Veracruz")</f>
        <v>1675</v>
      </c>
    </row>
    <row r="5" spans="1:2" x14ac:dyDescent="0.25">
      <c r="A5" s="6">
        <v>2019</v>
      </c>
      <c r="B5" s="9">
        <f>SUMIFS(Concentrado!C$2:C$166,Concentrado!$A$2:$A$166,"="&amp;$A5,Concentrado!$B$2:$B$166, "=Veracruz")</f>
        <v>1580</v>
      </c>
    </row>
    <row r="6" spans="1:2" x14ac:dyDescent="0.25">
      <c r="A6" s="6">
        <v>2020</v>
      </c>
      <c r="B6" s="9">
        <f>SUMIFS(Concentrado!C$2:C$166,Concentrado!$A$2:$A$166,"="&amp;$A6,Concentrado!$B$2:$B$166, "=Veracruz")</f>
        <v>373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"=Yucatán")</f>
        <v>530</v>
      </c>
    </row>
    <row r="3" spans="1:2" x14ac:dyDescent="0.25">
      <c r="A3" s="6">
        <v>2017</v>
      </c>
      <c r="B3" s="9">
        <f>SUMIFS(Concentrado!C$2:C$166,Concentrado!$A$2:$A$166,"="&amp;$A3,Concentrado!$B$2:$B$166, "=Yucatán")</f>
        <v>707</v>
      </c>
    </row>
    <row r="4" spans="1:2" x14ac:dyDescent="0.25">
      <c r="A4" s="6">
        <v>2018</v>
      </c>
      <c r="B4" s="9">
        <f>SUMIFS(Concentrado!C$2:C$166,Concentrado!$A$2:$A$166,"="&amp;$A4,Concentrado!$B$2:$B$166, "=Yucatán")</f>
        <v>985</v>
      </c>
    </row>
    <row r="5" spans="1:2" x14ac:dyDescent="0.25">
      <c r="A5" s="6">
        <v>2019</v>
      </c>
      <c r="B5" s="9">
        <f>SUMIFS(Concentrado!C$2:C$166,Concentrado!$A$2:$A$166,"="&amp;$A5,Concentrado!$B$2:$B$166, "=Yucatán")</f>
        <v>576</v>
      </c>
    </row>
    <row r="6" spans="1:2" x14ac:dyDescent="0.25">
      <c r="A6" s="6">
        <v>2020</v>
      </c>
      <c r="B6" s="9">
        <f>SUMIFS(Concentrado!C$2:C$166,Concentrado!$A$2:$A$166,"="&amp;$A6,Concentrado!$B$2:$B$166, "=Yucatán")</f>
        <v>201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"=Zacatecas")</f>
        <v>1</v>
      </c>
    </row>
    <row r="3" spans="1:2" x14ac:dyDescent="0.25">
      <c r="A3" s="6">
        <v>2017</v>
      </c>
      <c r="B3" s="9">
        <f>SUMIFS(Concentrado!C$2:C$166,Concentrado!$A$2:$A$166,"="&amp;$A3,Concentrado!$B$2:$B$166, "=Zacatecas")</f>
        <v>54</v>
      </c>
    </row>
    <row r="4" spans="1:2" x14ac:dyDescent="0.25">
      <c r="A4" s="6">
        <v>2018</v>
      </c>
      <c r="B4" s="9">
        <f>SUMIFS(Concentrado!C$2:C$166,Concentrado!$A$2:$A$166,"="&amp;$A4,Concentrado!$B$2:$B$166, "=Zacatecas")</f>
        <v>38</v>
      </c>
    </row>
    <row r="5" spans="1:2" x14ac:dyDescent="0.25">
      <c r="A5" s="6">
        <v>2019</v>
      </c>
      <c r="B5" s="9">
        <f>SUMIFS(Concentrado!C$2:C$166,Concentrado!$A$2:$A$166,"="&amp;$A5,Concentrado!$B$2:$B$166, "=Zacatecas")</f>
        <v>8</v>
      </c>
    </row>
    <row r="6" spans="1:2" x14ac:dyDescent="0.25">
      <c r="A6" s="6">
        <v>2020</v>
      </c>
      <c r="B6" s="9">
        <f>SUMIFS(Concentrado!C$2:C$166,Concentrado!$A$2:$A$166,"="&amp;$A6,Concentrado!$B$2:$B$166, "=Zacatecas")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"=Baja California")</f>
        <v>995</v>
      </c>
    </row>
    <row r="3" spans="1:2" x14ac:dyDescent="0.25">
      <c r="A3" s="6">
        <v>2017</v>
      </c>
      <c r="B3" s="9">
        <f>SUMIFS(Concentrado!C$2:C$166,Concentrado!$A$2:$A$166,"="&amp;$A3,Concentrado!$B$2:$B$166, "=Baja California")</f>
        <v>744</v>
      </c>
    </row>
    <row r="4" spans="1:2" x14ac:dyDescent="0.25">
      <c r="A4" s="6">
        <v>2018</v>
      </c>
      <c r="B4" s="9">
        <f>SUMIFS(Concentrado!C$2:C$166,Concentrado!$A$2:$A$166,"="&amp;$A4,Concentrado!$B$2:$B$166, "=Baja California")</f>
        <v>505</v>
      </c>
    </row>
    <row r="5" spans="1:2" x14ac:dyDescent="0.25">
      <c r="A5" s="6">
        <v>2019</v>
      </c>
      <c r="B5" s="9">
        <f>SUMIFS(Concentrado!C$2:C$166,Concentrado!$A$2:$A$166,"="&amp;$A5,Concentrado!$B$2:$B$166, "=Baja California")</f>
        <v>373</v>
      </c>
    </row>
    <row r="6" spans="1:2" x14ac:dyDescent="0.25">
      <c r="A6" s="6">
        <v>2020</v>
      </c>
      <c r="B6" s="9">
        <f>SUMIFS(Concentrado!C$2:C$166,Concentrado!$A$2:$A$166,"="&amp;$A6,Concentrado!$B$2:$B$166, "=Baja California")</f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"=Baja California Sur")</f>
        <v>1262</v>
      </c>
    </row>
    <row r="3" spans="1:2" x14ac:dyDescent="0.25">
      <c r="A3" s="6">
        <v>2017</v>
      </c>
      <c r="B3" s="9">
        <f>SUMIFS(Concentrado!C$2:C$166,Concentrado!$A$2:$A$166,"="&amp;$A3,Concentrado!$B$2:$B$166, "=Baja California Sur")</f>
        <v>1833</v>
      </c>
    </row>
    <row r="4" spans="1:2" x14ac:dyDescent="0.25">
      <c r="A4" s="6">
        <v>2018</v>
      </c>
      <c r="B4" s="9">
        <f>SUMIFS(Concentrado!C$2:C$166,Concentrado!$A$2:$A$166,"="&amp;$A4,Concentrado!$B$2:$B$166, "=Baja California Sur")</f>
        <v>1850</v>
      </c>
    </row>
    <row r="5" spans="1:2" x14ac:dyDescent="0.25">
      <c r="A5" s="6">
        <v>2019</v>
      </c>
      <c r="B5" s="9">
        <f>SUMIFS(Concentrado!C$2:C$166,Concentrado!$A$2:$A$166,"="&amp;$A5,Concentrado!$B$2:$B$166, "=Baja California Sur")</f>
        <v>2049</v>
      </c>
    </row>
    <row r="6" spans="1:2" x14ac:dyDescent="0.25">
      <c r="A6" s="6">
        <v>2020</v>
      </c>
      <c r="B6" s="9">
        <f>SUMIFS(Concentrado!C$2:C$166,Concentrado!$A$2:$A$166,"="&amp;$A6,Concentrado!$B$2:$B$166, "=Baja California Sur")</f>
        <v>810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"=Campeche")</f>
        <v>0</v>
      </c>
    </row>
    <row r="3" spans="1:2" x14ac:dyDescent="0.25">
      <c r="A3" s="6">
        <v>2017</v>
      </c>
      <c r="B3" s="9">
        <f>SUMIFS(Concentrado!C$2:C$166,Concentrado!$A$2:$A$166,"="&amp;$A3,Concentrado!$B$2:$B$166, "=Campeche")</f>
        <v>0</v>
      </c>
    </row>
    <row r="4" spans="1:2" x14ac:dyDescent="0.25">
      <c r="A4" s="6">
        <v>2018</v>
      </c>
      <c r="B4" s="9">
        <f>SUMIFS(Concentrado!C$2:C$166,Concentrado!$A$2:$A$166,"="&amp;$A4,Concentrado!$B$2:$B$166, "=Campeche")</f>
        <v>0</v>
      </c>
    </row>
    <row r="5" spans="1:2" x14ac:dyDescent="0.25">
      <c r="A5" s="6">
        <v>2019</v>
      </c>
      <c r="B5" s="9">
        <f>SUMIFS(Concentrado!C$2:C$166,Concentrado!$A$2:$A$166,"="&amp;$A5,Concentrado!$B$2:$B$166, "=Campeche")</f>
        <v>0</v>
      </c>
    </row>
    <row r="6" spans="1:2" x14ac:dyDescent="0.25">
      <c r="A6" s="6">
        <v>2020</v>
      </c>
      <c r="B6" s="9">
        <f>SUMIFS(Concentrado!C$2:C$166,Concentrado!$A$2:$A$166,"="&amp;$A6,Concentrado!$B$2:$B$166, "=Campeche")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"=Chiapas")</f>
        <v>7764</v>
      </c>
    </row>
    <row r="3" spans="1:2" x14ac:dyDescent="0.25">
      <c r="A3" s="6">
        <v>2017</v>
      </c>
      <c r="B3" s="9">
        <f>SUMIFS(Concentrado!C$2:C$166,Concentrado!$A$2:$A$166,"="&amp;$A3,Concentrado!$B$2:$B$166, "=Chiapas")</f>
        <v>7053</v>
      </c>
    </row>
    <row r="4" spans="1:2" x14ac:dyDescent="0.25">
      <c r="A4" s="6">
        <v>2018</v>
      </c>
      <c r="B4" s="9">
        <f>SUMIFS(Concentrado!C$2:C$166,Concentrado!$A$2:$A$166,"="&amp;$A4,Concentrado!$B$2:$B$166, "=Chiapas")</f>
        <v>4415</v>
      </c>
    </row>
    <row r="5" spans="1:2" x14ac:dyDescent="0.25">
      <c r="A5" s="6">
        <v>2019</v>
      </c>
      <c r="B5" s="9">
        <f>SUMIFS(Concentrado!C$2:C$166,Concentrado!$A$2:$A$166,"="&amp;$A5,Concentrado!$B$2:$B$166, "=Chiapas")</f>
        <v>3695</v>
      </c>
    </row>
    <row r="6" spans="1:2" x14ac:dyDescent="0.25">
      <c r="A6" s="6">
        <v>2020</v>
      </c>
      <c r="B6" s="9">
        <f>SUMIFS(Concentrado!C$2:C$166,Concentrado!$A$2:$A$166,"="&amp;$A6,Concentrado!$B$2:$B$166, "=Chiapas")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"=Chihuahua")</f>
        <v>3466</v>
      </c>
    </row>
    <row r="3" spans="1:2" x14ac:dyDescent="0.25">
      <c r="A3" s="6">
        <v>2017</v>
      </c>
      <c r="B3" s="9">
        <f>SUMIFS(Concentrado!C$2:C$166,Concentrado!$A$2:$A$166,"="&amp;$A3,Concentrado!$B$2:$B$166, "=Chihuahua")</f>
        <v>3182</v>
      </c>
    </row>
    <row r="4" spans="1:2" x14ac:dyDescent="0.25">
      <c r="A4" s="6">
        <v>2018</v>
      </c>
      <c r="B4" s="9">
        <f>SUMIFS(Concentrado!C$2:C$166,Concentrado!$A$2:$A$166,"="&amp;$A4,Concentrado!$B$2:$B$166, "=Chihuahua")</f>
        <v>1622</v>
      </c>
    </row>
    <row r="5" spans="1:2" x14ac:dyDescent="0.25">
      <c r="A5" s="6">
        <v>2019</v>
      </c>
      <c r="B5" s="9">
        <f>SUMIFS(Concentrado!C$2:C$166,Concentrado!$A$2:$A$166,"="&amp;$A5,Concentrado!$B$2:$B$166, "=Chihuahua")</f>
        <v>1201</v>
      </c>
    </row>
    <row r="6" spans="1:2" x14ac:dyDescent="0.25">
      <c r="A6" s="6">
        <v>2020</v>
      </c>
      <c r="B6" s="9">
        <f>SUMIFS(Concentrado!C$2:C$166,Concentrado!$A$2:$A$166,"="&amp;$A6,Concentrado!$B$2:$B$166, "=Chihuahua")</f>
        <v>656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baseColWidth="10" defaultRowHeight="15" x14ac:dyDescent="0.25"/>
  <cols>
    <col min="1" max="1" width="12.140625" customWidth="1"/>
    <col min="2" max="2" width="24" customWidth="1"/>
  </cols>
  <sheetData>
    <row r="1" spans="1:2" s="3" customFormat="1" ht="42.75" x14ac:dyDescent="0.2">
      <c r="A1" s="1" t="s">
        <v>0</v>
      </c>
      <c r="B1" s="1" t="s">
        <v>34</v>
      </c>
    </row>
    <row r="2" spans="1:2" x14ac:dyDescent="0.25">
      <c r="A2" s="6">
        <v>2016</v>
      </c>
      <c r="B2" s="9">
        <f>SUMIFS(Concentrado!C$2:C$166,Concentrado!$A$2:$A$166,"="&amp;$A2,Concentrado!$B$2:$B$166, "=CDMX")</f>
        <v>0</v>
      </c>
    </row>
    <row r="3" spans="1:2" x14ac:dyDescent="0.25">
      <c r="A3" s="6">
        <v>2017</v>
      </c>
      <c r="B3" s="9">
        <f>SUMIFS(Concentrado!C$2:C$166,Concentrado!$A$2:$A$166,"="&amp;$A3,Concentrado!$B$2:$B$166, "=CDMX")</f>
        <v>0</v>
      </c>
    </row>
    <row r="4" spans="1:2" x14ac:dyDescent="0.25">
      <c r="A4" s="6">
        <v>2018</v>
      </c>
      <c r="B4" s="9">
        <f>SUMIFS(Concentrado!C$2:C$166,Concentrado!$A$2:$A$166,"="&amp;$A4,Concentrado!$B$2:$B$166, "=CDMX")</f>
        <v>0</v>
      </c>
    </row>
    <row r="5" spans="1:2" x14ac:dyDescent="0.25">
      <c r="A5" s="6">
        <v>2019</v>
      </c>
      <c r="B5" s="9">
        <f>SUMIFS(Concentrado!C$2:C$166,Concentrado!$A$2:$A$166,"="&amp;$A5,Concentrado!$B$2:$B$166, "=CDMX")</f>
        <v>0</v>
      </c>
    </row>
    <row r="6" spans="1:2" x14ac:dyDescent="0.25">
      <c r="A6" s="6">
        <v>2020</v>
      </c>
      <c r="B6" s="9">
        <f>SUMIFS(Concentrado!C$2:C$166,Concentrado!$A$2:$A$166,"="&amp;$A6,Concentrado!$B$2:$B$166, "=CDMX")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2021-03-03T03:35:50Z</dcterms:modified>
</cp:coreProperties>
</file>