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tavio.garcia\eclipse-workspace\DGIS\WebContent\tablero\consultas\total_egresos_en_unidades_de_consulta_externa_porentidad\"/>
    </mc:Choice>
  </mc:AlternateContent>
  <bookViews>
    <workbookView xWindow="0" yWindow="0" windowWidth="28800" windowHeight="12000" tabRatio="1000" firstSheet="12" activeTab="1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C6" i="3"/>
  <c r="D6" i="3"/>
  <c r="B6" i="4"/>
  <c r="C6" i="4"/>
  <c r="D6" i="4"/>
  <c r="B6" i="5"/>
  <c r="C6" i="5"/>
  <c r="D6" i="5"/>
  <c r="B6" i="6"/>
  <c r="C6" i="6"/>
  <c r="D6" i="6"/>
  <c r="B6" i="7"/>
  <c r="C6" i="7"/>
  <c r="D6" i="7"/>
  <c r="B6" i="8"/>
  <c r="C6" i="8"/>
  <c r="D6" i="8"/>
  <c r="B6" i="9"/>
  <c r="C6" i="9"/>
  <c r="D6" i="9"/>
  <c r="B6" i="10"/>
  <c r="C6" i="10"/>
  <c r="D6" i="10"/>
  <c r="B6" i="11"/>
  <c r="C6" i="11"/>
  <c r="D6" i="11"/>
  <c r="B6" i="12"/>
  <c r="C6" i="12"/>
  <c r="D6" i="12"/>
  <c r="B6" i="13"/>
  <c r="C6" i="13"/>
  <c r="D6" i="13"/>
  <c r="B6" i="14"/>
  <c r="C6" i="14"/>
  <c r="D6" i="14"/>
  <c r="B6" i="15"/>
  <c r="C6" i="15"/>
  <c r="D6" i="15"/>
  <c r="B6" i="16"/>
  <c r="C6" i="16"/>
  <c r="D6" i="16"/>
  <c r="B6" i="17"/>
  <c r="C6" i="17"/>
  <c r="D6" i="17"/>
  <c r="B6" i="18"/>
  <c r="C6" i="18"/>
  <c r="D6" i="18"/>
  <c r="B6" i="19"/>
  <c r="C6" i="19"/>
  <c r="D6" i="19"/>
  <c r="B6" i="20"/>
  <c r="C6" i="20"/>
  <c r="D6" i="20"/>
  <c r="B6" i="21"/>
  <c r="C6" i="21"/>
  <c r="D6" i="21"/>
  <c r="B6" i="22"/>
  <c r="C6" i="22"/>
  <c r="D6" i="22"/>
  <c r="B6" i="23"/>
  <c r="C6" i="23"/>
  <c r="D6" i="23"/>
  <c r="B6" i="24"/>
  <c r="C6" i="24"/>
  <c r="D6" i="24"/>
  <c r="B6" i="25"/>
  <c r="C6" i="25"/>
  <c r="D6" i="25"/>
  <c r="B6" i="26"/>
  <c r="C6" i="26"/>
  <c r="D6" i="26"/>
  <c r="B6" i="27"/>
  <c r="C6" i="27"/>
  <c r="D6" i="27"/>
  <c r="B6" i="28"/>
  <c r="C6" i="28"/>
  <c r="D6" i="28"/>
  <c r="B6" i="29"/>
  <c r="C6" i="29"/>
  <c r="D6" i="29"/>
  <c r="B6" i="30"/>
  <c r="C6" i="30"/>
  <c r="D6" i="30"/>
  <c r="B6" i="31"/>
  <c r="C6" i="31"/>
  <c r="D6" i="31"/>
  <c r="B6" i="32"/>
  <c r="C6" i="32"/>
  <c r="D6" i="32"/>
  <c r="B6" i="33"/>
  <c r="C6" i="33"/>
  <c r="D6" i="33"/>
  <c r="B6" i="34"/>
  <c r="C6" i="34"/>
  <c r="D6" i="34"/>
  <c r="B6" i="2"/>
  <c r="C6" i="2"/>
  <c r="D6" i="2"/>
  <c r="E35" i="1"/>
  <c r="D35" i="1"/>
  <c r="C35" i="1"/>
  <c r="B3" i="3" l="1"/>
  <c r="C3" i="3"/>
  <c r="D3" i="3"/>
  <c r="B4" i="3"/>
  <c r="C4" i="3"/>
  <c r="D4" i="3"/>
  <c r="B5" i="3"/>
  <c r="C5" i="3"/>
  <c r="D5" i="3"/>
  <c r="B3" i="4"/>
  <c r="C3" i="4"/>
  <c r="D3" i="4"/>
  <c r="B4" i="4"/>
  <c r="C4" i="4"/>
  <c r="D4" i="4"/>
  <c r="B5" i="4"/>
  <c r="C5" i="4"/>
  <c r="D5" i="4"/>
  <c r="B3" i="5"/>
  <c r="C3" i="5"/>
  <c r="D3" i="5"/>
  <c r="B4" i="5"/>
  <c r="C4" i="5"/>
  <c r="D4" i="5"/>
  <c r="B5" i="5"/>
  <c r="C5" i="5"/>
  <c r="D5" i="5"/>
  <c r="B3" i="6"/>
  <c r="C3" i="6"/>
  <c r="D3" i="6"/>
  <c r="B4" i="6"/>
  <c r="C4" i="6"/>
  <c r="D4" i="6"/>
  <c r="B5" i="6"/>
  <c r="C5" i="6"/>
  <c r="D5" i="6"/>
  <c r="B3" i="7"/>
  <c r="C3" i="7"/>
  <c r="D3" i="7"/>
  <c r="B4" i="7"/>
  <c r="C4" i="7"/>
  <c r="D4" i="7"/>
  <c r="B5" i="7"/>
  <c r="C5" i="7"/>
  <c r="D5" i="7"/>
  <c r="B3" i="8"/>
  <c r="C3" i="8"/>
  <c r="D3" i="8"/>
  <c r="B4" i="8"/>
  <c r="C4" i="8"/>
  <c r="D4" i="8"/>
  <c r="B5" i="8"/>
  <c r="C5" i="8"/>
  <c r="D5" i="8"/>
  <c r="B3" i="9"/>
  <c r="C3" i="9"/>
  <c r="D3" i="9"/>
  <c r="B4" i="9"/>
  <c r="C4" i="9"/>
  <c r="D4" i="9"/>
  <c r="B5" i="9"/>
  <c r="C5" i="9"/>
  <c r="D5" i="9"/>
  <c r="B3" i="10"/>
  <c r="C3" i="10"/>
  <c r="D3" i="10"/>
  <c r="B4" i="10"/>
  <c r="C4" i="10"/>
  <c r="D4" i="10"/>
  <c r="B5" i="10"/>
  <c r="C5" i="10"/>
  <c r="D5" i="10"/>
  <c r="B3" i="11"/>
  <c r="C3" i="11"/>
  <c r="D3" i="11"/>
  <c r="B4" i="11"/>
  <c r="C4" i="11"/>
  <c r="D4" i="11"/>
  <c r="B5" i="11"/>
  <c r="C5" i="11"/>
  <c r="D5" i="11"/>
  <c r="B3" i="12"/>
  <c r="C3" i="12"/>
  <c r="D3" i="12"/>
  <c r="B4" i="12"/>
  <c r="C4" i="12"/>
  <c r="D4" i="12"/>
  <c r="B5" i="12"/>
  <c r="C5" i="12"/>
  <c r="D5" i="12"/>
  <c r="B3" i="13"/>
  <c r="C3" i="13"/>
  <c r="D3" i="13"/>
  <c r="B4" i="13"/>
  <c r="C4" i="13"/>
  <c r="D4" i="13"/>
  <c r="B5" i="13"/>
  <c r="C5" i="13"/>
  <c r="D5" i="13"/>
  <c r="B3" i="14"/>
  <c r="C3" i="14"/>
  <c r="D3" i="14"/>
  <c r="B4" i="14"/>
  <c r="C4" i="14"/>
  <c r="D4" i="14"/>
  <c r="B5" i="14"/>
  <c r="C5" i="14"/>
  <c r="D5" i="14"/>
  <c r="B3" i="15"/>
  <c r="C3" i="15"/>
  <c r="D3" i="15"/>
  <c r="B4" i="15"/>
  <c r="C4" i="15"/>
  <c r="D4" i="15"/>
  <c r="B5" i="15"/>
  <c r="C5" i="15"/>
  <c r="D5" i="15"/>
  <c r="B3" i="16"/>
  <c r="C3" i="16"/>
  <c r="D3" i="16"/>
  <c r="B4" i="16"/>
  <c r="C4" i="16"/>
  <c r="D4" i="16"/>
  <c r="B5" i="16"/>
  <c r="C5" i="16"/>
  <c r="D5" i="16"/>
  <c r="B3" i="17"/>
  <c r="C3" i="17"/>
  <c r="D3" i="17"/>
  <c r="B4" i="17"/>
  <c r="C4" i="17"/>
  <c r="D4" i="17"/>
  <c r="B5" i="17"/>
  <c r="C5" i="17"/>
  <c r="D5" i="17"/>
  <c r="B3" i="18"/>
  <c r="C3" i="18"/>
  <c r="D3" i="18"/>
  <c r="B4" i="18"/>
  <c r="C4" i="18"/>
  <c r="D4" i="18"/>
  <c r="B5" i="18"/>
  <c r="C5" i="18"/>
  <c r="D5" i="18"/>
  <c r="B3" i="19"/>
  <c r="C3" i="19"/>
  <c r="D3" i="19"/>
  <c r="B4" i="19"/>
  <c r="C4" i="19"/>
  <c r="D4" i="19"/>
  <c r="B5" i="19"/>
  <c r="C5" i="19"/>
  <c r="D5" i="19"/>
  <c r="B3" i="20"/>
  <c r="C3" i="20"/>
  <c r="D3" i="20"/>
  <c r="B4" i="20"/>
  <c r="C4" i="20"/>
  <c r="D4" i="20"/>
  <c r="B5" i="20"/>
  <c r="C5" i="20"/>
  <c r="D5" i="20"/>
  <c r="B3" i="21"/>
  <c r="C3" i="21"/>
  <c r="D3" i="21"/>
  <c r="B4" i="21"/>
  <c r="C4" i="21"/>
  <c r="D4" i="21"/>
  <c r="B5" i="21"/>
  <c r="C5" i="21"/>
  <c r="D5" i="21"/>
  <c r="B3" i="22"/>
  <c r="C3" i="22"/>
  <c r="D3" i="22"/>
  <c r="B4" i="22"/>
  <c r="C4" i="22"/>
  <c r="D4" i="22"/>
  <c r="B5" i="22"/>
  <c r="C5" i="22"/>
  <c r="D5" i="22"/>
  <c r="B3" i="23"/>
  <c r="C3" i="23"/>
  <c r="D3" i="23"/>
  <c r="B4" i="23"/>
  <c r="C4" i="23"/>
  <c r="D4" i="23"/>
  <c r="B5" i="23"/>
  <c r="C5" i="23"/>
  <c r="D5" i="23"/>
  <c r="B3" i="24"/>
  <c r="C3" i="24"/>
  <c r="D3" i="24"/>
  <c r="B4" i="24"/>
  <c r="C4" i="24"/>
  <c r="D4" i="24"/>
  <c r="B5" i="24"/>
  <c r="C5" i="24"/>
  <c r="D5" i="24"/>
  <c r="B3" i="25"/>
  <c r="C3" i="25"/>
  <c r="D3" i="25"/>
  <c r="B4" i="25"/>
  <c r="C4" i="25"/>
  <c r="D4" i="25"/>
  <c r="B5" i="25"/>
  <c r="C5" i="25"/>
  <c r="D5" i="25"/>
  <c r="B3" i="26"/>
  <c r="C3" i="26"/>
  <c r="D3" i="26"/>
  <c r="B4" i="26"/>
  <c r="C4" i="26"/>
  <c r="D4" i="26"/>
  <c r="B5" i="26"/>
  <c r="C5" i="26"/>
  <c r="D5" i="26"/>
  <c r="B3" i="27"/>
  <c r="C3" i="27"/>
  <c r="D3" i="27"/>
  <c r="B4" i="27"/>
  <c r="C4" i="27"/>
  <c r="D4" i="27"/>
  <c r="B5" i="27"/>
  <c r="C5" i="27"/>
  <c r="D5" i="27"/>
  <c r="B3" i="28"/>
  <c r="C3" i="28"/>
  <c r="D3" i="28"/>
  <c r="B4" i="28"/>
  <c r="C4" i="28"/>
  <c r="D4" i="28"/>
  <c r="B5" i="28"/>
  <c r="C5" i="28"/>
  <c r="D5" i="28"/>
  <c r="B3" i="29"/>
  <c r="C3" i="29"/>
  <c r="D3" i="29"/>
  <c r="B4" i="29"/>
  <c r="C4" i="29"/>
  <c r="D4" i="29"/>
  <c r="B5" i="29"/>
  <c r="C5" i="29"/>
  <c r="D5" i="29"/>
  <c r="B3" i="30"/>
  <c r="C3" i="30"/>
  <c r="D3" i="30"/>
  <c r="B4" i="30"/>
  <c r="C4" i="30"/>
  <c r="D4" i="30"/>
  <c r="B5" i="30"/>
  <c r="C5" i="30"/>
  <c r="D5" i="30"/>
  <c r="B3" i="31"/>
  <c r="C3" i="31"/>
  <c r="D3" i="31"/>
  <c r="B4" i="31"/>
  <c r="C4" i="31"/>
  <c r="D4" i="31"/>
  <c r="B5" i="31"/>
  <c r="C5" i="31"/>
  <c r="D5" i="31"/>
  <c r="B3" i="32"/>
  <c r="C3" i="32"/>
  <c r="D3" i="32"/>
  <c r="B4" i="32"/>
  <c r="C4" i="32"/>
  <c r="D4" i="32"/>
  <c r="B5" i="32"/>
  <c r="C5" i="32"/>
  <c r="D5" i="32"/>
  <c r="B3" i="33"/>
  <c r="C3" i="33"/>
  <c r="D3" i="33"/>
  <c r="B4" i="33"/>
  <c r="C4" i="33"/>
  <c r="D4" i="33"/>
  <c r="B5" i="33"/>
  <c r="C5" i="33"/>
  <c r="D5" i="33"/>
  <c r="B3" i="34"/>
  <c r="C3" i="34"/>
  <c r="D3" i="34"/>
  <c r="B4" i="34"/>
  <c r="C4" i="34"/>
  <c r="D4" i="34"/>
  <c r="B5" i="34"/>
  <c r="C5" i="34"/>
  <c r="D5" i="34"/>
  <c r="C2" i="3"/>
  <c r="D2" i="3"/>
  <c r="C2" i="4"/>
  <c r="D2" i="4"/>
  <c r="C2" i="5"/>
  <c r="D2" i="5"/>
  <c r="C2" i="6"/>
  <c r="D2" i="6"/>
  <c r="C2" i="7"/>
  <c r="D2" i="7"/>
  <c r="C2" i="8"/>
  <c r="D2" i="8"/>
  <c r="C2" i="9"/>
  <c r="D2" i="9"/>
  <c r="C2" i="10"/>
  <c r="D2" i="10"/>
  <c r="C2" i="11"/>
  <c r="D2" i="11"/>
  <c r="C2" i="12"/>
  <c r="D2" i="12"/>
  <c r="C2" i="13"/>
  <c r="D2" i="13"/>
  <c r="C2" i="14"/>
  <c r="D2" i="14"/>
  <c r="C2" i="15"/>
  <c r="D2" i="15"/>
  <c r="C2" i="16"/>
  <c r="D2" i="16"/>
  <c r="C2" i="17"/>
  <c r="D2" i="17"/>
  <c r="C2" i="18"/>
  <c r="D2" i="18"/>
  <c r="C2" i="19"/>
  <c r="D2" i="19"/>
  <c r="C2" i="20"/>
  <c r="D2" i="20"/>
  <c r="C2" i="21"/>
  <c r="D2" i="21"/>
  <c r="C2" i="22"/>
  <c r="D2" i="22"/>
  <c r="C2" i="23"/>
  <c r="D2" i="23"/>
  <c r="C2" i="24"/>
  <c r="D2" i="24"/>
  <c r="C2" i="25"/>
  <c r="D2" i="25"/>
  <c r="C2" i="26"/>
  <c r="D2" i="26"/>
  <c r="C2" i="27"/>
  <c r="D2" i="27"/>
  <c r="C2" i="28"/>
  <c r="D2" i="28"/>
  <c r="C2" i="29"/>
  <c r="D2" i="29"/>
  <c r="C2" i="30"/>
  <c r="D2" i="30"/>
  <c r="C2" i="31"/>
  <c r="D2" i="31"/>
  <c r="C2" i="32"/>
  <c r="D2" i="32"/>
  <c r="C2" i="33"/>
  <c r="D2" i="33"/>
  <c r="C2" i="34"/>
  <c r="D2" i="34"/>
  <c r="B2" i="34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D134" i="1" l="1"/>
  <c r="C2" i="2" s="1"/>
  <c r="E134" i="1"/>
  <c r="D2" i="2" s="1"/>
  <c r="C134" i="1"/>
  <c r="B2" i="2" s="1"/>
  <c r="D101" i="1"/>
  <c r="C3" i="2" s="1"/>
  <c r="E101" i="1"/>
  <c r="D3" i="2" s="1"/>
  <c r="C101" i="1"/>
  <c r="B3" i="2" s="1"/>
  <c r="D68" i="1"/>
  <c r="C4" i="2" s="1"/>
  <c r="E68" i="1"/>
  <c r="D4" i="2" s="1"/>
  <c r="C68" i="1"/>
  <c r="B4" i="2" s="1"/>
  <c r="D2" i="1"/>
  <c r="C5" i="2" s="1"/>
  <c r="E2" i="1"/>
  <c r="D5" i="2" s="1"/>
  <c r="C2" i="1"/>
  <c r="B5" i="2" s="1"/>
  <c r="B2" i="3" l="1"/>
</calcChain>
</file>

<file path=xl/sharedStrings.xml><?xml version="1.0" encoding="utf-8"?>
<sst xmlns="http://schemas.openxmlformats.org/spreadsheetml/2006/main" count="302" uniqueCount="38">
  <si>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</si>
  <si>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</si>
  <si>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</si>
  <si>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</si>
  <si>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</si>
  <si>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</si>
  <si>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</si>
  <si>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</si>
  <si>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</si>
  <si>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</si>
  <si>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</si>
  <si>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</si>
  <si>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</si>
  <si>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</si>
  <si>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</si>
  <si>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</si>
  <si>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</si>
  <si>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</si>
  <si>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</si>
  <si>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</si>
  <si>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</si>
  <si>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</si>
  <si>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</si>
  <si>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</si>
  <si>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</si>
  <si>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</si>
  <si>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</si>
  <si>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</si>
  <si>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</si>
  <si>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</si>
  <si>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</si>
  <si>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</si>
  <si>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</si>
  <si>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</si>
  <si>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Egresos en unidades de consulta externa</t>
  </si>
  <si>
    <t>Cirugías en unidades de consulta externa</t>
  </si>
  <si>
    <t>Total de defunciones en unidades de consulta externa</t>
  </si>
  <si>
    <t>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</si>
</sst>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2">
    <cellStyle name="          _x000d__x000a_386grabber=VGA.3GR_x000d__x000a_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opLeftCell="B1" workbookViewId="0">
      <pane ySplit="1" topLeftCell="A2" activePane="bottomLeft" state="frozen"/>
      <selection pane="bottomLeft" activeCell="I12" sqref="I12"/>
    </sheetView>
  </sheetViews>
  <sheetFormatPr baseColWidth="10" defaultRowHeight="14.25" x14ac:dyDescent="0.2"/>
  <cols>
    <col min="1" max="1" width="12.140625" style="2" customWidth="1"/>
    <col min="2" max="2" width="24.5703125" style="2" customWidth="1"/>
    <col min="3" max="3" width="24" style="4" customWidth="1"/>
    <col min="4" max="4" width="22.5703125" style="3" customWidth="1"/>
    <col min="5" max="5" width="21.5703125" style="3" customWidth="1"/>
    <col min="6" max="16384" width="11.42578125" style="3"/>
  </cols>
  <sheetData>
    <row r="1" spans="1:5" ht="42.75" x14ac:dyDescent="0.2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</row>
    <row r="2" spans="1:5" x14ac:dyDescent="0.2">
      <c r="A2" s="8">
        <v>2020</v>
      </c>
      <c r="B2" s="6" t="s">
        <v>2</v>
      </c>
      <c r="C2" s="9">
        <f>SUM(C3:C34)</f>
        <v>10712</v>
      </c>
      <c r="D2" s="9">
        <f t="shared" ref="D2:E2" si="0">SUM(D3:D34)</f>
        <v>1398</v>
      </c>
      <c r="E2" s="9">
        <f t="shared" si="0"/>
        <v>93</v>
      </c>
    </row>
    <row r="3" spans="1:5" x14ac:dyDescent="0.2">
      <c r="A3" s="7">
        <v>2020</v>
      </c>
      <c r="B3" s="5" t="s">
        <v>3</v>
      </c>
      <c r="C3" s="10">
        <v>90</v>
      </c>
      <c r="D3" s="10">
        <v>0</v>
      </c>
      <c r="E3" s="10">
        <v>0</v>
      </c>
    </row>
    <row r="4" spans="1:5" x14ac:dyDescent="0.2">
      <c r="A4" s="7">
        <v>2020</v>
      </c>
      <c r="B4" s="5" t="s">
        <v>4</v>
      </c>
      <c r="C4" s="10">
        <v>168</v>
      </c>
      <c r="D4" s="10">
        <v>2</v>
      </c>
      <c r="E4" s="10">
        <v>0</v>
      </c>
    </row>
    <row r="5" spans="1:5" x14ac:dyDescent="0.2">
      <c r="A5" s="7">
        <v>2020</v>
      </c>
      <c r="B5" s="5" t="s">
        <v>5</v>
      </c>
      <c r="C5" s="10">
        <v>515</v>
      </c>
      <c r="D5" s="10">
        <v>0</v>
      </c>
      <c r="E5" s="10">
        <v>0</v>
      </c>
    </row>
    <row r="6" spans="1:5" x14ac:dyDescent="0.2">
      <c r="A6" s="7">
        <v>2020</v>
      </c>
      <c r="B6" s="5" t="s">
        <v>6</v>
      </c>
      <c r="C6" s="10">
        <v>0</v>
      </c>
      <c r="D6" s="10">
        <v>0</v>
      </c>
      <c r="E6" s="10">
        <v>0</v>
      </c>
    </row>
    <row r="7" spans="1:5" x14ac:dyDescent="0.2">
      <c r="A7" s="7">
        <v>2020</v>
      </c>
      <c r="B7" s="10" t="s">
        <v>30</v>
      </c>
      <c r="C7" s="10">
        <v>1506</v>
      </c>
      <c r="D7" s="10">
        <v>56</v>
      </c>
      <c r="E7" s="10">
        <v>2</v>
      </c>
    </row>
    <row r="8" spans="1:5" x14ac:dyDescent="0.2">
      <c r="A8" s="7">
        <v>2020</v>
      </c>
      <c r="B8" s="5" t="s">
        <v>7</v>
      </c>
      <c r="C8" s="10">
        <v>1157</v>
      </c>
      <c r="D8" s="10">
        <v>115</v>
      </c>
      <c r="E8" s="10">
        <v>3</v>
      </c>
    </row>
    <row r="9" spans="1:5" x14ac:dyDescent="0.2">
      <c r="A9" s="7">
        <v>2020</v>
      </c>
      <c r="B9" s="5" t="s">
        <v>8</v>
      </c>
      <c r="C9" s="10">
        <v>0</v>
      </c>
      <c r="D9" s="10">
        <v>205</v>
      </c>
      <c r="E9" s="10">
        <v>0</v>
      </c>
    </row>
    <row r="10" spans="1:5" x14ac:dyDescent="0.2">
      <c r="A10" s="7">
        <v>2020</v>
      </c>
      <c r="B10" s="5" t="s">
        <v>9</v>
      </c>
      <c r="C10" s="10">
        <v>492</v>
      </c>
      <c r="D10" s="10">
        <v>54</v>
      </c>
      <c r="E10" s="10">
        <v>0</v>
      </c>
    </row>
    <row r="11" spans="1:5" x14ac:dyDescent="0.2">
      <c r="A11" s="7">
        <v>2020</v>
      </c>
      <c r="B11" s="5" t="s">
        <v>37</v>
      </c>
      <c r="C11" s="10">
        <v>0</v>
      </c>
      <c r="D11" s="10">
        <v>0</v>
      </c>
      <c r="E11" s="10">
        <v>0</v>
      </c>
    </row>
    <row r="12" spans="1:5" x14ac:dyDescent="0.2">
      <c r="A12" s="7">
        <v>2020</v>
      </c>
      <c r="B12" s="5" t="s">
        <v>10</v>
      </c>
      <c r="C12" s="10">
        <v>0</v>
      </c>
      <c r="D12" s="10">
        <v>0</v>
      </c>
      <c r="E12" s="10">
        <v>0</v>
      </c>
    </row>
    <row r="13" spans="1:5" x14ac:dyDescent="0.2">
      <c r="A13" s="7">
        <v>2020</v>
      </c>
      <c r="B13" s="5" t="s">
        <v>11</v>
      </c>
      <c r="C13" s="10">
        <v>117</v>
      </c>
      <c r="D13" s="10">
        <v>7</v>
      </c>
      <c r="E13" s="10">
        <v>3</v>
      </c>
    </row>
    <row r="14" spans="1:5" x14ac:dyDescent="0.2">
      <c r="A14" s="7">
        <v>2020</v>
      </c>
      <c r="B14" s="5" t="s">
        <v>12</v>
      </c>
      <c r="C14" s="10">
        <v>0</v>
      </c>
      <c r="D14" s="10">
        <v>0</v>
      </c>
      <c r="E14" s="10">
        <v>1</v>
      </c>
    </row>
    <row r="15" spans="1:5" x14ac:dyDescent="0.2">
      <c r="A15" s="7">
        <v>2020</v>
      </c>
      <c r="B15" s="5" t="s">
        <v>13</v>
      </c>
      <c r="C15" s="10">
        <v>538</v>
      </c>
      <c r="D15" s="10">
        <v>265</v>
      </c>
      <c r="E15" s="10">
        <v>3</v>
      </c>
    </row>
    <row r="16" spans="1:5" x14ac:dyDescent="0.2">
      <c r="A16" s="7">
        <v>2020</v>
      </c>
      <c r="B16" s="5" t="s">
        <v>14</v>
      </c>
      <c r="C16" s="10">
        <v>794</v>
      </c>
      <c r="D16" s="10">
        <v>0</v>
      </c>
      <c r="E16" s="10">
        <v>0</v>
      </c>
    </row>
    <row r="17" spans="1:5" x14ac:dyDescent="0.2">
      <c r="A17" s="7">
        <v>2020</v>
      </c>
      <c r="B17" s="5" t="s">
        <v>15</v>
      </c>
      <c r="C17" s="10">
        <v>729</v>
      </c>
      <c r="D17" s="10">
        <v>0</v>
      </c>
      <c r="E17" s="10">
        <v>0</v>
      </c>
    </row>
    <row r="18" spans="1:5" x14ac:dyDescent="0.2">
      <c r="A18" s="7">
        <v>2020</v>
      </c>
      <c r="B18" s="5" t="s">
        <v>31</v>
      </c>
      <c r="C18" s="10">
        <v>1106</v>
      </c>
      <c r="D18" s="10">
        <v>97</v>
      </c>
      <c r="E18" s="10">
        <v>0</v>
      </c>
    </row>
    <row r="19" spans="1:5" x14ac:dyDescent="0.2">
      <c r="A19" s="7">
        <v>2020</v>
      </c>
      <c r="B19" s="5" t="s">
        <v>16</v>
      </c>
      <c r="C19" s="10">
        <v>0</v>
      </c>
      <c r="D19" s="10">
        <v>0</v>
      </c>
      <c r="E19" s="10">
        <v>0</v>
      </c>
    </row>
    <row r="20" spans="1:5" x14ac:dyDescent="0.2">
      <c r="A20" s="7">
        <v>2020</v>
      </c>
      <c r="B20" s="5" t="s">
        <v>17</v>
      </c>
      <c r="C20" s="10">
        <v>413</v>
      </c>
      <c r="D20" s="10">
        <v>0</v>
      </c>
      <c r="E20" s="10">
        <v>1</v>
      </c>
    </row>
    <row r="21" spans="1:5" x14ac:dyDescent="0.2">
      <c r="A21" s="7">
        <v>2020</v>
      </c>
      <c r="B21" s="5" t="s">
        <v>18</v>
      </c>
      <c r="C21" s="10">
        <v>0</v>
      </c>
      <c r="D21" s="10">
        <v>0</v>
      </c>
      <c r="E21" s="10">
        <v>0</v>
      </c>
    </row>
    <row r="22" spans="1:5" x14ac:dyDescent="0.2">
      <c r="A22" s="7">
        <v>2020</v>
      </c>
      <c r="B22" s="5" t="s">
        <v>19</v>
      </c>
      <c r="C22" s="10">
        <v>2271</v>
      </c>
      <c r="D22" s="10">
        <v>53</v>
      </c>
      <c r="E22" s="10">
        <v>4</v>
      </c>
    </row>
    <row r="23" spans="1:5" x14ac:dyDescent="0.2">
      <c r="A23" s="7">
        <v>2020</v>
      </c>
      <c r="B23" s="5" t="s">
        <v>20</v>
      </c>
      <c r="C23" s="10">
        <v>275</v>
      </c>
      <c r="D23" s="10">
        <v>0</v>
      </c>
      <c r="E23" s="10">
        <v>0</v>
      </c>
    </row>
    <row r="24" spans="1:5" x14ac:dyDescent="0.2">
      <c r="A24" s="7">
        <v>2020</v>
      </c>
      <c r="B24" s="5" t="s">
        <v>32</v>
      </c>
      <c r="C24" s="10">
        <v>0</v>
      </c>
      <c r="D24" s="10">
        <v>0</v>
      </c>
      <c r="E24" s="10">
        <v>0</v>
      </c>
    </row>
    <row r="25" spans="1:5" x14ac:dyDescent="0.2">
      <c r="A25" s="7">
        <v>2020</v>
      </c>
      <c r="B25" s="5" t="s">
        <v>21</v>
      </c>
      <c r="C25" s="10">
        <v>0</v>
      </c>
      <c r="D25" s="10">
        <v>0</v>
      </c>
      <c r="E25" s="10">
        <v>0</v>
      </c>
    </row>
    <row r="26" spans="1:5" x14ac:dyDescent="0.2">
      <c r="A26" s="7">
        <v>2020</v>
      </c>
      <c r="B26" s="5" t="s">
        <v>22</v>
      </c>
      <c r="C26" s="10">
        <v>0</v>
      </c>
      <c r="D26" s="10">
        <v>0</v>
      </c>
      <c r="E26" s="10">
        <v>0</v>
      </c>
    </row>
    <row r="27" spans="1:5" x14ac:dyDescent="0.2">
      <c r="A27" s="7">
        <v>2020</v>
      </c>
      <c r="B27" s="5" t="s">
        <v>23</v>
      </c>
      <c r="C27" s="10">
        <v>0</v>
      </c>
      <c r="D27" s="10">
        <v>0</v>
      </c>
      <c r="E27" s="10">
        <v>0</v>
      </c>
    </row>
    <row r="28" spans="1:5" x14ac:dyDescent="0.2">
      <c r="A28" s="7">
        <v>2020</v>
      </c>
      <c r="B28" s="5" t="s">
        <v>24</v>
      </c>
      <c r="C28" s="10">
        <v>0</v>
      </c>
      <c r="D28" s="10">
        <v>0</v>
      </c>
      <c r="E28" s="10">
        <v>0</v>
      </c>
    </row>
    <row r="29" spans="1:5" x14ac:dyDescent="0.2">
      <c r="A29" s="7">
        <v>2020</v>
      </c>
      <c r="B29" s="5" t="s">
        <v>25</v>
      </c>
      <c r="C29" s="10">
        <v>0</v>
      </c>
      <c r="D29" s="10">
        <v>0</v>
      </c>
      <c r="E29" s="10">
        <v>0</v>
      </c>
    </row>
    <row r="30" spans="1:5" x14ac:dyDescent="0.2">
      <c r="A30" s="7">
        <v>2020</v>
      </c>
      <c r="B30" s="5" t="s">
        <v>26</v>
      </c>
      <c r="C30" s="10">
        <v>124</v>
      </c>
      <c r="D30" s="10">
        <v>62</v>
      </c>
      <c r="E30" s="10">
        <v>0</v>
      </c>
    </row>
    <row r="31" spans="1:5" x14ac:dyDescent="0.2">
      <c r="A31" s="7">
        <v>2020</v>
      </c>
      <c r="B31" s="5" t="s">
        <v>27</v>
      </c>
      <c r="C31" s="10">
        <v>0</v>
      </c>
      <c r="D31" s="10">
        <v>0</v>
      </c>
      <c r="E31" s="10">
        <v>0</v>
      </c>
    </row>
    <row r="32" spans="1:5" x14ac:dyDescent="0.2">
      <c r="A32" s="7">
        <v>2020</v>
      </c>
      <c r="B32" s="5" t="s">
        <v>33</v>
      </c>
      <c r="C32" s="10">
        <v>253</v>
      </c>
      <c r="D32" s="10">
        <v>70</v>
      </c>
      <c r="E32" s="10">
        <v>3</v>
      </c>
    </row>
    <row r="33" spans="1:5" x14ac:dyDescent="0.2">
      <c r="A33" s="7">
        <v>2020</v>
      </c>
      <c r="B33" s="5" t="s">
        <v>28</v>
      </c>
      <c r="C33" s="10">
        <v>163</v>
      </c>
      <c r="D33" s="10">
        <v>412</v>
      </c>
      <c r="E33" s="10">
        <v>73</v>
      </c>
    </row>
    <row r="34" spans="1:5" x14ac:dyDescent="0.2">
      <c r="A34" s="7">
        <v>2020</v>
      </c>
      <c r="B34" s="5" t="s">
        <v>29</v>
      </c>
      <c r="C34" s="10">
        <v>1</v>
      </c>
      <c r="D34" s="10">
        <v>0</v>
      </c>
      <c r="E34" s="10">
        <v>0</v>
      </c>
    </row>
    <row r="35" spans="1:5" x14ac:dyDescent="0.2">
      <c r="A35" s="8">
        <v>2019</v>
      </c>
      <c r="B35" s="6" t="s">
        <v>2</v>
      </c>
      <c r="C35" s="9">
        <f>SUM(C36:C67)</f>
        <v>21002</v>
      </c>
      <c r="D35" s="9">
        <f t="shared" ref="D35:E35" si="1">SUM(D36:D67)</f>
        <v>2280</v>
      </c>
      <c r="E35" s="9">
        <f t="shared" si="1"/>
        <v>36</v>
      </c>
    </row>
    <row r="36" spans="1:5" x14ac:dyDescent="0.2">
      <c r="A36" s="7">
        <v>2019</v>
      </c>
      <c r="B36" s="5" t="s">
        <v>3</v>
      </c>
      <c r="C36" s="10">
        <v>347</v>
      </c>
      <c r="D36" s="10">
        <v>0</v>
      </c>
      <c r="E36" s="10">
        <v>0</v>
      </c>
    </row>
    <row r="37" spans="1:5" x14ac:dyDescent="0.2">
      <c r="A37" s="7">
        <v>2019</v>
      </c>
      <c r="B37" s="5" t="s">
        <v>4</v>
      </c>
      <c r="C37" s="10">
        <v>373</v>
      </c>
      <c r="D37" s="10">
        <v>0</v>
      </c>
      <c r="E37" s="10">
        <v>0</v>
      </c>
    </row>
    <row r="38" spans="1:5" x14ac:dyDescent="0.2">
      <c r="A38" s="7">
        <v>2019</v>
      </c>
      <c r="B38" s="5" t="s">
        <v>5</v>
      </c>
      <c r="C38" s="10">
        <v>735</v>
      </c>
      <c r="D38" s="10">
        <v>0</v>
      </c>
      <c r="E38" s="10">
        <v>0</v>
      </c>
    </row>
    <row r="39" spans="1:5" x14ac:dyDescent="0.2">
      <c r="A39" s="7">
        <v>2019</v>
      </c>
      <c r="B39" s="5" t="s">
        <v>6</v>
      </c>
      <c r="C39" s="10">
        <v>0</v>
      </c>
      <c r="D39" s="10">
        <v>0</v>
      </c>
      <c r="E39" s="10">
        <v>0</v>
      </c>
    </row>
    <row r="40" spans="1:5" x14ac:dyDescent="0.2">
      <c r="A40" s="7">
        <v>2019</v>
      </c>
      <c r="B40" s="10" t="s">
        <v>30</v>
      </c>
      <c r="C40" s="10">
        <v>1608</v>
      </c>
      <c r="D40" s="10">
        <v>721</v>
      </c>
      <c r="E40" s="10">
        <v>12</v>
      </c>
    </row>
    <row r="41" spans="1:5" x14ac:dyDescent="0.2">
      <c r="A41" s="7">
        <v>2019</v>
      </c>
      <c r="B41" s="5" t="s">
        <v>7</v>
      </c>
      <c r="C41" s="10">
        <v>0</v>
      </c>
      <c r="D41" s="10">
        <v>0</v>
      </c>
      <c r="E41" s="10">
        <v>0</v>
      </c>
    </row>
    <row r="42" spans="1:5" x14ac:dyDescent="0.2">
      <c r="A42" s="7">
        <v>2019</v>
      </c>
      <c r="B42" s="5" t="s">
        <v>8</v>
      </c>
      <c r="C42" s="10">
        <v>3702</v>
      </c>
      <c r="D42" s="10">
        <v>43</v>
      </c>
      <c r="E42" s="10">
        <v>1</v>
      </c>
    </row>
    <row r="43" spans="1:5" x14ac:dyDescent="0.2">
      <c r="A43" s="7">
        <v>2019</v>
      </c>
      <c r="B43" s="5" t="s">
        <v>9</v>
      </c>
      <c r="C43" s="10">
        <v>1426</v>
      </c>
      <c r="D43" s="10">
        <v>132</v>
      </c>
      <c r="E43" s="10">
        <v>2</v>
      </c>
    </row>
    <row r="44" spans="1:5" x14ac:dyDescent="0.2">
      <c r="A44" s="7">
        <v>2019</v>
      </c>
      <c r="B44" s="5" t="s">
        <v>37</v>
      </c>
      <c r="C44" s="10">
        <v>0</v>
      </c>
      <c r="D44" s="10">
        <v>0</v>
      </c>
      <c r="E44" s="10">
        <v>0</v>
      </c>
    </row>
    <row r="45" spans="1:5" x14ac:dyDescent="0.2">
      <c r="A45" s="7">
        <v>2019</v>
      </c>
      <c r="B45" s="5" t="s">
        <v>10</v>
      </c>
      <c r="C45" s="10">
        <v>0</v>
      </c>
      <c r="D45" s="10">
        <v>1</v>
      </c>
      <c r="E45" s="10">
        <v>0</v>
      </c>
    </row>
    <row r="46" spans="1:5" x14ac:dyDescent="0.2">
      <c r="A46" s="7">
        <v>2019</v>
      </c>
      <c r="B46" s="5" t="s">
        <v>11</v>
      </c>
      <c r="C46" s="10">
        <v>230</v>
      </c>
      <c r="D46" s="10">
        <v>43</v>
      </c>
      <c r="E46" s="10">
        <v>0</v>
      </c>
    </row>
    <row r="47" spans="1:5" x14ac:dyDescent="0.2">
      <c r="A47" s="7">
        <v>2019</v>
      </c>
      <c r="B47" s="5" t="s">
        <v>12</v>
      </c>
      <c r="C47" s="10">
        <v>92</v>
      </c>
      <c r="D47" s="10">
        <v>0</v>
      </c>
      <c r="E47" s="10">
        <v>0</v>
      </c>
    </row>
    <row r="48" spans="1:5" x14ac:dyDescent="0.2">
      <c r="A48" s="7">
        <v>2019</v>
      </c>
      <c r="B48" s="5" t="s">
        <v>13</v>
      </c>
      <c r="C48" s="10">
        <v>697</v>
      </c>
      <c r="D48" s="10">
        <v>419</v>
      </c>
      <c r="E48" s="10">
        <v>2</v>
      </c>
    </row>
    <row r="49" spans="1:5" x14ac:dyDescent="0.2">
      <c r="A49" s="7">
        <v>2019</v>
      </c>
      <c r="B49" s="5" t="s">
        <v>14</v>
      </c>
      <c r="C49" s="10">
        <v>2809</v>
      </c>
      <c r="D49" s="10">
        <v>0</v>
      </c>
      <c r="E49" s="10">
        <v>2</v>
      </c>
    </row>
    <row r="50" spans="1:5" x14ac:dyDescent="0.2">
      <c r="A50" s="7">
        <v>2019</v>
      </c>
      <c r="B50" s="5" t="s">
        <v>15</v>
      </c>
      <c r="C50" s="10">
        <v>1015</v>
      </c>
      <c r="D50" s="10">
        <v>0</v>
      </c>
      <c r="E50" s="10">
        <v>0</v>
      </c>
    </row>
    <row r="51" spans="1:5" x14ac:dyDescent="0.2">
      <c r="A51" s="7">
        <v>2019</v>
      </c>
      <c r="B51" s="5" t="s">
        <v>31</v>
      </c>
      <c r="C51" s="10">
        <v>1277</v>
      </c>
      <c r="D51" s="10">
        <v>32</v>
      </c>
      <c r="E51" s="10">
        <v>0</v>
      </c>
    </row>
    <row r="52" spans="1:5" x14ac:dyDescent="0.2">
      <c r="A52" s="7">
        <v>2019</v>
      </c>
      <c r="B52" s="5" t="s">
        <v>16</v>
      </c>
      <c r="C52" s="10">
        <v>0</v>
      </c>
      <c r="D52" s="10">
        <v>0</v>
      </c>
      <c r="E52" s="10">
        <v>0</v>
      </c>
    </row>
    <row r="53" spans="1:5" x14ac:dyDescent="0.2">
      <c r="A53" s="7">
        <v>2019</v>
      </c>
      <c r="B53" s="5" t="s">
        <v>17</v>
      </c>
      <c r="C53" s="10">
        <v>285</v>
      </c>
      <c r="D53" s="10">
        <v>0</v>
      </c>
      <c r="E53" s="10">
        <v>0</v>
      </c>
    </row>
    <row r="54" spans="1:5" x14ac:dyDescent="0.2">
      <c r="A54" s="7">
        <v>2019</v>
      </c>
      <c r="B54" s="5" t="s">
        <v>18</v>
      </c>
      <c r="C54" s="10">
        <v>1</v>
      </c>
      <c r="D54" s="10">
        <v>0</v>
      </c>
      <c r="E54" s="10">
        <v>0</v>
      </c>
    </row>
    <row r="55" spans="1:5" x14ac:dyDescent="0.2">
      <c r="A55" s="7">
        <v>2019</v>
      </c>
      <c r="B55" s="5" t="s">
        <v>19</v>
      </c>
      <c r="C55" s="10">
        <v>3985</v>
      </c>
      <c r="D55" s="10">
        <v>338</v>
      </c>
      <c r="E55" s="10">
        <v>3</v>
      </c>
    </row>
    <row r="56" spans="1:5" x14ac:dyDescent="0.2">
      <c r="A56" s="7">
        <v>2019</v>
      </c>
      <c r="B56" s="5" t="s">
        <v>20</v>
      </c>
      <c r="C56" s="10">
        <v>426</v>
      </c>
      <c r="D56" s="10">
        <v>0</v>
      </c>
      <c r="E56" s="10">
        <v>0</v>
      </c>
    </row>
    <row r="57" spans="1:5" x14ac:dyDescent="0.2">
      <c r="A57" s="7">
        <v>2019</v>
      </c>
      <c r="B57" s="5" t="s">
        <v>32</v>
      </c>
      <c r="C57" s="10">
        <v>0</v>
      </c>
      <c r="D57" s="10">
        <v>0</v>
      </c>
      <c r="E57" s="10">
        <v>1</v>
      </c>
    </row>
    <row r="58" spans="1:5" x14ac:dyDescent="0.2">
      <c r="A58" s="7">
        <v>2019</v>
      </c>
      <c r="B58" s="5" t="s">
        <v>21</v>
      </c>
      <c r="C58" s="10">
        <v>0</v>
      </c>
      <c r="D58" s="10">
        <v>0</v>
      </c>
      <c r="E58" s="10">
        <v>0</v>
      </c>
    </row>
    <row r="59" spans="1:5" x14ac:dyDescent="0.2">
      <c r="A59" s="7">
        <v>2019</v>
      </c>
      <c r="B59" s="5" t="s">
        <v>22</v>
      </c>
      <c r="C59" s="10">
        <v>0</v>
      </c>
      <c r="D59" s="10">
        <v>0</v>
      </c>
      <c r="E59" s="10">
        <v>0</v>
      </c>
    </row>
    <row r="60" spans="1:5" x14ac:dyDescent="0.2">
      <c r="A60" s="7">
        <v>2019</v>
      </c>
      <c r="B60" s="5" t="s">
        <v>23</v>
      </c>
      <c r="C60" s="10">
        <v>0</v>
      </c>
      <c r="D60" s="10">
        <v>0</v>
      </c>
      <c r="E60" s="10">
        <v>0</v>
      </c>
    </row>
    <row r="61" spans="1:5" x14ac:dyDescent="0.2">
      <c r="A61" s="7">
        <v>2019</v>
      </c>
      <c r="B61" s="5" t="s">
        <v>24</v>
      </c>
      <c r="C61" s="10">
        <v>0</v>
      </c>
      <c r="D61" s="10">
        <v>0</v>
      </c>
      <c r="E61" s="10">
        <v>0</v>
      </c>
    </row>
    <row r="62" spans="1:5" x14ac:dyDescent="0.2">
      <c r="A62" s="7">
        <v>2019</v>
      </c>
      <c r="B62" s="5" t="s">
        <v>25</v>
      </c>
      <c r="C62" s="10">
        <v>40</v>
      </c>
      <c r="D62" s="10">
        <v>0</v>
      </c>
      <c r="E62" s="10">
        <v>0</v>
      </c>
    </row>
    <row r="63" spans="1:5" x14ac:dyDescent="0.2">
      <c r="A63" s="7">
        <v>2019</v>
      </c>
      <c r="B63" s="5" t="s">
        <v>26</v>
      </c>
      <c r="C63" s="10">
        <v>505</v>
      </c>
      <c r="D63" s="10">
        <v>204</v>
      </c>
      <c r="E63" s="10">
        <v>4</v>
      </c>
    </row>
    <row r="64" spans="1:5" x14ac:dyDescent="0.2">
      <c r="A64" s="7">
        <v>2019</v>
      </c>
      <c r="B64" s="5" t="s">
        <v>27</v>
      </c>
      <c r="C64" s="10">
        <v>0</v>
      </c>
      <c r="D64" s="10">
        <v>0</v>
      </c>
      <c r="E64" s="10">
        <v>0</v>
      </c>
    </row>
    <row r="65" spans="1:5" x14ac:dyDescent="0.2">
      <c r="A65" s="7">
        <v>2019</v>
      </c>
      <c r="B65" s="5" t="s">
        <v>33</v>
      </c>
      <c r="C65" s="10">
        <v>865</v>
      </c>
      <c r="D65" s="10">
        <v>347</v>
      </c>
      <c r="E65" s="10">
        <v>8</v>
      </c>
    </row>
    <row r="66" spans="1:5" x14ac:dyDescent="0.2">
      <c r="A66" s="7">
        <v>2019</v>
      </c>
      <c r="B66" s="5" t="s">
        <v>28</v>
      </c>
      <c r="C66" s="10">
        <v>576</v>
      </c>
      <c r="D66" s="10">
        <v>0</v>
      </c>
      <c r="E66" s="10">
        <v>1</v>
      </c>
    </row>
    <row r="67" spans="1:5" x14ac:dyDescent="0.2">
      <c r="A67" s="7">
        <v>2019</v>
      </c>
      <c r="B67" s="5" t="s">
        <v>29</v>
      </c>
      <c r="C67" s="10">
        <v>8</v>
      </c>
      <c r="D67" s="10">
        <v>0</v>
      </c>
      <c r="E67" s="10">
        <v>0</v>
      </c>
    </row>
    <row r="68" spans="1:5" x14ac:dyDescent="0.2">
      <c r="A68" s="8">
        <v>2018</v>
      </c>
      <c r="B68" s="6" t="s">
        <v>2</v>
      </c>
      <c r="C68" s="9">
        <f>SUM(C69:C100)</f>
        <v>22079</v>
      </c>
      <c r="D68" s="9">
        <f t="shared" ref="D68:E68" si="2">SUM(D69:D100)</f>
        <v>1941</v>
      </c>
      <c r="E68" s="9">
        <f t="shared" si="2"/>
        <v>1550</v>
      </c>
    </row>
    <row r="69" spans="1:5" x14ac:dyDescent="0.2">
      <c r="A69" s="7">
        <v>2018</v>
      </c>
      <c r="B69" s="5" t="s">
        <v>3</v>
      </c>
      <c r="C69" s="10">
        <v>433</v>
      </c>
      <c r="D69" s="10">
        <v>0</v>
      </c>
      <c r="E69" s="10">
        <v>0</v>
      </c>
    </row>
    <row r="70" spans="1:5" x14ac:dyDescent="0.2">
      <c r="A70" s="7">
        <v>2018</v>
      </c>
      <c r="B70" s="5" t="s">
        <v>4</v>
      </c>
      <c r="C70" s="10">
        <v>505</v>
      </c>
      <c r="D70" s="10">
        <v>39</v>
      </c>
      <c r="E70" s="10">
        <v>0</v>
      </c>
    </row>
    <row r="71" spans="1:5" x14ac:dyDescent="0.2">
      <c r="A71" s="7">
        <v>2018</v>
      </c>
      <c r="B71" s="5" t="s">
        <v>5</v>
      </c>
      <c r="C71" s="10">
        <v>840</v>
      </c>
      <c r="D71" s="10">
        <v>0</v>
      </c>
      <c r="E71" s="10">
        <v>0</v>
      </c>
    </row>
    <row r="72" spans="1:5" x14ac:dyDescent="0.2">
      <c r="A72" s="7">
        <v>2018</v>
      </c>
      <c r="B72" s="5" t="s">
        <v>6</v>
      </c>
      <c r="C72" s="10">
        <v>0</v>
      </c>
      <c r="D72" s="10">
        <v>0</v>
      </c>
      <c r="E72" s="10">
        <v>0</v>
      </c>
    </row>
    <row r="73" spans="1:5" x14ac:dyDescent="0.2">
      <c r="A73" s="7">
        <v>2018</v>
      </c>
      <c r="B73" s="10" t="s">
        <v>30</v>
      </c>
      <c r="C73" s="10">
        <v>1844</v>
      </c>
      <c r="D73" s="10">
        <v>526</v>
      </c>
      <c r="E73" s="10">
        <v>25</v>
      </c>
    </row>
    <row r="74" spans="1:5" x14ac:dyDescent="0.2">
      <c r="A74" s="7">
        <v>2018</v>
      </c>
      <c r="B74" s="5" t="s">
        <v>7</v>
      </c>
      <c r="C74" s="10">
        <v>0</v>
      </c>
      <c r="D74" s="10">
        <v>0</v>
      </c>
      <c r="E74" s="10">
        <v>0</v>
      </c>
    </row>
    <row r="75" spans="1:5" x14ac:dyDescent="0.2">
      <c r="A75" s="7">
        <v>2018</v>
      </c>
      <c r="B75" s="5" t="s">
        <v>8</v>
      </c>
      <c r="C75" s="10">
        <v>4327</v>
      </c>
      <c r="D75" s="10">
        <v>0</v>
      </c>
      <c r="E75" s="10">
        <v>7</v>
      </c>
    </row>
    <row r="76" spans="1:5" x14ac:dyDescent="0.2">
      <c r="A76" s="7">
        <v>2018</v>
      </c>
      <c r="B76" s="5" t="s">
        <v>9</v>
      </c>
      <c r="C76" s="10">
        <v>1651</v>
      </c>
      <c r="D76" s="10">
        <v>98</v>
      </c>
      <c r="E76" s="10">
        <v>4</v>
      </c>
    </row>
    <row r="77" spans="1:5" x14ac:dyDescent="0.2">
      <c r="A77" s="7">
        <v>2018</v>
      </c>
      <c r="B77" s="5" t="s">
        <v>37</v>
      </c>
      <c r="C77" s="10">
        <v>0</v>
      </c>
      <c r="D77" s="10">
        <v>0</v>
      </c>
      <c r="E77" s="10">
        <v>0</v>
      </c>
    </row>
    <row r="78" spans="1:5" x14ac:dyDescent="0.2">
      <c r="A78" s="7">
        <v>2018</v>
      </c>
      <c r="B78" s="5" t="s">
        <v>10</v>
      </c>
      <c r="C78" s="10">
        <v>0</v>
      </c>
      <c r="D78" s="10">
        <v>0</v>
      </c>
      <c r="E78" s="10">
        <v>0</v>
      </c>
    </row>
    <row r="79" spans="1:5" x14ac:dyDescent="0.2">
      <c r="A79" s="7">
        <v>2018</v>
      </c>
      <c r="B79" s="5" t="s">
        <v>11</v>
      </c>
      <c r="C79" s="10">
        <v>237</v>
      </c>
      <c r="D79" s="10">
        <v>30</v>
      </c>
      <c r="E79" s="10">
        <v>0</v>
      </c>
    </row>
    <row r="80" spans="1:5" x14ac:dyDescent="0.2">
      <c r="A80" s="7">
        <v>2018</v>
      </c>
      <c r="B80" s="5" t="s">
        <v>12</v>
      </c>
      <c r="C80" s="10">
        <v>537</v>
      </c>
      <c r="D80" s="10">
        <v>0</v>
      </c>
      <c r="E80" s="10">
        <v>0</v>
      </c>
    </row>
    <row r="81" spans="1:5" x14ac:dyDescent="0.2">
      <c r="A81" s="7">
        <v>2018</v>
      </c>
      <c r="B81" s="5" t="s">
        <v>13</v>
      </c>
      <c r="C81" s="10">
        <v>645</v>
      </c>
      <c r="D81" s="10">
        <v>373</v>
      </c>
      <c r="E81" s="10">
        <v>1</v>
      </c>
    </row>
    <row r="82" spans="1:5" x14ac:dyDescent="0.2">
      <c r="A82" s="7">
        <v>2018</v>
      </c>
      <c r="B82" s="5" t="s">
        <v>14</v>
      </c>
      <c r="C82" s="10">
        <v>2394</v>
      </c>
      <c r="D82" s="10">
        <v>0</v>
      </c>
      <c r="E82" s="10">
        <v>1</v>
      </c>
    </row>
    <row r="83" spans="1:5" x14ac:dyDescent="0.2">
      <c r="A83" s="7">
        <v>2018</v>
      </c>
      <c r="B83" s="5" t="s">
        <v>15</v>
      </c>
      <c r="C83" s="10">
        <v>1033</v>
      </c>
      <c r="D83" s="10">
        <v>0</v>
      </c>
      <c r="E83" s="10">
        <v>1</v>
      </c>
    </row>
    <row r="84" spans="1:5" x14ac:dyDescent="0.2">
      <c r="A84" s="7">
        <v>2018</v>
      </c>
      <c r="B84" s="5" t="s">
        <v>31</v>
      </c>
      <c r="C84" s="10">
        <v>1005</v>
      </c>
      <c r="D84" s="10">
        <v>183</v>
      </c>
      <c r="E84" s="10">
        <v>0</v>
      </c>
    </row>
    <row r="85" spans="1:5" x14ac:dyDescent="0.2">
      <c r="A85" s="7">
        <v>2018</v>
      </c>
      <c r="B85" s="5" t="s">
        <v>16</v>
      </c>
      <c r="C85" s="10">
        <v>0</v>
      </c>
      <c r="D85" s="10">
        <v>0</v>
      </c>
      <c r="E85" s="10">
        <v>0</v>
      </c>
    </row>
    <row r="86" spans="1:5" x14ac:dyDescent="0.2">
      <c r="A86" s="7">
        <v>2018</v>
      </c>
      <c r="B86" s="5" t="s">
        <v>17</v>
      </c>
      <c r="C86" s="10">
        <v>626</v>
      </c>
      <c r="D86" s="10">
        <v>0</v>
      </c>
      <c r="E86" s="10">
        <v>0</v>
      </c>
    </row>
    <row r="87" spans="1:5" x14ac:dyDescent="0.2">
      <c r="A87" s="7">
        <v>2018</v>
      </c>
      <c r="B87" s="5" t="s">
        <v>18</v>
      </c>
      <c r="C87" s="10">
        <v>1</v>
      </c>
      <c r="D87" s="10">
        <v>0</v>
      </c>
      <c r="E87" s="10">
        <v>0</v>
      </c>
    </row>
    <row r="88" spans="1:5" x14ac:dyDescent="0.2">
      <c r="A88" s="7">
        <v>2018</v>
      </c>
      <c r="B88" s="5" t="s">
        <v>19</v>
      </c>
      <c r="C88" s="10">
        <v>3435</v>
      </c>
      <c r="D88" s="10">
        <v>270</v>
      </c>
      <c r="E88" s="10">
        <v>0</v>
      </c>
    </row>
    <row r="89" spans="1:5" x14ac:dyDescent="0.2">
      <c r="A89" s="7">
        <v>2018</v>
      </c>
      <c r="B89" s="5" t="s">
        <v>20</v>
      </c>
      <c r="C89" s="10">
        <v>543</v>
      </c>
      <c r="D89" s="10">
        <v>2</v>
      </c>
      <c r="E89" s="10">
        <v>2</v>
      </c>
    </row>
    <row r="90" spans="1:5" x14ac:dyDescent="0.2">
      <c r="A90" s="7">
        <v>2018</v>
      </c>
      <c r="B90" s="5" t="s">
        <v>32</v>
      </c>
      <c r="C90" s="10">
        <v>0</v>
      </c>
      <c r="D90" s="10">
        <v>0</v>
      </c>
      <c r="E90" s="10">
        <v>0</v>
      </c>
    </row>
    <row r="91" spans="1:5" x14ac:dyDescent="0.2">
      <c r="A91" s="7">
        <v>2018</v>
      </c>
      <c r="B91" s="5" t="s">
        <v>21</v>
      </c>
      <c r="C91" s="10">
        <v>0</v>
      </c>
      <c r="D91" s="10">
        <v>0</v>
      </c>
      <c r="E91" s="10">
        <v>0</v>
      </c>
    </row>
    <row r="92" spans="1:5" x14ac:dyDescent="0.2">
      <c r="A92" s="7">
        <v>2018</v>
      </c>
      <c r="B92" s="5" t="s">
        <v>22</v>
      </c>
      <c r="C92" s="10">
        <v>0</v>
      </c>
      <c r="D92" s="10">
        <v>0</v>
      </c>
      <c r="E92" s="10">
        <v>0</v>
      </c>
    </row>
    <row r="93" spans="1:5" x14ac:dyDescent="0.2">
      <c r="A93" s="7">
        <v>2018</v>
      </c>
      <c r="B93" s="5" t="s">
        <v>23</v>
      </c>
      <c r="C93" s="10">
        <v>0</v>
      </c>
      <c r="D93" s="10">
        <v>0</v>
      </c>
      <c r="E93" s="10">
        <v>0</v>
      </c>
    </row>
    <row r="94" spans="1:5" x14ac:dyDescent="0.2">
      <c r="A94" s="7">
        <v>2018</v>
      </c>
      <c r="B94" s="5" t="s">
        <v>24</v>
      </c>
      <c r="C94" s="10">
        <v>0</v>
      </c>
      <c r="D94" s="10">
        <v>0</v>
      </c>
      <c r="E94" s="10">
        <v>0</v>
      </c>
    </row>
    <row r="95" spans="1:5" x14ac:dyDescent="0.2">
      <c r="A95" s="7">
        <v>2018</v>
      </c>
      <c r="B95" s="5" t="s">
        <v>25</v>
      </c>
      <c r="C95" s="10">
        <v>2</v>
      </c>
      <c r="D95" s="10">
        <v>0</v>
      </c>
      <c r="E95" s="10">
        <v>0</v>
      </c>
    </row>
    <row r="96" spans="1:5" x14ac:dyDescent="0.2">
      <c r="A96" s="7">
        <v>2018</v>
      </c>
      <c r="B96" s="5" t="s">
        <v>26</v>
      </c>
      <c r="C96" s="10">
        <v>0</v>
      </c>
      <c r="D96" s="10">
        <v>0</v>
      </c>
      <c r="E96" s="10">
        <v>0</v>
      </c>
    </row>
    <row r="97" spans="1:5" x14ac:dyDescent="0.2">
      <c r="A97" s="7">
        <v>2018</v>
      </c>
      <c r="B97" s="5" t="s">
        <v>27</v>
      </c>
      <c r="C97" s="10">
        <v>0</v>
      </c>
      <c r="D97" s="10">
        <v>0</v>
      </c>
      <c r="E97" s="10">
        <v>0</v>
      </c>
    </row>
    <row r="98" spans="1:5" x14ac:dyDescent="0.2">
      <c r="A98" s="7">
        <v>2018</v>
      </c>
      <c r="B98" s="5" t="s">
        <v>33</v>
      </c>
      <c r="C98" s="10">
        <v>998</v>
      </c>
      <c r="D98" s="10">
        <v>413</v>
      </c>
      <c r="E98" s="10">
        <v>1485</v>
      </c>
    </row>
    <row r="99" spans="1:5" x14ac:dyDescent="0.2">
      <c r="A99" s="7">
        <v>2018</v>
      </c>
      <c r="B99" s="5" t="s">
        <v>28</v>
      </c>
      <c r="C99" s="10">
        <v>985</v>
      </c>
      <c r="D99" s="10">
        <v>7</v>
      </c>
      <c r="E99" s="10">
        <v>24</v>
      </c>
    </row>
    <row r="100" spans="1:5" x14ac:dyDescent="0.2">
      <c r="A100" s="7">
        <v>2018</v>
      </c>
      <c r="B100" s="5" t="s">
        <v>29</v>
      </c>
      <c r="C100" s="10">
        <v>38</v>
      </c>
      <c r="D100" s="10">
        <v>0</v>
      </c>
      <c r="E100" s="10">
        <v>0</v>
      </c>
    </row>
    <row r="101" spans="1:5" x14ac:dyDescent="0.2">
      <c r="A101" s="8">
        <v>2017</v>
      </c>
      <c r="B101" s="6" t="s">
        <v>2</v>
      </c>
      <c r="C101" s="9">
        <f>SUM(C102:C133)</f>
        <v>27662</v>
      </c>
      <c r="D101" s="9">
        <f t="shared" ref="D101:E101" si="3">SUM(D102:D133)</f>
        <v>2447</v>
      </c>
      <c r="E101" s="9">
        <f t="shared" si="3"/>
        <v>160</v>
      </c>
    </row>
    <row r="102" spans="1:5" x14ac:dyDescent="0.2">
      <c r="A102" s="7">
        <v>2017</v>
      </c>
      <c r="B102" s="5" t="s">
        <v>3</v>
      </c>
      <c r="C102" s="10">
        <v>449</v>
      </c>
      <c r="D102" s="10">
        <v>0</v>
      </c>
      <c r="E102" s="10">
        <v>0</v>
      </c>
    </row>
    <row r="103" spans="1:5" x14ac:dyDescent="0.2">
      <c r="A103" s="7">
        <v>2017</v>
      </c>
      <c r="B103" s="5" t="s">
        <v>4</v>
      </c>
      <c r="C103" s="10">
        <v>744</v>
      </c>
      <c r="D103" s="10">
        <v>125</v>
      </c>
      <c r="E103" s="10">
        <v>0</v>
      </c>
    </row>
    <row r="104" spans="1:5" x14ac:dyDescent="0.2">
      <c r="A104" s="7">
        <v>2017</v>
      </c>
      <c r="B104" s="5" t="s">
        <v>5</v>
      </c>
      <c r="C104" s="10">
        <v>843</v>
      </c>
      <c r="D104" s="10">
        <v>0</v>
      </c>
      <c r="E104" s="10">
        <v>0</v>
      </c>
    </row>
    <row r="105" spans="1:5" x14ac:dyDescent="0.2">
      <c r="A105" s="7">
        <v>2017</v>
      </c>
      <c r="B105" s="5" t="s">
        <v>6</v>
      </c>
      <c r="C105" s="10">
        <v>0</v>
      </c>
      <c r="D105" s="10">
        <v>0</v>
      </c>
      <c r="E105" s="10">
        <v>0</v>
      </c>
    </row>
    <row r="106" spans="1:5" x14ac:dyDescent="0.2">
      <c r="A106" s="7">
        <v>2017</v>
      </c>
      <c r="B106" s="10" t="s">
        <v>30</v>
      </c>
      <c r="C106" s="10">
        <v>1887</v>
      </c>
      <c r="D106" s="10">
        <v>773</v>
      </c>
      <c r="E106" s="10">
        <v>13</v>
      </c>
    </row>
    <row r="107" spans="1:5" x14ac:dyDescent="0.2">
      <c r="A107" s="7">
        <v>2017</v>
      </c>
      <c r="B107" s="5" t="s">
        <v>7</v>
      </c>
      <c r="C107" s="10">
        <v>0</v>
      </c>
      <c r="D107" s="10">
        <v>0</v>
      </c>
      <c r="E107" s="10">
        <v>0</v>
      </c>
    </row>
    <row r="108" spans="1:5" x14ac:dyDescent="0.2">
      <c r="A108" s="7">
        <v>2017</v>
      </c>
      <c r="B108" s="5" t="s">
        <v>8</v>
      </c>
      <c r="C108" s="10">
        <v>6598</v>
      </c>
      <c r="D108" s="10">
        <v>52</v>
      </c>
      <c r="E108" s="10">
        <v>6</v>
      </c>
    </row>
    <row r="109" spans="1:5" x14ac:dyDescent="0.2">
      <c r="A109" s="7">
        <v>2017</v>
      </c>
      <c r="B109" s="5" t="s">
        <v>9</v>
      </c>
      <c r="C109" s="10">
        <v>2706</v>
      </c>
      <c r="D109" s="10">
        <v>178</v>
      </c>
      <c r="E109" s="10">
        <v>0</v>
      </c>
    </row>
    <row r="110" spans="1:5" x14ac:dyDescent="0.2">
      <c r="A110" s="7">
        <v>2017</v>
      </c>
      <c r="B110" s="5" t="s">
        <v>37</v>
      </c>
      <c r="C110" s="10">
        <v>0</v>
      </c>
      <c r="D110" s="10">
        <v>0</v>
      </c>
      <c r="E110" s="10">
        <v>0</v>
      </c>
    </row>
    <row r="111" spans="1:5" x14ac:dyDescent="0.2">
      <c r="A111" s="7">
        <v>2017</v>
      </c>
      <c r="B111" s="5" t="s">
        <v>10</v>
      </c>
      <c r="C111" s="10">
        <v>0</v>
      </c>
      <c r="D111" s="10">
        <v>0</v>
      </c>
      <c r="E111" s="10">
        <v>0</v>
      </c>
    </row>
    <row r="112" spans="1:5" x14ac:dyDescent="0.2">
      <c r="A112" s="7">
        <v>2017</v>
      </c>
      <c r="B112" s="5" t="s">
        <v>11</v>
      </c>
      <c r="C112" s="10">
        <v>135</v>
      </c>
      <c r="D112" s="10">
        <v>11</v>
      </c>
      <c r="E112" s="10">
        <v>0</v>
      </c>
    </row>
    <row r="113" spans="1:5" x14ac:dyDescent="0.2">
      <c r="A113" s="7">
        <v>2017</v>
      </c>
      <c r="B113" s="5" t="s">
        <v>12</v>
      </c>
      <c r="C113" s="10">
        <v>391</v>
      </c>
      <c r="D113" s="10">
        <v>0</v>
      </c>
      <c r="E113" s="10">
        <v>2</v>
      </c>
    </row>
    <row r="114" spans="1:5" x14ac:dyDescent="0.2">
      <c r="A114" s="7">
        <v>2017</v>
      </c>
      <c r="B114" s="5" t="s">
        <v>13</v>
      </c>
      <c r="C114" s="10">
        <v>807</v>
      </c>
      <c r="D114" s="10">
        <v>271</v>
      </c>
      <c r="E114" s="10">
        <v>3</v>
      </c>
    </row>
    <row r="115" spans="1:5" x14ac:dyDescent="0.2">
      <c r="A115" s="7">
        <v>2017</v>
      </c>
      <c r="B115" s="5" t="s">
        <v>14</v>
      </c>
      <c r="C115" s="10">
        <v>3063</v>
      </c>
      <c r="D115" s="10">
        <v>0</v>
      </c>
      <c r="E115" s="10">
        <v>2</v>
      </c>
    </row>
    <row r="116" spans="1:5" x14ac:dyDescent="0.2">
      <c r="A116" s="7">
        <v>2017</v>
      </c>
      <c r="B116" s="5" t="s">
        <v>15</v>
      </c>
      <c r="C116" s="10">
        <v>1251</v>
      </c>
      <c r="D116" s="10">
        <v>3</v>
      </c>
      <c r="E116" s="10">
        <v>2</v>
      </c>
    </row>
    <row r="117" spans="1:5" x14ac:dyDescent="0.2">
      <c r="A117" s="7">
        <v>2017</v>
      </c>
      <c r="B117" s="5" t="s">
        <v>31</v>
      </c>
      <c r="C117" s="10">
        <v>1126</v>
      </c>
      <c r="D117" s="10">
        <v>187</v>
      </c>
      <c r="E117" s="10">
        <v>2</v>
      </c>
    </row>
    <row r="118" spans="1:5" x14ac:dyDescent="0.2">
      <c r="A118" s="7">
        <v>2017</v>
      </c>
      <c r="B118" s="5" t="s">
        <v>16</v>
      </c>
      <c r="C118" s="10">
        <v>0</v>
      </c>
      <c r="D118" s="10">
        <v>0</v>
      </c>
      <c r="E118" s="10">
        <v>0</v>
      </c>
    </row>
    <row r="119" spans="1:5" x14ac:dyDescent="0.2">
      <c r="A119" s="7">
        <v>2017</v>
      </c>
      <c r="B119" s="5" t="s">
        <v>17</v>
      </c>
      <c r="C119" s="10">
        <v>633</v>
      </c>
      <c r="D119" s="10">
        <v>75</v>
      </c>
      <c r="E119" s="10">
        <v>0</v>
      </c>
    </row>
    <row r="120" spans="1:5" x14ac:dyDescent="0.2">
      <c r="A120" s="7">
        <v>2017</v>
      </c>
      <c r="B120" s="5" t="s">
        <v>18</v>
      </c>
      <c r="C120" s="10">
        <v>7</v>
      </c>
      <c r="D120" s="10">
        <v>0</v>
      </c>
      <c r="E120" s="10">
        <v>0</v>
      </c>
    </row>
    <row r="121" spans="1:5" x14ac:dyDescent="0.2">
      <c r="A121" s="7">
        <v>2017</v>
      </c>
      <c r="B121" s="5" t="s">
        <v>19</v>
      </c>
      <c r="C121" s="10">
        <v>4846</v>
      </c>
      <c r="D121" s="10">
        <v>433</v>
      </c>
      <c r="E121" s="10">
        <v>2</v>
      </c>
    </row>
    <row r="122" spans="1:5" x14ac:dyDescent="0.2">
      <c r="A122" s="7">
        <v>2017</v>
      </c>
      <c r="B122" s="5" t="s">
        <v>20</v>
      </c>
      <c r="C122" s="10">
        <v>649</v>
      </c>
      <c r="D122" s="10">
        <v>1</v>
      </c>
      <c r="E122" s="10">
        <v>1</v>
      </c>
    </row>
    <row r="123" spans="1:5" x14ac:dyDescent="0.2">
      <c r="A123" s="7">
        <v>2017</v>
      </c>
      <c r="B123" s="5" t="s">
        <v>32</v>
      </c>
      <c r="C123" s="10">
        <v>0</v>
      </c>
      <c r="D123" s="10">
        <v>0</v>
      </c>
      <c r="E123" s="10">
        <v>0</v>
      </c>
    </row>
    <row r="124" spans="1:5" x14ac:dyDescent="0.2">
      <c r="A124" s="7">
        <v>2017</v>
      </c>
      <c r="B124" s="5" t="s">
        <v>21</v>
      </c>
      <c r="C124" s="10">
        <v>0</v>
      </c>
      <c r="D124" s="10">
        <v>0</v>
      </c>
      <c r="E124" s="10">
        <v>0</v>
      </c>
    </row>
    <row r="125" spans="1:5" x14ac:dyDescent="0.2">
      <c r="A125" s="7">
        <v>2017</v>
      </c>
      <c r="B125" s="5" t="s">
        <v>22</v>
      </c>
      <c r="C125" s="10">
        <v>0</v>
      </c>
      <c r="D125" s="10">
        <v>0</v>
      </c>
      <c r="E125" s="10">
        <v>0</v>
      </c>
    </row>
    <row r="126" spans="1:5" x14ac:dyDescent="0.2">
      <c r="A126" s="7">
        <v>2017</v>
      </c>
      <c r="B126" s="5" t="s">
        <v>23</v>
      </c>
      <c r="C126" s="10">
        <v>0</v>
      </c>
      <c r="D126" s="10">
        <v>0</v>
      </c>
      <c r="E126" s="10">
        <v>0</v>
      </c>
    </row>
    <row r="127" spans="1:5" x14ac:dyDescent="0.2">
      <c r="A127" s="7">
        <v>2017</v>
      </c>
      <c r="B127" s="5" t="s">
        <v>24</v>
      </c>
      <c r="C127" s="10">
        <v>0</v>
      </c>
      <c r="D127" s="10">
        <v>0</v>
      </c>
      <c r="E127" s="10">
        <v>0</v>
      </c>
    </row>
    <row r="128" spans="1:5" x14ac:dyDescent="0.2">
      <c r="A128" s="7">
        <v>2017</v>
      </c>
      <c r="B128" s="5" t="s">
        <v>25</v>
      </c>
      <c r="C128" s="10">
        <v>0</v>
      </c>
      <c r="D128" s="10">
        <v>0</v>
      </c>
      <c r="E128" s="10">
        <v>0</v>
      </c>
    </row>
    <row r="129" spans="1:5" x14ac:dyDescent="0.2">
      <c r="A129" s="7">
        <v>2017</v>
      </c>
      <c r="B129" s="5" t="s">
        <v>26</v>
      </c>
      <c r="C129" s="10">
        <v>2</v>
      </c>
      <c r="D129" s="10">
        <v>4</v>
      </c>
      <c r="E129" s="10">
        <v>14</v>
      </c>
    </row>
    <row r="130" spans="1:5" x14ac:dyDescent="0.2">
      <c r="A130" s="7">
        <v>2017</v>
      </c>
      <c r="B130" s="5" t="s">
        <v>27</v>
      </c>
      <c r="C130" s="10">
        <v>0</v>
      </c>
      <c r="D130" s="10">
        <v>0</v>
      </c>
      <c r="E130" s="10">
        <v>0</v>
      </c>
    </row>
    <row r="131" spans="1:5" x14ac:dyDescent="0.2">
      <c r="A131" s="7">
        <v>2017</v>
      </c>
      <c r="B131" s="5" t="s">
        <v>33</v>
      </c>
      <c r="C131" s="10">
        <v>764</v>
      </c>
      <c r="D131" s="10">
        <v>334</v>
      </c>
      <c r="E131" s="10">
        <v>76</v>
      </c>
    </row>
    <row r="132" spans="1:5" x14ac:dyDescent="0.2">
      <c r="A132" s="7">
        <v>2017</v>
      </c>
      <c r="B132" s="5" t="s">
        <v>28</v>
      </c>
      <c r="C132" s="10">
        <v>707</v>
      </c>
      <c r="D132" s="10">
        <v>0</v>
      </c>
      <c r="E132" s="10">
        <v>37</v>
      </c>
    </row>
    <row r="133" spans="1:5" x14ac:dyDescent="0.2">
      <c r="A133" s="7">
        <v>2017</v>
      </c>
      <c r="B133" s="5" t="s">
        <v>29</v>
      </c>
      <c r="C133" s="10">
        <v>54</v>
      </c>
      <c r="D133" s="10">
        <v>0</v>
      </c>
      <c r="E133" s="10">
        <v>0</v>
      </c>
    </row>
    <row r="134" spans="1:5" x14ac:dyDescent="0.2">
      <c r="A134" s="8">
        <v>2016</v>
      </c>
      <c r="B134" s="6" t="s">
        <v>2</v>
      </c>
      <c r="C134" s="9">
        <f>SUM(C135:C166)</f>
        <v>32779</v>
      </c>
      <c r="D134" s="9">
        <f t="shared" ref="D134:E134" si="4">SUM(D135:D166)</f>
        <v>3285</v>
      </c>
      <c r="E134" s="9">
        <f t="shared" si="4"/>
        <v>60</v>
      </c>
    </row>
    <row r="135" spans="1:5" x14ac:dyDescent="0.2">
      <c r="A135" s="7">
        <v>2016</v>
      </c>
      <c r="B135" s="5" t="s">
        <v>3</v>
      </c>
      <c r="C135" s="10">
        <v>402</v>
      </c>
      <c r="D135" s="10">
        <v>0</v>
      </c>
      <c r="E135" s="10">
        <v>0</v>
      </c>
    </row>
    <row r="136" spans="1:5" x14ac:dyDescent="0.2">
      <c r="A136" s="7">
        <v>2016</v>
      </c>
      <c r="B136" s="5" t="s">
        <v>4</v>
      </c>
      <c r="C136" s="10">
        <v>977</v>
      </c>
      <c r="D136" s="10">
        <v>275</v>
      </c>
      <c r="E136" s="10">
        <v>0</v>
      </c>
    </row>
    <row r="137" spans="1:5" x14ac:dyDescent="0.2">
      <c r="A137" s="7">
        <v>2016</v>
      </c>
      <c r="B137" s="5" t="s">
        <v>5</v>
      </c>
      <c r="C137" s="10">
        <v>573</v>
      </c>
      <c r="D137" s="10">
        <v>0</v>
      </c>
      <c r="E137" s="10">
        <v>0</v>
      </c>
    </row>
    <row r="138" spans="1:5" x14ac:dyDescent="0.2">
      <c r="A138" s="7">
        <v>2016</v>
      </c>
      <c r="B138" s="5" t="s">
        <v>6</v>
      </c>
      <c r="C138" s="10">
        <v>0</v>
      </c>
      <c r="D138" s="10">
        <v>0</v>
      </c>
      <c r="E138" s="10">
        <v>1</v>
      </c>
    </row>
    <row r="139" spans="1:5" x14ac:dyDescent="0.2">
      <c r="A139" s="7">
        <v>2016</v>
      </c>
      <c r="B139" s="10" t="s">
        <v>30</v>
      </c>
      <c r="C139" s="10">
        <v>2445</v>
      </c>
      <c r="D139" s="10">
        <v>1352</v>
      </c>
      <c r="E139" s="10">
        <v>11</v>
      </c>
    </row>
    <row r="140" spans="1:5" x14ac:dyDescent="0.2">
      <c r="A140" s="7">
        <v>2016</v>
      </c>
      <c r="B140" s="5" t="s">
        <v>7</v>
      </c>
      <c r="C140" s="10">
        <v>0</v>
      </c>
      <c r="D140" s="10">
        <v>0</v>
      </c>
      <c r="E140" s="10">
        <v>0</v>
      </c>
    </row>
    <row r="141" spans="1:5" x14ac:dyDescent="0.2">
      <c r="A141" s="7">
        <v>2016</v>
      </c>
      <c r="B141" s="5" t="s">
        <v>8</v>
      </c>
      <c r="C141" s="10">
        <v>6972</v>
      </c>
      <c r="D141" s="10">
        <v>36</v>
      </c>
      <c r="E141" s="10">
        <v>4</v>
      </c>
    </row>
    <row r="142" spans="1:5" x14ac:dyDescent="0.2">
      <c r="A142" s="7">
        <v>2016</v>
      </c>
      <c r="B142" s="5" t="s">
        <v>9</v>
      </c>
      <c r="C142" s="10">
        <v>3198</v>
      </c>
      <c r="D142" s="10">
        <v>194</v>
      </c>
      <c r="E142" s="10">
        <v>13</v>
      </c>
    </row>
    <row r="143" spans="1:5" x14ac:dyDescent="0.2">
      <c r="A143" s="7">
        <v>2016</v>
      </c>
      <c r="B143" s="5" t="s">
        <v>37</v>
      </c>
      <c r="C143" s="10">
        <v>0</v>
      </c>
      <c r="D143" s="10">
        <v>0</v>
      </c>
      <c r="E143" s="10">
        <v>0</v>
      </c>
    </row>
    <row r="144" spans="1:5" x14ac:dyDescent="0.2">
      <c r="A144" s="7">
        <v>2016</v>
      </c>
      <c r="B144" s="5" t="s">
        <v>10</v>
      </c>
      <c r="C144" s="10">
        <v>0</v>
      </c>
      <c r="D144" s="10">
        <v>0</v>
      </c>
      <c r="E144" s="10">
        <v>0</v>
      </c>
    </row>
    <row r="145" spans="1:5" x14ac:dyDescent="0.2">
      <c r="A145" s="7">
        <v>2016</v>
      </c>
      <c r="B145" s="5" t="s">
        <v>11</v>
      </c>
      <c r="C145" s="10">
        <v>196</v>
      </c>
      <c r="D145" s="10">
        <v>3</v>
      </c>
      <c r="E145" s="10">
        <v>0</v>
      </c>
    </row>
    <row r="146" spans="1:5" x14ac:dyDescent="0.2">
      <c r="A146" s="7">
        <v>2016</v>
      </c>
      <c r="B146" s="5" t="s">
        <v>12</v>
      </c>
      <c r="C146" s="10">
        <v>2136</v>
      </c>
      <c r="D146" s="10">
        <v>343</v>
      </c>
      <c r="E146" s="10">
        <v>4</v>
      </c>
    </row>
    <row r="147" spans="1:5" x14ac:dyDescent="0.2">
      <c r="A147" s="7">
        <v>2016</v>
      </c>
      <c r="B147" s="5" t="s">
        <v>13</v>
      </c>
      <c r="C147" s="10">
        <v>677</v>
      </c>
      <c r="D147" s="10">
        <v>162</v>
      </c>
      <c r="E147" s="10">
        <v>4</v>
      </c>
    </row>
    <row r="148" spans="1:5" x14ac:dyDescent="0.2">
      <c r="A148" s="7">
        <v>2016</v>
      </c>
      <c r="B148" s="5" t="s">
        <v>14</v>
      </c>
      <c r="C148" s="10">
        <v>3434</v>
      </c>
      <c r="D148" s="10">
        <v>11</v>
      </c>
      <c r="E148" s="10">
        <v>0</v>
      </c>
    </row>
    <row r="149" spans="1:5" x14ac:dyDescent="0.2">
      <c r="A149" s="7">
        <v>2016</v>
      </c>
      <c r="B149" s="5" t="s">
        <v>15</v>
      </c>
      <c r="C149" s="10">
        <v>2516</v>
      </c>
      <c r="D149" s="10">
        <v>127</v>
      </c>
      <c r="E149" s="10">
        <v>0</v>
      </c>
    </row>
    <row r="150" spans="1:5" x14ac:dyDescent="0.2">
      <c r="A150" s="7">
        <v>2016</v>
      </c>
      <c r="B150" s="5" t="s">
        <v>31</v>
      </c>
      <c r="C150" s="10">
        <v>1051</v>
      </c>
      <c r="D150" s="10">
        <v>62</v>
      </c>
      <c r="E150" s="10">
        <v>0</v>
      </c>
    </row>
    <row r="151" spans="1:5" x14ac:dyDescent="0.2">
      <c r="A151" s="7">
        <v>2016</v>
      </c>
      <c r="B151" s="5" t="s">
        <v>16</v>
      </c>
      <c r="C151" s="10">
        <v>0</v>
      </c>
      <c r="D151" s="10">
        <v>0</v>
      </c>
      <c r="E151" s="10">
        <v>0</v>
      </c>
    </row>
    <row r="152" spans="1:5" x14ac:dyDescent="0.2">
      <c r="A152" s="7">
        <v>2016</v>
      </c>
      <c r="B152" s="5" t="s">
        <v>17</v>
      </c>
      <c r="C152" s="10">
        <v>823</v>
      </c>
      <c r="D152" s="10">
        <v>17</v>
      </c>
      <c r="E152" s="10">
        <v>0</v>
      </c>
    </row>
    <row r="153" spans="1:5" x14ac:dyDescent="0.2">
      <c r="A153" s="7">
        <v>2016</v>
      </c>
      <c r="B153" s="5" t="s">
        <v>18</v>
      </c>
      <c r="C153" s="10">
        <v>1</v>
      </c>
      <c r="D153" s="10">
        <v>0</v>
      </c>
      <c r="E153" s="10">
        <v>0</v>
      </c>
    </row>
    <row r="154" spans="1:5" x14ac:dyDescent="0.2">
      <c r="A154" s="7">
        <v>2016</v>
      </c>
      <c r="B154" s="5" t="s">
        <v>19</v>
      </c>
      <c r="C154" s="10">
        <v>5539</v>
      </c>
      <c r="D154" s="10">
        <v>443</v>
      </c>
      <c r="E154" s="10">
        <v>8</v>
      </c>
    </row>
    <row r="155" spans="1:5" x14ac:dyDescent="0.2">
      <c r="A155" s="7">
        <v>2016</v>
      </c>
      <c r="B155" s="5" t="s">
        <v>20</v>
      </c>
      <c r="C155" s="10">
        <v>534</v>
      </c>
      <c r="D155" s="10">
        <v>2</v>
      </c>
      <c r="E155" s="10">
        <v>3</v>
      </c>
    </row>
    <row r="156" spans="1:5" x14ac:dyDescent="0.2">
      <c r="A156" s="7">
        <v>2016</v>
      </c>
      <c r="B156" s="5" t="s">
        <v>32</v>
      </c>
      <c r="C156" s="10">
        <v>52</v>
      </c>
      <c r="D156" s="10">
        <v>0</v>
      </c>
      <c r="E156" s="10">
        <v>0</v>
      </c>
    </row>
    <row r="157" spans="1:5" x14ac:dyDescent="0.2">
      <c r="A157" s="7">
        <v>2016</v>
      </c>
      <c r="B157" s="5" t="s">
        <v>21</v>
      </c>
      <c r="C157" s="10">
        <v>0</v>
      </c>
      <c r="D157" s="10">
        <v>0</v>
      </c>
      <c r="E157" s="10">
        <v>0</v>
      </c>
    </row>
    <row r="158" spans="1:5" x14ac:dyDescent="0.2">
      <c r="A158" s="7">
        <v>2016</v>
      </c>
      <c r="B158" s="5" t="s">
        <v>22</v>
      </c>
      <c r="C158" s="10">
        <v>127</v>
      </c>
      <c r="D158" s="10">
        <v>0</v>
      </c>
      <c r="E158" s="10">
        <v>1</v>
      </c>
    </row>
    <row r="159" spans="1:5" x14ac:dyDescent="0.2">
      <c r="A159" s="7">
        <v>2016</v>
      </c>
      <c r="B159" s="5" t="s">
        <v>23</v>
      </c>
      <c r="C159" s="10">
        <v>0</v>
      </c>
      <c r="D159" s="10">
        <v>0</v>
      </c>
      <c r="E159" s="10">
        <v>0</v>
      </c>
    </row>
    <row r="160" spans="1:5" x14ac:dyDescent="0.2">
      <c r="A160" s="7">
        <v>2016</v>
      </c>
      <c r="B160" s="5" t="s">
        <v>24</v>
      </c>
      <c r="C160" s="10">
        <v>0</v>
      </c>
      <c r="D160" s="10">
        <v>0</v>
      </c>
      <c r="E160" s="10">
        <v>0</v>
      </c>
    </row>
    <row r="161" spans="1:5" x14ac:dyDescent="0.2">
      <c r="A161" s="7">
        <v>2016</v>
      </c>
      <c r="B161" s="5" t="s">
        <v>25</v>
      </c>
      <c r="C161" s="10">
        <v>0</v>
      </c>
      <c r="D161" s="10">
        <v>0</v>
      </c>
      <c r="E161" s="10">
        <v>0</v>
      </c>
    </row>
    <row r="162" spans="1:5" x14ac:dyDescent="0.2">
      <c r="A162" s="7">
        <v>2016</v>
      </c>
      <c r="B162" s="5" t="s">
        <v>26</v>
      </c>
      <c r="C162" s="10">
        <v>0</v>
      </c>
      <c r="D162" s="10">
        <v>0</v>
      </c>
      <c r="E162" s="10">
        <v>0</v>
      </c>
    </row>
    <row r="163" spans="1:5" x14ac:dyDescent="0.2">
      <c r="A163" s="7">
        <v>2016</v>
      </c>
      <c r="B163" s="5" t="s">
        <v>27</v>
      </c>
      <c r="C163" s="10">
        <v>0</v>
      </c>
      <c r="D163" s="10">
        <v>0</v>
      </c>
      <c r="E163" s="10">
        <v>0</v>
      </c>
    </row>
    <row r="164" spans="1:5" x14ac:dyDescent="0.2">
      <c r="A164" s="7">
        <v>2016</v>
      </c>
      <c r="B164" s="5" t="s">
        <v>33</v>
      </c>
      <c r="C164" s="10">
        <v>595</v>
      </c>
      <c r="D164" s="10">
        <v>258</v>
      </c>
      <c r="E164" s="10">
        <v>9</v>
      </c>
    </row>
    <row r="165" spans="1:5" x14ac:dyDescent="0.2">
      <c r="A165" s="7">
        <v>2016</v>
      </c>
      <c r="B165" s="5" t="s">
        <v>28</v>
      </c>
      <c r="C165" s="10">
        <v>530</v>
      </c>
      <c r="D165" s="10">
        <v>0</v>
      </c>
      <c r="E165" s="10">
        <v>2</v>
      </c>
    </row>
    <row r="166" spans="1:5" x14ac:dyDescent="0.2">
      <c r="A166" s="7">
        <v>2016</v>
      </c>
      <c r="B166" s="5" t="s">
        <v>29</v>
      </c>
      <c r="C166" s="10">
        <v>1</v>
      </c>
      <c r="D166" s="10">
        <v>0</v>
      </c>
      <c r="E166" s="10">
        <v>0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"=Coahuila")</f>
        <v>2445</v>
      </c>
      <c r="C2" s="10">
        <f>SUMIFS(Concentrado!D$2:D$166,Concentrado!$A$2:$A$166,"="&amp;$A2,Concentrado!$B$2:$B$166, "=Coahuila")</f>
        <v>1352</v>
      </c>
      <c r="D2" s="10">
        <f>SUMIFS(Concentrado!E$2:E$166,Concentrado!$A$2:$A$166,"="&amp;$A2,Concentrado!$B$2:$B$166, "=Coahuila")</f>
        <v>11</v>
      </c>
    </row>
    <row r="3" spans="1:4" x14ac:dyDescent="0.25">
      <c r="A3" s="7">
        <v>2017</v>
      </c>
      <c r="B3" s="10">
        <f>SUMIFS(Concentrado!C$2:C$166,Concentrado!$A$2:$A$166,"="&amp;$A3,Concentrado!$B$2:$B$166, "=Coahuila")</f>
        <v>1887</v>
      </c>
      <c r="C3" s="10">
        <f>SUMIFS(Concentrado!D$2:D$166,Concentrado!$A$2:$A$166,"="&amp;$A3,Concentrado!$B$2:$B$166, "=Coahuila")</f>
        <v>773</v>
      </c>
      <c r="D3" s="10">
        <f>SUMIFS(Concentrado!E$2:E$166,Concentrado!$A$2:$A$166,"="&amp;$A3,Concentrado!$B$2:$B$166, "=Coahuila")</f>
        <v>13</v>
      </c>
    </row>
    <row r="4" spans="1:4" x14ac:dyDescent="0.25">
      <c r="A4" s="7">
        <v>2018</v>
      </c>
      <c r="B4" s="10">
        <f>SUMIFS(Concentrado!C$2:C$166,Concentrado!$A$2:$A$166,"="&amp;$A4,Concentrado!$B$2:$B$166, "=Coahuila")</f>
        <v>1844</v>
      </c>
      <c r="C4" s="10">
        <f>SUMIFS(Concentrado!D$2:D$166,Concentrado!$A$2:$A$166,"="&amp;$A4,Concentrado!$B$2:$B$166, "=Coahuila")</f>
        <v>526</v>
      </c>
      <c r="D4" s="10">
        <f>SUMIFS(Concentrado!E$2:E$166,Concentrado!$A$2:$A$166,"="&amp;$A4,Concentrado!$B$2:$B$166, "=Coahuila")</f>
        <v>25</v>
      </c>
    </row>
    <row r="5" spans="1:4" x14ac:dyDescent="0.25">
      <c r="A5" s="7">
        <v>2019</v>
      </c>
      <c r="B5" s="10">
        <f>SUMIFS(Concentrado!C$2:C$166,Concentrado!$A$2:$A$166,"="&amp;$A5,Concentrado!$B$2:$B$166, "=Coahuila")</f>
        <v>1608</v>
      </c>
      <c r="C5" s="10">
        <f>SUMIFS(Concentrado!D$2:D$166,Concentrado!$A$2:$A$166,"="&amp;$A5,Concentrado!$B$2:$B$166, "=Coahuila")</f>
        <v>721</v>
      </c>
      <c r="D5" s="10">
        <f>SUMIFS(Concentrado!E$2:E$166,Concentrado!$A$2:$A$166,"="&amp;$A5,Concentrado!$B$2:$B$166, "=Coahuila")</f>
        <v>12</v>
      </c>
    </row>
    <row r="6" spans="1:4" x14ac:dyDescent="0.25">
      <c r="A6" s="7">
        <v>2020</v>
      </c>
      <c r="B6" s="10">
        <f>SUMIFS(Concentrado!C$2:C$166,Concentrado!$A$2:$A$166,"="&amp;$A6,Concentrado!$B$2:$B$166, "=Coahuila")</f>
        <v>1506</v>
      </c>
      <c r="C6" s="10">
        <f>SUMIFS(Concentrado!D$2:D$166,Concentrado!$A$2:$A$166,"="&amp;$A6,Concentrado!$B$2:$B$166, "=Coahuila")</f>
        <v>56</v>
      </c>
      <c r="D6" s="10">
        <f>SUMIFS(Concentrado!E$2:E$166,Concentrado!$A$2:$A$166,"="&amp;$A6,Concentrado!$B$2:$B$166, "=Coahuila")</f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"=Colima")</f>
        <v>0</v>
      </c>
      <c r="C2" s="10">
        <f>SUMIFS(Concentrado!D$2:D$166,Concentrado!$A$2:$A$166,"="&amp;$A2,Concentrado!$B$2:$B$166, "=Colima")</f>
        <v>0</v>
      </c>
      <c r="D2" s="10">
        <f>SUMIFS(Concentrado!E$2:E$166,Concentrado!$A$2:$A$166,"="&amp;$A2,Concentrado!$B$2:$B$166, "=Colima")</f>
        <v>0</v>
      </c>
    </row>
    <row r="3" spans="1:4" x14ac:dyDescent="0.25">
      <c r="A3" s="7">
        <v>2017</v>
      </c>
      <c r="B3" s="10">
        <f>SUMIFS(Concentrado!C$2:C$166,Concentrado!$A$2:$A$166,"="&amp;$A3,Concentrado!$B$2:$B$166, "=Colima")</f>
        <v>0</v>
      </c>
      <c r="C3" s="10">
        <f>SUMIFS(Concentrado!D$2:D$166,Concentrado!$A$2:$A$166,"="&amp;$A3,Concentrado!$B$2:$B$166, "=Colima")</f>
        <v>0</v>
      </c>
      <c r="D3" s="10">
        <f>SUMIFS(Concentrado!E$2:E$166,Concentrado!$A$2:$A$166,"="&amp;$A3,Concentrado!$B$2:$B$166, "=Colima")</f>
        <v>0</v>
      </c>
    </row>
    <row r="4" spans="1:4" x14ac:dyDescent="0.25">
      <c r="A4" s="7">
        <v>2018</v>
      </c>
      <c r="B4" s="10">
        <f>SUMIFS(Concentrado!C$2:C$166,Concentrado!$A$2:$A$166,"="&amp;$A4,Concentrado!$B$2:$B$166, "=Colima")</f>
        <v>0</v>
      </c>
      <c r="C4" s="10">
        <f>SUMIFS(Concentrado!D$2:D$166,Concentrado!$A$2:$A$166,"="&amp;$A4,Concentrado!$B$2:$B$166, "=Colima")</f>
        <v>0</v>
      </c>
      <c r="D4" s="10">
        <f>SUMIFS(Concentrado!E$2:E$166,Concentrado!$A$2:$A$166,"="&amp;$A4,Concentrado!$B$2:$B$166, "=Colima")</f>
        <v>0</v>
      </c>
    </row>
    <row r="5" spans="1:4" x14ac:dyDescent="0.25">
      <c r="A5" s="7">
        <v>2019</v>
      </c>
      <c r="B5" s="10">
        <f>SUMIFS(Concentrado!C$2:C$166,Concentrado!$A$2:$A$166,"="&amp;$A5,Concentrado!$B$2:$B$166, "=Colima")</f>
        <v>0</v>
      </c>
      <c r="C5" s="10">
        <f>SUMIFS(Concentrado!D$2:D$166,Concentrado!$A$2:$A$166,"="&amp;$A5,Concentrado!$B$2:$B$166, "=Colima")</f>
        <v>0</v>
      </c>
      <c r="D5" s="10">
        <f>SUMIFS(Concentrado!E$2:E$166,Concentrado!$A$2:$A$166,"="&amp;$A5,Concentrado!$B$2:$B$166, "=Colima")</f>
        <v>0</v>
      </c>
    </row>
    <row r="6" spans="1:4" x14ac:dyDescent="0.25">
      <c r="A6" s="7">
        <v>2020</v>
      </c>
      <c r="B6" s="10">
        <f>SUMIFS(Concentrado!C$2:C$166,Concentrado!$A$2:$A$166,"="&amp;$A6,Concentrado!$B$2:$B$166, "=Colima")</f>
        <v>1157</v>
      </c>
      <c r="C6" s="10">
        <f>SUMIFS(Concentrado!D$2:D$166,Concentrado!$A$2:$A$166,"="&amp;$A6,Concentrado!$B$2:$B$166, "=Colima")</f>
        <v>115</v>
      </c>
      <c r="D6" s="10">
        <f>SUMIFS(Concentrado!E$2:E$166,Concentrado!$A$2:$A$166,"="&amp;$A6,Concentrado!$B$2:$B$166, "=Colima")</f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"=Durango")</f>
        <v>0</v>
      </c>
      <c r="C2" s="10">
        <f>SUMIFS(Concentrado!D$2:D$166,Concentrado!$A$2:$A$166,"="&amp;$A2,Concentrado!$B$2:$B$166, "=Durango")</f>
        <v>0</v>
      </c>
      <c r="D2" s="10">
        <f>SUMIFS(Concentrado!E$2:E$166,Concentrado!$A$2:$A$166,"="&amp;$A2,Concentrado!$B$2:$B$166, "=Durango")</f>
        <v>0</v>
      </c>
    </row>
    <row r="3" spans="1:4" x14ac:dyDescent="0.25">
      <c r="A3" s="7">
        <v>2017</v>
      </c>
      <c r="B3" s="10">
        <f>SUMIFS(Concentrado!C$2:C$166,Concentrado!$A$2:$A$166,"="&amp;$A3,Concentrado!$B$2:$B$166, "=Durango")</f>
        <v>0</v>
      </c>
      <c r="C3" s="10">
        <f>SUMIFS(Concentrado!D$2:D$166,Concentrado!$A$2:$A$166,"="&amp;$A3,Concentrado!$B$2:$B$166, "=Durango")</f>
        <v>0</v>
      </c>
      <c r="D3" s="10">
        <f>SUMIFS(Concentrado!E$2:E$166,Concentrado!$A$2:$A$166,"="&amp;$A3,Concentrado!$B$2:$B$166, "=Durango")</f>
        <v>0</v>
      </c>
    </row>
    <row r="4" spans="1:4" x14ac:dyDescent="0.25">
      <c r="A4" s="7">
        <v>2018</v>
      </c>
      <c r="B4" s="10">
        <f>SUMIFS(Concentrado!C$2:C$166,Concentrado!$A$2:$A$166,"="&amp;$A4,Concentrado!$B$2:$B$166, "=Durango")</f>
        <v>0</v>
      </c>
      <c r="C4" s="10">
        <f>SUMIFS(Concentrado!D$2:D$166,Concentrado!$A$2:$A$166,"="&amp;$A4,Concentrado!$B$2:$B$166, "=Durango")</f>
        <v>0</v>
      </c>
      <c r="D4" s="10">
        <f>SUMIFS(Concentrado!E$2:E$166,Concentrado!$A$2:$A$166,"="&amp;$A4,Concentrado!$B$2:$B$166, "=Durango")</f>
        <v>0</v>
      </c>
    </row>
    <row r="5" spans="1:4" x14ac:dyDescent="0.25">
      <c r="A5" s="7">
        <v>2019</v>
      </c>
      <c r="B5" s="10">
        <f>SUMIFS(Concentrado!C$2:C$166,Concentrado!$A$2:$A$166,"="&amp;$A5,Concentrado!$B$2:$B$166, "=Durango")</f>
        <v>0</v>
      </c>
      <c r="C5" s="10">
        <f>SUMIFS(Concentrado!D$2:D$166,Concentrado!$A$2:$A$166,"="&amp;$A5,Concentrado!$B$2:$B$166, "=Durango")</f>
        <v>1</v>
      </c>
      <c r="D5" s="10">
        <f>SUMIFS(Concentrado!E$2:E$166,Concentrado!$A$2:$A$166,"="&amp;$A5,Concentrado!$B$2:$B$166, "=Durango")</f>
        <v>0</v>
      </c>
    </row>
    <row r="6" spans="1:4" x14ac:dyDescent="0.25">
      <c r="A6" s="7">
        <v>2020</v>
      </c>
      <c r="B6" s="10">
        <f>SUMIFS(Concentrado!C$2:C$166,Concentrado!$A$2:$A$166,"="&amp;$A6,Concentrado!$B$2:$B$166, "=Durango")</f>
        <v>0</v>
      </c>
      <c r="C6" s="10">
        <f>SUMIFS(Concentrado!D$2:D$166,Concentrado!$A$2:$A$166,"="&amp;$A6,Concentrado!$B$2:$B$166, "=Durango")</f>
        <v>0</v>
      </c>
      <c r="D6" s="10">
        <f>SUMIFS(Concentrado!E$2:E$166,Concentrado!$A$2:$A$166,"="&amp;$A6,Concentrado!$B$2:$B$166, "=Durango")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"=Guanajuato")</f>
        <v>196</v>
      </c>
      <c r="C2" s="10">
        <f>SUMIFS(Concentrado!D$2:D$166,Concentrado!$A$2:$A$166,"="&amp;$A2,Concentrado!$B$2:$B$166, "=Guanajuato")</f>
        <v>3</v>
      </c>
      <c r="D2" s="10">
        <f>SUMIFS(Concentrado!E$2:E$166,Concentrado!$A$2:$A$166,"="&amp;$A2,Concentrado!$B$2:$B$166, "=Guanajuato")</f>
        <v>0</v>
      </c>
    </row>
    <row r="3" spans="1:4" x14ac:dyDescent="0.25">
      <c r="A3" s="7">
        <v>2017</v>
      </c>
      <c r="B3" s="10">
        <f>SUMIFS(Concentrado!C$2:C$166,Concentrado!$A$2:$A$166,"="&amp;$A3,Concentrado!$B$2:$B$166, "=Guanajuato")</f>
        <v>135</v>
      </c>
      <c r="C3" s="10">
        <f>SUMIFS(Concentrado!D$2:D$166,Concentrado!$A$2:$A$166,"="&amp;$A3,Concentrado!$B$2:$B$166, "=Guanajuato")</f>
        <v>11</v>
      </c>
      <c r="D3" s="10">
        <f>SUMIFS(Concentrado!E$2:E$166,Concentrado!$A$2:$A$166,"="&amp;$A3,Concentrado!$B$2:$B$166, "=Guanajuato")</f>
        <v>0</v>
      </c>
    </row>
    <row r="4" spans="1:4" x14ac:dyDescent="0.25">
      <c r="A4" s="7">
        <v>2018</v>
      </c>
      <c r="B4" s="10">
        <f>SUMIFS(Concentrado!C$2:C$166,Concentrado!$A$2:$A$166,"="&amp;$A4,Concentrado!$B$2:$B$166, "=Guanajuato")</f>
        <v>237</v>
      </c>
      <c r="C4" s="10">
        <f>SUMIFS(Concentrado!D$2:D$166,Concentrado!$A$2:$A$166,"="&amp;$A4,Concentrado!$B$2:$B$166, "=Guanajuato")</f>
        <v>30</v>
      </c>
      <c r="D4" s="10">
        <f>SUMIFS(Concentrado!E$2:E$166,Concentrado!$A$2:$A$166,"="&amp;$A4,Concentrado!$B$2:$B$166, "=Guanajuato")</f>
        <v>0</v>
      </c>
    </row>
    <row r="5" spans="1:4" x14ac:dyDescent="0.25">
      <c r="A5" s="7">
        <v>2019</v>
      </c>
      <c r="B5" s="10">
        <f>SUMIFS(Concentrado!C$2:C$166,Concentrado!$A$2:$A$166,"="&amp;$A5,Concentrado!$B$2:$B$166, "=Guanajuato")</f>
        <v>230</v>
      </c>
      <c r="C5" s="10">
        <f>SUMIFS(Concentrado!D$2:D$166,Concentrado!$A$2:$A$166,"="&amp;$A5,Concentrado!$B$2:$B$166, "=Guanajuato")</f>
        <v>43</v>
      </c>
      <c r="D5" s="10">
        <f>SUMIFS(Concentrado!E$2:E$166,Concentrado!$A$2:$A$166,"="&amp;$A5,Concentrado!$B$2:$B$166, "=Guanajuato")</f>
        <v>0</v>
      </c>
    </row>
    <row r="6" spans="1:4" x14ac:dyDescent="0.25">
      <c r="A6" s="7">
        <v>2020</v>
      </c>
      <c r="B6" s="10">
        <f>SUMIFS(Concentrado!C$2:C$166,Concentrado!$A$2:$A$166,"="&amp;$A6,Concentrado!$B$2:$B$166, "=Guanajuato")</f>
        <v>117</v>
      </c>
      <c r="C6" s="10">
        <f>SUMIFS(Concentrado!D$2:D$166,Concentrado!$A$2:$A$166,"="&amp;$A6,Concentrado!$B$2:$B$166, "=Guanajuato")</f>
        <v>7</v>
      </c>
      <c r="D6" s="10">
        <f>SUMIFS(Concentrado!E$2:E$166,Concentrado!$A$2:$A$166,"="&amp;$A6,Concentrado!$B$2:$B$166, "=Guanajuato")</f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"=Guerrero")</f>
        <v>2136</v>
      </c>
      <c r="C2" s="10">
        <f>SUMIFS(Concentrado!D$2:D$166,Concentrado!$A$2:$A$166,"="&amp;$A2,Concentrado!$B$2:$B$166, "=Guerrero")</f>
        <v>343</v>
      </c>
      <c r="D2" s="10">
        <f>SUMIFS(Concentrado!E$2:E$166,Concentrado!$A$2:$A$166,"="&amp;$A2,Concentrado!$B$2:$B$166, "=Guerrero")</f>
        <v>4</v>
      </c>
    </row>
    <row r="3" spans="1:4" x14ac:dyDescent="0.25">
      <c r="A3" s="7">
        <v>2017</v>
      </c>
      <c r="B3" s="10">
        <f>SUMIFS(Concentrado!C$2:C$166,Concentrado!$A$2:$A$166,"="&amp;$A3,Concentrado!$B$2:$B$166, "=Guerrero")</f>
        <v>391</v>
      </c>
      <c r="C3" s="10">
        <f>SUMIFS(Concentrado!D$2:D$166,Concentrado!$A$2:$A$166,"="&amp;$A3,Concentrado!$B$2:$B$166, "=Guerrero")</f>
        <v>0</v>
      </c>
      <c r="D3" s="10">
        <f>SUMIFS(Concentrado!E$2:E$166,Concentrado!$A$2:$A$166,"="&amp;$A3,Concentrado!$B$2:$B$166, "=Guerrero")</f>
        <v>2</v>
      </c>
    </row>
    <row r="4" spans="1:4" x14ac:dyDescent="0.25">
      <c r="A4" s="7">
        <v>2018</v>
      </c>
      <c r="B4" s="10">
        <f>SUMIFS(Concentrado!C$2:C$166,Concentrado!$A$2:$A$166,"="&amp;$A4,Concentrado!$B$2:$B$166, "=Guerrero")</f>
        <v>537</v>
      </c>
      <c r="C4" s="10">
        <f>SUMIFS(Concentrado!D$2:D$166,Concentrado!$A$2:$A$166,"="&amp;$A4,Concentrado!$B$2:$B$166, "=Guerrero")</f>
        <v>0</v>
      </c>
      <c r="D4" s="10">
        <f>SUMIFS(Concentrado!E$2:E$166,Concentrado!$A$2:$A$166,"="&amp;$A4,Concentrado!$B$2:$B$166, "=Guerrero")</f>
        <v>0</v>
      </c>
    </row>
    <row r="5" spans="1:4" x14ac:dyDescent="0.25">
      <c r="A5" s="7">
        <v>2019</v>
      </c>
      <c r="B5" s="10">
        <f>SUMIFS(Concentrado!C$2:C$166,Concentrado!$A$2:$A$166,"="&amp;$A5,Concentrado!$B$2:$B$166, "=Guerrero")</f>
        <v>92</v>
      </c>
      <c r="C5" s="10">
        <f>SUMIFS(Concentrado!D$2:D$166,Concentrado!$A$2:$A$166,"="&amp;$A5,Concentrado!$B$2:$B$166, "=Guerrero")</f>
        <v>0</v>
      </c>
      <c r="D5" s="10">
        <f>SUMIFS(Concentrado!E$2:E$166,Concentrado!$A$2:$A$166,"="&amp;$A5,Concentrado!$B$2:$B$166, "=Guerrero")</f>
        <v>0</v>
      </c>
    </row>
    <row r="6" spans="1:4" x14ac:dyDescent="0.25">
      <c r="A6" s="7">
        <v>2020</v>
      </c>
      <c r="B6" s="10">
        <f>SUMIFS(Concentrado!C$2:C$166,Concentrado!$A$2:$A$166,"="&amp;$A6,Concentrado!$B$2:$B$166, "=Guerrero")</f>
        <v>0</v>
      </c>
      <c r="C6" s="10">
        <f>SUMIFS(Concentrado!D$2:D$166,Concentrado!$A$2:$A$166,"="&amp;$A6,Concentrado!$B$2:$B$166, "=Guerrero")</f>
        <v>0</v>
      </c>
      <c r="D6" s="10">
        <f>SUMIFS(Concentrado!E$2:E$166,Concentrado!$A$2:$A$166,"="&amp;$A6,Concentrado!$B$2:$B$166, "=Guerrero")</f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"=Hidalgo")</f>
        <v>677</v>
      </c>
      <c r="C2" s="10">
        <f>SUMIFS(Concentrado!D$2:D$166,Concentrado!$A$2:$A$166,"="&amp;$A2,Concentrado!$B$2:$B$166, "=Hidalgo")</f>
        <v>162</v>
      </c>
      <c r="D2" s="10">
        <f>SUMIFS(Concentrado!E$2:E$166,Concentrado!$A$2:$A$166,"="&amp;$A2,Concentrado!$B$2:$B$166, "=Hidalgo")</f>
        <v>4</v>
      </c>
    </row>
    <row r="3" spans="1:4" x14ac:dyDescent="0.25">
      <c r="A3" s="7">
        <v>2017</v>
      </c>
      <c r="B3" s="10">
        <f>SUMIFS(Concentrado!C$2:C$166,Concentrado!$A$2:$A$166,"="&amp;$A3,Concentrado!$B$2:$B$166, "=Hidalgo")</f>
        <v>807</v>
      </c>
      <c r="C3" s="10">
        <f>SUMIFS(Concentrado!D$2:D$166,Concentrado!$A$2:$A$166,"="&amp;$A3,Concentrado!$B$2:$B$166, "=Hidalgo")</f>
        <v>271</v>
      </c>
      <c r="D3" s="10">
        <f>SUMIFS(Concentrado!E$2:E$166,Concentrado!$A$2:$A$166,"="&amp;$A3,Concentrado!$B$2:$B$166, "=Hidalgo")</f>
        <v>3</v>
      </c>
    </row>
    <row r="4" spans="1:4" x14ac:dyDescent="0.25">
      <c r="A4" s="7">
        <v>2018</v>
      </c>
      <c r="B4" s="10">
        <f>SUMIFS(Concentrado!C$2:C$166,Concentrado!$A$2:$A$166,"="&amp;$A4,Concentrado!$B$2:$B$166, "=Hidalgo")</f>
        <v>645</v>
      </c>
      <c r="C4" s="10">
        <f>SUMIFS(Concentrado!D$2:D$166,Concentrado!$A$2:$A$166,"="&amp;$A4,Concentrado!$B$2:$B$166, "=Hidalgo")</f>
        <v>373</v>
      </c>
      <c r="D4" s="10">
        <f>SUMIFS(Concentrado!E$2:E$166,Concentrado!$A$2:$A$166,"="&amp;$A4,Concentrado!$B$2:$B$166, "=Hidalgo")</f>
        <v>1</v>
      </c>
    </row>
    <row r="5" spans="1:4" x14ac:dyDescent="0.25">
      <c r="A5" s="7">
        <v>2019</v>
      </c>
      <c r="B5" s="10">
        <f>SUMIFS(Concentrado!C$2:C$166,Concentrado!$A$2:$A$166,"="&amp;$A5,Concentrado!$B$2:$B$166, "=Hidalgo")</f>
        <v>697</v>
      </c>
      <c r="C5" s="10">
        <f>SUMIFS(Concentrado!D$2:D$166,Concentrado!$A$2:$A$166,"="&amp;$A5,Concentrado!$B$2:$B$166, "=Hidalgo")</f>
        <v>419</v>
      </c>
      <c r="D5" s="10">
        <f>SUMIFS(Concentrado!E$2:E$166,Concentrado!$A$2:$A$166,"="&amp;$A5,Concentrado!$B$2:$B$166, "=Hidalgo")</f>
        <v>2</v>
      </c>
    </row>
    <row r="6" spans="1:4" x14ac:dyDescent="0.25">
      <c r="A6" s="7">
        <v>2020</v>
      </c>
      <c r="B6" s="10">
        <f>SUMIFS(Concentrado!C$2:C$166,Concentrado!$A$2:$A$166,"="&amp;$A6,Concentrado!$B$2:$B$166, "=Hidalgo")</f>
        <v>538</v>
      </c>
      <c r="C6" s="10">
        <f>SUMIFS(Concentrado!D$2:D$166,Concentrado!$A$2:$A$166,"="&amp;$A6,Concentrado!$B$2:$B$166, "=Hidalgo")</f>
        <v>265</v>
      </c>
      <c r="D6" s="10">
        <f>SUMIFS(Concentrado!E$2:E$166,Concentrado!$A$2:$A$166,"="&amp;$A6,Concentrado!$B$2:$B$166, "=Hidalgo")</f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"=Jalisco")</f>
        <v>3434</v>
      </c>
      <c r="C2" s="10">
        <f>SUMIFS(Concentrado!D$2:D$166,Concentrado!$A$2:$A$166,"="&amp;$A2,Concentrado!$B$2:$B$166, "=Jalisco")</f>
        <v>11</v>
      </c>
      <c r="D2" s="10">
        <f>SUMIFS(Concentrado!E$2:E$166,Concentrado!$A$2:$A$166,"="&amp;$A2,Concentrado!$B$2:$B$166, "=Jalisco")</f>
        <v>0</v>
      </c>
    </row>
    <row r="3" spans="1:4" x14ac:dyDescent="0.25">
      <c r="A3" s="7">
        <v>2017</v>
      </c>
      <c r="B3" s="10">
        <f>SUMIFS(Concentrado!C$2:C$166,Concentrado!$A$2:$A$166,"="&amp;$A3,Concentrado!$B$2:$B$166, "=Jalisco")</f>
        <v>3063</v>
      </c>
      <c r="C3" s="10">
        <f>SUMIFS(Concentrado!D$2:D$166,Concentrado!$A$2:$A$166,"="&amp;$A3,Concentrado!$B$2:$B$166, "=Jalisco")</f>
        <v>0</v>
      </c>
      <c r="D3" s="10">
        <f>SUMIFS(Concentrado!E$2:E$166,Concentrado!$A$2:$A$166,"="&amp;$A3,Concentrado!$B$2:$B$166, "=Jalisco")</f>
        <v>2</v>
      </c>
    </row>
    <row r="4" spans="1:4" x14ac:dyDescent="0.25">
      <c r="A4" s="7">
        <v>2018</v>
      </c>
      <c r="B4" s="10">
        <f>SUMIFS(Concentrado!C$2:C$166,Concentrado!$A$2:$A$166,"="&amp;$A4,Concentrado!$B$2:$B$166, "=Jalisco")</f>
        <v>2394</v>
      </c>
      <c r="C4" s="10">
        <f>SUMIFS(Concentrado!D$2:D$166,Concentrado!$A$2:$A$166,"="&amp;$A4,Concentrado!$B$2:$B$166, "=Jalisco")</f>
        <v>0</v>
      </c>
      <c r="D4" s="10">
        <f>SUMIFS(Concentrado!E$2:E$166,Concentrado!$A$2:$A$166,"="&amp;$A4,Concentrado!$B$2:$B$166, "=Jalisco")</f>
        <v>1</v>
      </c>
    </row>
    <row r="5" spans="1:4" x14ac:dyDescent="0.25">
      <c r="A5" s="7">
        <v>2019</v>
      </c>
      <c r="B5" s="10">
        <f>SUMIFS(Concentrado!C$2:C$166,Concentrado!$A$2:$A$166,"="&amp;$A5,Concentrado!$B$2:$B$166, "=Jalisco")</f>
        <v>2809</v>
      </c>
      <c r="C5" s="10">
        <f>SUMIFS(Concentrado!D$2:D$166,Concentrado!$A$2:$A$166,"="&amp;$A5,Concentrado!$B$2:$B$166, "=Jalisco")</f>
        <v>0</v>
      </c>
      <c r="D5" s="10">
        <f>SUMIFS(Concentrado!E$2:E$166,Concentrado!$A$2:$A$166,"="&amp;$A5,Concentrado!$B$2:$B$166, "=Jalisco")</f>
        <v>2</v>
      </c>
    </row>
    <row r="6" spans="1:4" x14ac:dyDescent="0.25">
      <c r="A6" s="7">
        <v>2020</v>
      </c>
      <c r="B6" s="10">
        <f>SUMIFS(Concentrado!C$2:C$166,Concentrado!$A$2:$A$166,"="&amp;$A6,Concentrado!$B$2:$B$166, "=Jalisco")</f>
        <v>794</v>
      </c>
      <c r="C6" s="10">
        <f>SUMIFS(Concentrado!D$2:D$166,Concentrado!$A$2:$A$166,"="&amp;$A6,Concentrado!$B$2:$B$166, "=Jalisco")</f>
        <v>0</v>
      </c>
      <c r="D6" s="10">
        <f>SUMIFS(Concentrado!E$2:E$166,Concentrado!$A$2:$A$166,"="&amp;$A6,Concentrado!$B$2:$B$166, "=Jalisco")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"=México")</f>
        <v>2516</v>
      </c>
      <c r="C2" s="10">
        <f>SUMIFS(Concentrado!D$2:D$166,Concentrado!$A$2:$A$166,"="&amp;$A2,Concentrado!$B$2:$B$166, "=México")</f>
        <v>127</v>
      </c>
      <c r="D2" s="10">
        <f>SUMIFS(Concentrado!E$2:E$166,Concentrado!$A$2:$A$166,"="&amp;$A2,Concentrado!$B$2:$B$166, "=México")</f>
        <v>0</v>
      </c>
    </row>
    <row r="3" spans="1:4" x14ac:dyDescent="0.25">
      <c r="A3" s="7">
        <v>2017</v>
      </c>
      <c r="B3" s="10">
        <f>SUMIFS(Concentrado!C$2:C$166,Concentrado!$A$2:$A$166,"="&amp;$A3,Concentrado!$B$2:$B$166, "=México")</f>
        <v>1251</v>
      </c>
      <c r="C3" s="10">
        <f>SUMIFS(Concentrado!D$2:D$166,Concentrado!$A$2:$A$166,"="&amp;$A3,Concentrado!$B$2:$B$166, "=México")</f>
        <v>3</v>
      </c>
      <c r="D3" s="10">
        <f>SUMIFS(Concentrado!E$2:E$166,Concentrado!$A$2:$A$166,"="&amp;$A3,Concentrado!$B$2:$B$166, "=México")</f>
        <v>2</v>
      </c>
    </row>
    <row r="4" spans="1:4" x14ac:dyDescent="0.25">
      <c r="A4" s="7">
        <v>2018</v>
      </c>
      <c r="B4" s="10">
        <f>SUMIFS(Concentrado!C$2:C$166,Concentrado!$A$2:$A$166,"="&amp;$A4,Concentrado!$B$2:$B$166, "=México")</f>
        <v>1033</v>
      </c>
      <c r="C4" s="10">
        <f>SUMIFS(Concentrado!D$2:D$166,Concentrado!$A$2:$A$166,"="&amp;$A4,Concentrado!$B$2:$B$166, "=México")</f>
        <v>0</v>
      </c>
      <c r="D4" s="10">
        <f>SUMIFS(Concentrado!E$2:E$166,Concentrado!$A$2:$A$166,"="&amp;$A4,Concentrado!$B$2:$B$166, "=México")</f>
        <v>1</v>
      </c>
    </row>
    <row r="5" spans="1:4" x14ac:dyDescent="0.25">
      <c r="A5" s="7">
        <v>2019</v>
      </c>
      <c r="B5" s="10">
        <f>SUMIFS(Concentrado!C$2:C$166,Concentrado!$A$2:$A$166,"="&amp;$A5,Concentrado!$B$2:$B$166, "=México")</f>
        <v>1015</v>
      </c>
      <c r="C5" s="10">
        <f>SUMIFS(Concentrado!D$2:D$166,Concentrado!$A$2:$A$166,"="&amp;$A5,Concentrado!$B$2:$B$166, "=México")</f>
        <v>0</v>
      </c>
      <c r="D5" s="10">
        <f>SUMIFS(Concentrado!E$2:E$166,Concentrado!$A$2:$A$166,"="&amp;$A5,Concentrado!$B$2:$B$166, "=México")</f>
        <v>0</v>
      </c>
    </row>
    <row r="6" spans="1:4" x14ac:dyDescent="0.25">
      <c r="A6" s="7">
        <v>2020</v>
      </c>
      <c r="B6" s="10">
        <f>SUMIFS(Concentrado!C$2:C$166,Concentrado!$A$2:$A$166,"="&amp;$A6,Concentrado!$B$2:$B$166, "=México")</f>
        <v>729</v>
      </c>
      <c r="C6" s="10">
        <f>SUMIFS(Concentrado!D$2:D$166,Concentrado!$A$2:$A$166,"="&amp;$A6,Concentrado!$B$2:$B$166, "=México")</f>
        <v>0</v>
      </c>
      <c r="D6" s="10">
        <f>SUMIFS(Concentrado!E$2:E$166,Concentrado!$A$2:$A$166,"="&amp;$A6,Concentrado!$B$2:$B$166, "=México")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"=Michoacán")</f>
        <v>1051</v>
      </c>
      <c r="C2" s="10">
        <f>SUMIFS(Concentrado!D$2:D$166,Concentrado!$A$2:$A$166,"="&amp;$A2,Concentrado!$B$2:$B$166, "=Michoacán")</f>
        <v>62</v>
      </c>
      <c r="D2" s="10">
        <f>SUMIFS(Concentrado!E$2:E$166,Concentrado!$A$2:$A$166,"="&amp;$A2,Concentrado!$B$2:$B$166, "=Michoacán")</f>
        <v>0</v>
      </c>
    </row>
    <row r="3" spans="1:4" x14ac:dyDescent="0.25">
      <c r="A3" s="7">
        <v>2017</v>
      </c>
      <c r="B3" s="10">
        <f>SUMIFS(Concentrado!C$2:C$166,Concentrado!$A$2:$A$166,"="&amp;$A3,Concentrado!$B$2:$B$166, "=Michoacán")</f>
        <v>1126</v>
      </c>
      <c r="C3" s="10">
        <f>SUMIFS(Concentrado!D$2:D$166,Concentrado!$A$2:$A$166,"="&amp;$A3,Concentrado!$B$2:$B$166, "=Michoacán")</f>
        <v>187</v>
      </c>
      <c r="D3" s="10">
        <f>SUMIFS(Concentrado!E$2:E$166,Concentrado!$A$2:$A$166,"="&amp;$A3,Concentrado!$B$2:$B$166, "=Michoacán")</f>
        <v>2</v>
      </c>
    </row>
    <row r="4" spans="1:4" x14ac:dyDescent="0.25">
      <c r="A4" s="7">
        <v>2018</v>
      </c>
      <c r="B4" s="10">
        <f>SUMIFS(Concentrado!C$2:C$166,Concentrado!$A$2:$A$166,"="&amp;$A4,Concentrado!$B$2:$B$166, "=Michoacán")</f>
        <v>1005</v>
      </c>
      <c r="C4" s="10">
        <f>SUMIFS(Concentrado!D$2:D$166,Concentrado!$A$2:$A$166,"="&amp;$A4,Concentrado!$B$2:$B$166, "=Michoacán")</f>
        <v>183</v>
      </c>
      <c r="D4" s="10">
        <f>SUMIFS(Concentrado!E$2:E$166,Concentrado!$A$2:$A$166,"="&amp;$A4,Concentrado!$B$2:$B$166, "=Michoacán")</f>
        <v>0</v>
      </c>
    </row>
    <row r="5" spans="1:4" x14ac:dyDescent="0.25">
      <c r="A5" s="7">
        <v>2019</v>
      </c>
      <c r="B5" s="10">
        <f>SUMIFS(Concentrado!C$2:C$166,Concentrado!$A$2:$A$166,"="&amp;$A5,Concentrado!$B$2:$B$166, "=Michoacán")</f>
        <v>1277</v>
      </c>
      <c r="C5" s="10">
        <f>SUMIFS(Concentrado!D$2:D$166,Concentrado!$A$2:$A$166,"="&amp;$A5,Concentrado!$B$2:$B$166, "=Michoacán")</f>
        <v>32</v>
      </c>
      <c r="D5" s="10">
        <f>SUMIFS(Concentrado!E$2:E$166,Concentrado!$A$2:$A$166,"="&amp;$A5,Concentrado!$B$2:$B$166, "=Michoacán")</f>
        <v>0</v>
      </c>
    </row>
    <row r="6" spans="1:4" x14ac:dyDescent="0.25">
      <c r="A6" s="7">
        <v>2020</v>
      </c>
      <c r="B6" s="10">
        <f>SUMIFS(Concentrado!C$2:C$166,Concentrado!$A$2:$A$166,"="&amp;$A6,Concentrado!$B$2:$B$166, "=Michoacán")</f>
        <v>1106</v>
      </c>
      <c r="C6" s="10">
        <f>SUMIFS(Concentrado!D$2:D$166,Concentrado!$A$2:$A$166,"="&amp;$A6,Concentrado!$B$2:$B$166, "=Michoacán")</f>
        <v>97</v>
      </c>
      <c r="D6" s="10">
        <f>SUMIFS(Concentrado!E$2:E$166,Concentrado!$A$2:$A$166,"="&amp;$A6,Concentrado!$B$2:$B$166, "=Michoacán")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"=Morelos")</f>
        <v>0</v>
      </c>
      <c r="C2" s="10">
        <f>SUMIFS(Concentrado!D$2:D$166,Concentrado!$A$2:$A$166,"="&amp;$A2,Concentrado!$B$2:$B$166, "=Morelos")</f>
        <v>0</v>
      </c>
      <c r="D2" s="10">
        <f>SUMIFS(Concentrado!E$2:E$166,Concentrado!$A$2:$A$166,"="&amp;$A2,Concentrado!$B$2:$B$166, "=Morelos")</f>
        <v>0</v>
      </c>
    </row>
    <row r="3" spans="1:4" x14ac:dyDescent="0.25">
      <c r="A3" s="7">
        <v>2017</v>
      </c>
      <c r="B3" s="10">
        <f>SUMIFS(Concentrado!C$2:C$166,Concentrado!$A$2:$A$166,"="&amp;$A3,Concentrado!$B$2:$B$166, "=Morelos")</f>
        <v>0</v>
      </c>
      <c r="C3" s="10">
        <f>SUMIFS(Concentrado!D$2:D$166,Concentrado!$A$2:$A$166,"="&amp;$A3,Concentrado!$B$2:$B$166, "=Morelos")</f>
        <v>0</v>
      </c>
      <c r="D3" s="10">
        <f>SUMIFS(Concentrado!E$2:E$166,Concentrado!$A$2:$A$166,"="&amp;$A3,Concentrado!$B$2:$B$166, "=Morelos")</f>
        <v>0</v>
      </c>
    </row>
    <row r="4" spans="1:4" x14ac:dyDescent="0.25">
      <c r="A4" s="7">
        <v>2018</v>
      </c>
      <c r="B4" s="10">
        <f>SUMIFS(Concentrado!C$2:C$166,Concentrado!$A$2:$A$166,"="&amp;$A4,Concentrado!$B$2:$B$166, "=Morelos")</f>
        <v>0</v>
      </c>
      <c r="C4" s="10">
        <f>SUMIFS(Concentrado!D$2:D$166,Concentrado!$A$2:$A$166,"="&amp;$A4,Concentrado!$B$2:$B$166, "=Morelos")</f>
        <v>0</v>
      </c>
      <c r="D4" s="10">
        <f>SUMIFS(Concentrado!E$2:E$166,Concentrado!$A$2:$A$166,"="&amp;$A4,Concentrado!$B$2:$B$166, "=Morelos")</f>
        <v>0</v>
      </c>
    </row>
    <row r="5" spans="1:4" x14ac:dyDescent="0.25">
      <c r="A5" s="7">
        <v>2019</v>
      </c>
      <c r="B5" s="10">
        <f>SUMIFS(Concentrado!C$2:C$166,Concentrado!$A$2:$A$166,"="&amp;$A5,Concentrado!$B$2:$B$166, "=Morelos")</f>
        <v>0</v>
      </c>
      <c r="C5" s="10">
        <f>SUMIFS(Concentrado!D$2:D$166,Concentrado!$A$2:$A$166,"="&amp;$A5,Concentrado!$B$2:$B$166, "=Morelos")</f>
        <v>0</v>
      </c>
      <c r="D5" s="10">
        <f>SUMIFS(Concentrado!E$2:E$166,Concentrado!$A$2:$A$166,"="&amp;$A5,Concentrado!$B$2:$B$166, "=Morelos")</f>
        <v>0</v>
      </c>
    </row>
    <row r="6" spans="1:4" x14ac:dyDescent="0.25">
      <c r="A6" s="7">
        <v>2020</v>
      </c>
      <c r="B6" s="10">
        <f>SUMIFS(Concentrado!C$2:C$166,Concentrado!$A$2:$A$166,"="&amp;$A6,Concentrado!$B$2:$B$166, "=Morelos")</f>
        <v>0</v>
      </c>
      <c r="C6" s="10">
        <f>SUMIFS(Concentrado!D$2:D$166,Concentrado!$A$2:$A$166,"="&amp;$A6,Concentrado!$B$2:$B$166, "=Morelos")</f>
        <v>0</v>
      </c>
      <c r="D6" s="10">
        <f>SUMIFS(Concentrado!E$2:E$166,Concentrado!$A$2:$A$166,"="&amp;$A6,Concentrado!$B$2:$B$166, "=Morelos")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8">
        <v>2016</v>
      </c>
      <c r="B2" s="9">
        <f>SUMIFS(Concentrado!C$2:C$166,Concentrado!$A$2:$A$166,"="&amp;$A2,Concentrado!$B$2:$B$166, "=Nacional")</f>
        <v>32779</v>
      </c>
      <c r="C2" s="9">
        <f>SUMIFS(Concentrado!D$2:D$166,Concentrado!$A$2:$A$166,"="&amp;$A2,Concentrado!$B$2:$B$166, "=Nacional")</f>
        <v>3285</v>
      </c>
      <c r="D2" s="9">
        <f>SUMIFS(Concentrado!E$2:E$166,Concentrado!$A$2:$A$166,"="&amp;$A2,Concentrado!$B$2:$B$166, "=Nacional")</f>
        <v>60</v>
      </c>
    </row>
    <row r="3" spans="1:4" x14ac:dyDescent="0.25">
      <c r="A3" s="8">
        <v>2017</v>
      </c>
      <c r="B3" s="9">
        <f>SUMIFS(Concentrado!C$2:C$166,Concentrado!$A$2:$A$166,"="&amp;$A3,Concentrado!$B$2:$B$166, "=Nacional")</f>
        <v>27662</v>
      </c>
      <c r="C3" s="9">
        <f>SUMIFS(Concentrado!D$2:D$166,Concentrado!$A$2:$A$166,"="&amp;$A3,Concentrado!$B$2:$B$166, "=Nacional")</f>
        <v>2447</v>
      </c>
      <c r="D3" s="9">
        <f>SUMIFS(Concentrado!E$2:E$166,Concentrado!$A$2:$A$166,"="&amp;$A3,Concentrado!$B$2:$B$166, "=Nacional")</f>
        <v>160</v>
      </c>
    </row>
    <row r="4" spans="1:4" x14ac:dyDescent="0.25">
      <c r="A4" s="8">
        <v>2018</v>
      </c>
      <c r="B4" s="9">
        <f>SUMIFS(Concentrado!C$2:C$166,Concentrado!$A$2:$A$166,"="&amp;$A4,Concentrado!$B$2:$B$166, "=Nacional")</f>
        <v>22079</v>
      </c>
      <c r="C4" s="9">
        <f>SUMIFS(Concentrado!D$2:D$166,Concentrado!$A$2:$A$166,"="&amp;$A4,Concentrado!$B$2:$B$166, "=Nacional")</f>
        <v>1941</v>
      </c>
      <c r="D4" s="9">
        <f>SUMIFS(Concentrado!E$2:E$166,Concentrado!$A$2:$A$166,"="&amp;$A4,Concentrado!$B$2:$B$166, "=Nacional")</f>
        <v>1550</v>
      </c>
    </row>
    <row r="5" spans="1:4" x14ac:dyDescent="0.25">
      <c r="A5" s="8">
        <v>2019</v>
      </c>
      <c r="B5" s="9">
        <f>SUMIFS(Concentrado!C$2:C$166,Concentrado!$A$2:$A$166,"="&amp;$A5,Concentrado!$B$2:$B$166, "=Nacional")</f>
        <v>21002</v>
      </c>
      <c r="C5" s="9">
        <f>SUMIFS(Concentrado!D$2:D$166,Concentrado!$A$2:$A$166,"="&amp;$A5,Concentrado!$B$2:$B$166, "=Nacional")</f>
        <v>2280</v>
      </c>
      <c r="D5" s="9">
        <f>SUMIFS(Concentrado!E$2:E$166,Concentrado!$A$2:$A$166,"="&amp;$A5,Concentrado!$B$2:$B$166, "=Nacional")</f>
        <v>36</v>
      </c>
    </row>
    <row r="6" spans="1:4" x14ac:dyDescent="0.25">
      <c r="A6" s="8">
        <v>2020</v>
      </c>
      <c r="B6" s="9">
        <f>SUMIFS(Concentrado!C$2:C$166,Concentrado!$A$2:$A$166,"="&amp;$A6,Concentrado!$B$2:$B$166, "=Nacional")</f>
        <v>10712</v>
      </c>
      <c r="C6" s="9">
        <f>SUMIFS(Concentrado!D$2:D$166,Concentrado!$A$2:$A$166,"="&amp;$A6,Concentrado!$B$2:$B$166, "=Nacional")</f>
        <v>1398</v>
      </c>
      <c r="D6" s="9">
        <f>SUMIFS(Concentrado!E$2:E$166,Concentrado!$A$2:$A$166,"="&amp;$A6,Concentrado!$B$2:$B$166, "=Nacional")</f>
        <v>93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"=Nayarit")</f>
        <v>823</v>
      </c>
      <c r="C2" s="10">
        <f>SUMIFS(Concentrado!D$2:D$166,Concentrado!$A$2:$A$166,"="&amp;$A2,Concentrado!$B$2:$B$166, "=Nayarit")</f>
        <v>17</v>
      </c>
      <c r="D2" s="10">
        <f>SUMIFS(Concentrado!E$2:E$166,Concentrado!$A$2:$A$166,"="&amp;$A2,Concentrado!$B$2:$B$166, "=Nayarit")</f>
        <v>0</v>
      </c>
    </row>
    <row r="3" spans="1:4" x14ac:dyDescent="0.25">
      <c r="A3" s="7">
        <v>2017</v>
      </c>
      <c r="B3" s="10">
        <f>SUMIFS(Concentrado!C$2:C$166,Concentrado!$A$2:$A$166,"="&amp;$A3,Concentrado!$B$2:$B$166, "=Nayarit")</f>
        <v>633</v>
      </c>
      <c r="C3" s="10">
        <f>SUMIFS(Concentrado!D$2:D$166,Concentrado!$A$2:$A$166,"="&amp;$A3,Concentrado!$B$2:$B$166, "=Nayarit")</f>
        <v>75</v>
      </c>
      <c r="D3" s="10">
        <f>SUMIFS(Concentrado!E$2:E$166,Concentrado!$A$2:$A$166,"="&amp;$A3,Concentrado!$B$2:$B$166, "=Nayarit")</f>
        <v>0</v>
      </c>
    </row>
    <row r="4" spans="1:4" x14ac:dyDescent="0.25">
      <c r="A4" s="7">
        <v>2018</v>
      </c>
      <c r="B4" s="10">
        <f>SUMIFS(Concentrado!C$2:C$166,Concentrado!$A$2:$A$166,"="&amp;$A4,Concentrado!$B$2:$B$166, "=Nayarit")</f>
        <v>626</v>
      </c>
      <c r="C4" s="10">
        <f>SUMIFS(Concentrado!D$2:D$166,Concentrado!$A$2:$A$166,"="&amp;$A4,Concentrado!$B$2:$B$166, "=Nayarit")</f>
        <v>0</v>
      </c>
      <c r="D4" s="10">
        <f>SUMIFS(Concentrado!E$2:E$166,Concentrado!$A$2:$A$166,"="&amp;$A4,Concentrado!$B$2:$B$166, "=Nayarit")</f>
        <v>0</v>
      </c>
    </row>
    <row r="5" spans="1:4" x14ac:dyDescent="0.25">
      <c r="A5" s="7">
        <v>2019</v>
      </c>
      <c r="B5" s="10">
        <f>SUMIFS(Concentrado!C$2:C$166,Concentrado!$A$2:$A$166,"="&amp;$A5,Concentrado!$B$2:$B$166, "=Nayarit")</f>
        <v>285</v>
      </c>
      <c r="C5" s="10">
        <f>SUMIFS(Concentrado!D$2:D$166,Concentrado!$A$2:$A$166,"="&amp;$A5,Concentrado!$B$2:$B$166, "=Nayarit")</f>
        <v>0</v>
      </c>
      <c r="D5" s="10">
        <f>SUMIFS(Concentrado!E$2:E$166,Concentrado!$A$2:$A$166,"="&amp;$A5,Concentrado!$B$2:$B$166, "=Nayarit")</f>
        <v>0</v>
      </c>
    </row>
    <row r="6" spans="1:4" x14ac:dyDescent="0.25">
      <c r="A6" s="7">
        <v>2020</v>
      </c>
      <c r="B6" s="10">
        <f>SUMIFS(Concentrado!C$2:C$166,Concentrado!$A$2:$A$166,"="&amp;$A6,Concentrado!$B$2:$B$166, "=Nayarit")</f>
        <v>413</v>
      </c>
      <c r="C6" s="10">
        <f>SUMIFS(Concentrado!D$2:D$166,Concentrado!$A$2:$A$166,"="&amp;$A6,Concentrado!$B$2:$B$166, "=Nayarit")</f>
        <v>0</v>
      </c>
      <c r="D6" s="10">
        <f>SUMIFS(Concentrado!E$2:E$166,Concentrado!$A$2:$A$166,"="&amp;$A6,Concentrado!$B$2:$B$166, "=Nayarit")</f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"=Nuevo León")</f>
        <v>1</v>
      </c>
      <c r="C2" s="10">
        <f>SUMIFS(Concentrado!D$2:D$166,Concentrado!$A$2:$A$166,"="&amp;$A2,Concentrado!$B$2:$B$166, "=Nuevo León")</f>
        <v>0</v>
      </c>
      <c r="D2" s="10">
        <f>SUMIFS(Concentrado!E$2:E$166,Concentrado!$A$2:$A$166,"="&amp;$A2,Concentrado!$B$2:$B$166, "=Nuevo León")</f>
        <v>0</v>
      </c>
    </row>
    <row r="3" spans="1:4" x14ac:dyDescent="0.25">
      <c r="A3" s="7">
        <v>2017</v>
      </c>
      <c r="B3" s="10">
        <f>SUMIFS(Concentrado!C$2:C$166,Concentrado!$A$2:$A$166,"="&amp;$A3,Concentrado!$B$2:$B$166, "=Nuevo León")</f>
        <v>7</v>
      </c>
      <c r="C3" s="10">
        <f>SUMIFS(Concentrado!D$2:D$166,Concentrado!$A$2:$A$166,"="&amp;$A3,Concentrado!$B$2:$B$166, "=Nuevo León")</f>
        <v>0</v>
      </c>
      <c r="D3" s="10">
        <f>SUMIFS(Concentrado!E$2:E$166,Concentrado!$A$2:$A$166,"="&amp;$A3,Concentrado!$B$2:$B$166, "=Nuevo León")</f>
        <v>0</v>
      </c>
    </row>
    <row r="4" spans="1:4" x14ac:dyDescent="0.25">
      <c r="A4" s="7">
        <v>2018</v>
      </c>
      <c r="B4" s="10">
        <f>SUMIFS(Concentrado!C$2:C$166,Concentrado!$A$2:$A$166,"="&amp;$A4,Concentrado!$B$2:$B$166, "=Nuevo León")</f>
        <v>1</v>
      </c>
      <c r="C4" s="10">
        <f>SUMIFS(Concentrado!D$2:D$166,Concentrado!$A$2:$A$166,"="&amp;$A4,Concentrado!$B$2:$B$166, "=Nuevo León")</f>
        <v>0</v>
      </c>
      <c r="D4" s="10">
        <f>SUMIFS(Concentrado!E$2:E$166,Concentrado!$A$2:$A$166,"="&amp;$A4,Concentrado!$B$2:$B$166, "=Nuevo León")</f>
        <v>0</v>
      </c>
    </row>
    <row r="5" spans="1:4" x14ac:dyDescent="0.25">
      <c r="A5" s="7">
        <v>2019</v>
      </c>
      <c r="B5" s="10">
        <f>SUMIFS(Concentrado!C$2:C$166,Concentrado!$A$2:$A$166,"="&amp;$A5,Concentrado!$B$2:$B$166, "=Nuevo León")</f>
        <v>1</v>
      </c>
      <c r="C5" s="10">
        <f>SUMIFS(Concentrado!D$2:D$166,Concentrado!$A$2:$A$166,"="&amp;$A5,Concentrado!$B$2:$B$166, "=Nuevo León")</f>
        <v>0</v>
      </c>
      <c r="D5" s="10">
        <f>SUMIFS(Concentrado!E$2:E$166,Concentrado!$A$2:$A$166,"="&amp;$A5,Concentrado!$B$2:$B$166, "=Nuevo León")</f>
        <v>0</v>
      </c>
    </row>
    <row r="6" spans="1:4" x14ac:dyDescent="0.25">
      <c r="A6" s="7">
        <v>2020</v>
      </c>
      <c r="B6" s="10">
        <f>SUMIFS(Concentrado!C$2:C$166,Concentrado!$A$2:$A$166,"="&amp;$A6,Concentrado!$B$2:$B$166, "=Nuevo León")</f>
        <v>0</v>
      </c>
      <c r="C6" s="10">
        <f>SUMIFS(Concentrado!D$2:D$166,Concentrado!$A$2:$A$166,"="&amp;$A6,Concentrado!$B$2:$B$166, "=Nuevo León")</f>
        <v>0</v>
      </c>
      <c r="D6" s="10">
        <f>SUMIFS(Concentrado!E$2:E$166,Concentrado!$A$2:$A$166,"="&amp;$A6,Concentrado!$B$2:$B$166, "=Nuevo León")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"=Oaxaca")</f>
        <v>5539</v>
      </c>
      <c r="C2" s="10">
        <f>SUMIFS(Concentrado!D$2:D$166,Concentrado!$A$2:$A$166,"="&amp;$A2,Concentrado!$B$2:$B$166, "=Oaxaca")</f>
        <v>443</v>
      </c>
      <c r="D2" s="10">
        <f>SUMIFS(Concentrado!E$2:E$166,Concentrado!$A$2:$A$166,"="&amp;$A2,Concentrado!$B$2:$B$166, "=Oaxaca")</f>
        <v>8</v>
      </c>
    </row>
    <row r="3" spans="1:4" x14ac:dyDescent="0.25">
      <c r="A3" s="7">
        <v>2017</v>
      </c>
      <c r="B3" s="10">
        <f>SUMIFS(Concentrado!C$2:C$166,Concentrado!$A$2:$A$166,"="&amp;$A3,Concentrado!$B$2:$B$166, "=Oaxaca")</f>
        <v>4846</v>
      </c>
      <c r="C3" s="10">
        <f>SUMIFS(Concentrado!D$2:D$166,Concentrado!$A$2:$A$166,"="&amp;$A3,Concentrado!$B$2:$B$166, "=Oaxaca")</f>
        <v>433</v>
      </c>
      <c r="D3" s="10">
        <f>SUMIFS(Concentrado!E$2:E$166,Concentrado!$A$2:$A$166,"="&amp;$A3,Concentrado!$B$2:$B$166, "=Oaxaca")</f>
        <v>2</v>
      </c>
    </row>
    <row r="4" spans="1:4" x14ac:dyDescent="0.25">
      <c r="A4" s="7">
        <v>2018</v>
      </c>
      <c r="B4" s="10">
        <f>SUMIFS(Concentrado!C$2:C$166,Concentrado!$A$2:$A$166,"="&amp;$A4,Concentrado!$B$2:$B$166, "=Oaxaca")</f>
        <v>3435</v>
      </c>
      <c r="C4" s="10">
        <f>SUMIFS(Concentrado!D$2:D$166,Concentrado!$A$2:$A$166,"="&amp;$A4,Concentrado!$B$2:$B$166, "=Oaxaca")</f>
        <v>270</v>
      </c>
      <c r="D4" s="10">
        <f>SUMIFS(Concentrado!E$2:E$166,Concentrado!$A$2:$A$166,"="&amp;$A4,Concentrado!$B$2:$B$166, "=Oaxaca")</f>
        <v>0</v>
      </c>
    </row>
    <row r="5" spans="1:4" x14ac:dyDescent="0.25">
      <c r="A5" s="7">
        <v>2019</v>
      </c>
      <c r="B5" s="10">
        <f>SUMIFS(Concentrado!C$2:C$166,Concentrado!$A$2:$A$166,"="&amp;$A5,Concentrado!$B$2:$B$166, "=Oaxaca")</f>
        <v>3985</v>
      </c>
      <c r="C5" s="10">
        <f>SUMIFS(Concentrado!D$2:D$166,Concentrado!$A$2:$A$166,"="&amp;$A5,Concentrado!$B$2:$B$166, "=Oaxaca")</f>
        <v>338</v>
      </c>
      <c r="D5" s="10">
        <f>SUMIFS(Concentrado!E$2:E$166,Concentrado!$A$2:$A$166,"="&amp;$A5,Concentrado!$B$2:$B$166, "=Oaxaca")</f>
        <v>3</v>
      </c>
    </row>
    <row r="6" spans="1:4" x14ac:dyDescent="0.25">
      <c r="A6" s="7">
        <v>2020</v>
      </c>
      <c r="B6" s="10">
        <f>SUMIFS(Concentrado!C$2:C$166,Concentrado!$A$2:$A$166,"="&amp;$A6,Concentrado!$B$2:$B$166, "=Oaxaca")</f>
        <v>2271</v>
      </c>
      <c r="C6" s="10">
        <f>SUMIFS(Concentrado!D$2:D$166,Concentrado!$A$2:$A$166,"="&amp;$A6,Concentrado!$B$2:$B$166, "=Oaxaca")</f>
        <v>53</v>
      </c>
      <c r="D6" s="10">
        <f>SUMIFS(Concentrado!E$2:E$166,Concentrado!$A$2:$A$166,"="&amp;$A6,Concentrado!$B$2:$B$166, "=Oaxaca")</f>
        <v>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"=Puebla")</f>
        <v>534</v>
      </c>
      <c r="C2" s="10">
        <f>SUMIFS(Concentrado!D$2:D$166,Concentrado!$A$2:$A$166,"="&amp;$A2,Concentrado!$B$2:$B$166, "=Puebla")</f>
        <v>2</v>
      </c>
      <c r="D2" s="10">
        <f>SUMIFS(Concentrado!E$2:E$166,Concentrado!$A$2:$A$166,"="&amp;$A2,Concentrado!$B$2:$B$166, "=Puebla")</f>
        <v>3</v>
      </c>
    </row>
    <row r="3" spans="1:4" x14ac:dyDescent="0.25">
      <c r="A3" s="7">
        <v>2017</v>
      </c>
      <c r="B3" s="10">
        <f>SUMIFS(Concentrado!C$2:C$166,Concentrado!$A$2:$A$166,"="&amp;$A3,Concentrado!$B$2:$B$166, "=Puebla")</f>
        <v>649</v>
      </c>
      <c r="C3" s="10">
        <f>SUMIFS(Concentrado!D$2:D$166,Concentrado!$A$2:$A$166,"="&amp;$A3,Concentrado!$B$2:$B$166, "=Puebla")</f>
        <v>1</v>
      </c>
      <c r="D3" s="10">
        <f>SUMIFS(Concentrado!E$2:E$166,Concentrado!$A$2:$A$166,"="&amp;$A3,Concentrado!$B$2:$B$166, "=Puebla")</f>
        <v>1</v>
      </c>
    </row>
    <row r="4" spans="1:4" x14ac:dyDescent="0.25">
      <c r="A4" s="7">
        <v>2018</v>
      </c>
      <c r="B4" s="10">
        <f>SUMIFS(Concentrado!C$2:C$166,Concentrado!$A$2:$A$166,"="&amp;$A4,Concentrado!$B$2:$B$166, "=Puebla")</f>
        <v>543</v>
      </c>
      <c r="C4" s="10">
        <f>SUMIFS(Concentrado!D$2:D$166,Concentrado!$A$2:$A$166,"="&amp;$A4,Concentrado!$B$2:$B$166, "=Puebla")</f>
        <v>2</v>
      </c>
      <c r="D4" s="10">
        <f>SUMIFS(Concentrado!E$2:E$166,Concentrado!$A$2:$A$166,"="&amp;$A4,Concentrado!$B$2:$B$166, "=Puebla")</f>
        <v>2</v>
      </c>
    </row>
    <row r="5" spans="1:4" x14ac:dyDescent="0.25">
      <c r="A5" s="7">
        <v>2019</v>
      </c>
      <c r="B5" s="10">
        <f>SUMIFS(Concentrado!C$2:C$166,Concentrado!$A$2:$A$166,"="&amp;$A5,Concentrado!$B$2:$B$166, "=Puebla")</f>
        <v>426</v>
      </c>
      <c r="C5" s="10">
        <f>SUMIFS(Concentrado!D$2:D$166,Concentrado!$A$2:$A$166,"="&amp;$A5,Concentrado!$B$2:$B$166, "=Puebla")</f>
        <v>0</v>
      </c>
      <c r="D5" s="10">
        <f>SUMIFS(Concentrado!E$2:E$166,Concentrado!$A$2:$A$166,"="&amp;$A5,Concentrado!$B$2:$B$166, "=Puebla")</f>
        <v>0</v>
      </c>
    </row>
    <row r="6" spans="1:4" x14ac:dyDescent="0.25">
      <c r="A6" s="7">
        <v>2020</v>
      </c>
      <c r="B6" s="10">
        <f>SUMIFS(Concentrado!C$2:C$166,Concentrado!$A$2:$A$166,"="&amp;$A6,Concentrado!$B$2:$B$166, "=Puebla")</f>
        <v>275</v>
      </c>
      <c r="C6" s="10">
        <f>SUMIFS(Concentrado!D$2:D$166,Concentrado!$A$2:$A$166,"="&amp;$A6,Concentrado!$B$2:$B$166, "=Puebla")</f>
        <v>0</v>
      </c>
      <c r="D6" s="10">
        <f>SUMIFS(Concentrado!E$2:E$166,Concentrado!$A$2:$A$166,"="&amp;$A6,Concentrado!$B$2:$B$166, "=Puebla")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"=Querétaro")</f>
        <v>52</v>
      </c>
      <c r="C2" s="10">
        <f>SUMIFS(Concentrado!D$2:D$166,Concentrado!$A$2:$A$166,"="&amp;$A2,Concentrado!$B$2:$B$166, "=Querétaro")</f>
        <v>0</v>
      </c>
      <c r="D2" s="10">
        <f>SUMIFS(Concentrado!E$2:E$166,Concentrado!$A$2:$A$166,"="&amp;$A2,Concentrado!$B$2:$B$166, "=Querétaro")</f>
        <v>0</v>
      </c>
    </row>
    <row r="3" spans="1:4" x14ac:dyDescent="0.25">
      <c r="A3" s="7">
        <v>2017</v>
      </c>
      <c r="B3" s="10">
        <f>SUMIFS(Concentrado!C$2:C$166,Concentrado!$A$2:$A$166,"="&amp;$A3,Concentrado!$B$2:$B$166, "=Querétaro")</f>
        <v>0</v>
      </c>
      <c r="C3" s="10">
        <f>SUMIFS(Concentrado!D$2:D$166,Concentrado!$A$2:$A$166,"="&amp;$A3,Concentrado!$B$2:$B$166, "=Querétaro")</f>
        <v>0</v>
      </c>
      <c r="D3" s="10">
        <f>SUMIFS(Concentrado!E$2:E$166,Concentrado!$A$2:$A$166,"="&amp;$A3,Concentrado!$B$2:$B$166, "=Querétaro")</f>
        <v>0</v>
      </c>
    </row>
    <row r="4" spans="1:4" x14ac:dyDescent="0.25">
      <c r="A4" s="7">
        <v>2018</v>
      </c>
      <c r="B4" s="10">
        <f>SUMIFS(Concentrado!C$2:C$166,Concentrado!$A$2:$A$166,"="&amp;$A4,Concentrado!$B$2:$B$166, "=Querétaro")</f>
        <v>0</v>
      </c>
      <c r="C4" s="10">
        <f>SUMIFS(Concentrado!D$2:D$166,Concentrado!$A$2:$A$166,"="&amp;$A4,Concentrado!$B$2:$B$166, "=Querétaro")</f>
        <v>0</v>
      </c>
      <c r="D4" s="10">
        <f>SUMIFS(Concentrado!E$2:E$166,Concentrado!$A$2:$A$166,"="&amp;$A4,Concentrado!$B$2:$B$166, "=Querétaro")</f>
        <v>0</v>
      </c>
    </row>
    <row r="5" spans="1:4" x14ac:dyDescent="0.25">
      <c r="A5" s="7">
        <v>2019</v>
      </c>
      <c r="B5" s="10">
        <f>SUMIFS(Concentrado!C$2:C$166,Concentrado!$A$2:$A$166,"="&amp;$A5,Concentrado!$B$2:$B$166, "=Querétaro")</f>
        <v>0</v>
      </c>
      <c r="C5" s="10">
        <f>SUMIFS(Concentrado!D$2:D$166,Concentrado!$A$2:$A$166,"="&amp;$A5,Concentrado!$B$2:$B$166, "=Querétaro")</f>
        <v>0</v>
      </c>
      <c r="D5" s="10">
        <f>SUMIFS(Concentrado!E$2:E$166,Concentrado!$A$2:$A$166,"="&amp;$A5,Concentrado!$B$2:$B$166, "=Querétaro")</f>
        <v>1</v>
      </c>
    </row>
    <row r="6" spans="1:4" x14ac:dyDescent="0.25">
      <c r="A6" s="7">
        <v>2020</v>
      </c>
      <c r="B6" s="10">
        <f>SUMIFS(Concentrado!C$2:C$166,Concentrado!$A$2:$A$166,"="&amp;$A6,Concentrado!$B$2:$B$166, "=Querétaro")</f>
        <v>0</v>
      </c>
      <c r="C6" s="10">
        <f>SUMIFS(Concentrado!D$2:D$166,Concentrado!$A$2:$A$166,"="&amp;$A6,Concentrado!$B$2:$B$166, "=Querétaro")</f>
        <v>0</v>
      </c>
      <c r="D6" s="10">
        <f>SUMIFS(Concentrado!E$2:E$166,Concentrado!$A$2:$A$166,"="&amp;$A6,Concentrado!$B$2:$B$166, "=Querétaro")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"=Quintana Roo")</f>
        <v>0</v>
      </c>
      <c r="C2" s="10">
        <f>SUMIFS(Concentrado!D$2:D$166,Concentrado!$A$2:$A$166,"="&amp;$A2,Concentrado!$B$2:$B$166, "=Quintana Roo")</f>
        <v>0</v>
      </c>
      <c r="D2" s="10">
        <f>SUMIFS(Concentrado!E$2:E$166,Concentrado!$A$2:$A$166,"="&amp;$A2,Concentrado!$B$2:$B$166, "=Quintana Roo")</f>
        <v>0</v>
      </c>
    </row>
    <row r="3" spans="1:4" x14ac:dyDescent="0.25">
      <c r="A3" s="7">
        <v>2017</v>
      </c>
      <c r="B3" s="10">
        <f>SUMIFS(Concentrado!C$2:C$166,Concentrado!$A$2:$A$166,"="&amp;$A3,Concentrado!$B$2:$B$166, "=Quintana Roo")</f>
        <v>0</v>
      </c>
      <c r="C3" s="10">
        <f>SUMIFS(Concentrado!D$2:D$166,Concentrado!$A$2:$A$166,"="&amp;$A3,Concentrado!$B$2:$B$166, "=Quintana Roo")</f>
        <v>0</v>
      </c>
      <c r="D3" s="10">
        <f>SUMIFS(Concentrado!E$2:E$166,Concentrado!$A$2:$A$166,"="&amp;$A3,Concentrado!$B$2:$B$166, "=Quintana Roo")</f>
        <v>0</v>
      </c>
    </row>
    <row r="4" spans="1:4" x14ac:dyDescent="0.25">
      <c r="A4" s="7">
        <v>2018</v>
      </c>
      <c r="B4" s="10">
        <f>SUMIFS(Concentrado!C$2:C$166,Concentrado!$A$2:$A$166,"="&amp;$A4,Concentrado!$B$2:$B$166, "=Quintana Roo")</f>
        <v>0</v>
      </c>
      <c r="C4" s="10">
        <f>SUMIFS(Concentrado!D$2:D$166,Concentrado!$A$2:$A$166,"="&amp;$A4,Concentrado!$B$2:$B$166, "=Quintana Roo")</f>
        <v>0</v>
      </c>
      <c r="D4" s="10">
        <f>SUMIFS(Concentrado!E$2:E$166,Concentrado!$A$2:$A$166,"="&amp;$A4,Concentrado!$B$2:$B$166, "=Quintana Roo")</f>
        <v>0</v>
      </c>
    </row>
    <row r="5" spans="1:4" x14ac:dyDescent="0.25">
      <c r="A5" s="7">
        <v>2019</v>
      </c>
      <c r="B5" s="10">
        <f>SUMIFS(Concentrado!C$2:C$166,Concentrado!$A$2:$A$166,"="&amp;$A5,Concentrado!$B$2:$B$166, "=Quintana Roo")</f>
        <v>0</v>
      </c>
      <c r="C5" s="10">
        <f>SUMIFS(Concentrado!D$2:D$166,Concentrado!$A$2:$A$166,"="&amp;$A5,Concentrado!$B$2:$B$166, "=Quintana Roo")</f>
        <v>0</v>
      </c>
      <c r="D5" s="10">
        <f>SUMIFS(Concentrado!E$2:E$166,Concentrado!$A$2:$A$166,"="&amp;$A5,Concentrado!$B$2:$B$166, "=Quintana Roo")</f>
        <v>0</v>
      </c>
    </row>
    <row r="6" spans="1:4" x14ac:dyDescent="0.25">
      <c r="A6" s="7">
        <v>2020</v>
      </c>
      <c r="B6" s="10">
        <f>SUMIFS(Concentrado!C$2:C$166,Concentrado!$A$2:$A$166,"="&amp;$A6,Concentrado!$B$2:$B$166, "=Quintana Roo")</f>
        <v>0</v>
      </c>
      <c r="C6" s="10">
        <f>SUMIFS(Concentrado!D$2:D$166,Concentrado!$A$2:$A$166,"="&amp;$A6,Concentrado!$B$2:$B$166, "=Quintana Roo")</f>
        <v>0</v>
      </c>
      <c r="D6" s="10">
        <f>SUMIFS(Concentrado!E$2:E$166,Concentrado!$A$2:$A$166,"="&amp;$A6,Concentrado!$B$2:$B$166, "=Quintana Roo")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"=San Luis Potosí")</f>
        <v>127</v>
      </c>
      <c r="C2" s="10">
        <f>SUMIFS(Concentrado!D$2:D$166,Concentrado!$A$2:$A$166,"="&amp;$A2,Concentrado!$B$2:$B$166, "=San Luis Potosí")</f>
        <v>0</v>
      </c>
      <c r="D2" s="10">
        <f>SUMIFS(Concentrado!E$2:E$166,Concentrado!$A$2:$A$166,"="&amp;$A2,Concentrado!$B$2:$B$166, "=San Luis Potosí")</f>
        <v>1</v>
      </c>
    </row>
    <row r="3" spans="1:4" x14ac:dyDescent="0.25">
      <c r="A3" s="7">
        <v>2017</v>
      </c>
      <c r="B3" s="10">
        <f>SUMIFS(Concentrado!C$2:C$166,Concentrado!$A$2:$A$166,"="&amp;$A3,Concentrado!$B$2:$B$166, "=San Luis Potosí")</f>
        <v>0</v>
      </c>
      <c r="C3" s="10">
        <f>SUMIFS(Concentrado!D$2:D$166,Concentrado!$A$2:$A$166,"="&amp;$A3,Concentrado!$B$2:$B$166, "=San Luis Potosí")</f>
        <v>0</v>
      </c>
      <c r="D3" s="10">
        <f>SUMIFS(Concentrado!E$2:E$166,Concentrado!$A$2:$A$166,"="&amp;$A3,Concentrado!$B$2:$B$166, "=San Luis Potosí")</f>
        <v>0</v>
      </c>
    </row>
    <row r="4" spans="1:4" x14ac:dyDescent="0.25">
      <c r="A4" s="7">
        <v>2018</v>
      </c>
      <c r="B4" s="10">
        <f>SUMIFS(Concentrado!C$2:C$166,Concentrado!$A$2:$A$166,"="&amp;$A4,Concentrado!$B$2:$B$166, "=San Luis Potosí")</f>
        <v>0</v>
      </c>
      <c r="C4" s="10">
        <f>SUMIFS(Concentrado!D$2:D$166,Concentrado!$A$2:$A$166,"="&amp;$A4,Concentrado!$B$2:$B$166, "=San Luis Potosí")</f>
        <v>0</v>
      </c>
      <c r="D4" s="10">
        <f>SUMIFS(Concentrado!E$2:E$166,Concentrado!$A$2:$A$166,"="&amp;$A4,Concentrado!$B$2:$B$166, "=San Luis Potosí")</f>
        <v>0</v>
      </c>
    </row>
    <row r="5" spans="1:4" x14ac:dyDescent="0.25">
      <c r="A5" s="7">
        <v>2019</v>
      </c>
      <c r="B5" s="10">
        <f>SUMIFS(Concentrado!C$2:C$166,Concentrado!$A$2:$A$166,"="&amp;$A5,Concentrado!$B$2:$B$166, "=San Luis Potosí")</f>
        <v>0</v>
      </c>
      <c r="C5" s="10">
        <f>SUMIFS(Concentrado!D$2:D$166,Concentrado!$A$2:$A$166,"="&amp;$A5,Concentrado!$B$2:$B$166, "=San Luis Potosí")</f>
        <v>0</v>
      </c>
      <c r="D5" s="10">
        <f>SUMIFS(Concentrado!E$2:E$166,Concentrado!$A$2:$A$166,"="&amp;$A5,Concentrado!$B$2:$B$166, "=San Luis Potosí")</f>
        <v>0</v>
      </c>
    </row>
    <row r="6" spans="1:4" x14ac:dyDescent="0.25">
      <c r="A6" s="7">
        <v>2020</v>
      </c>
      <c r="B6" s="10">
        <f>SUMIFS(Concentrado!C$2:C$166,Concentrado!$A$2:$A$166,"="&amp;$A6,Concentrado!$B$2:$B$166, "=San Luis Potosí")</f>
        <v>0</v>
      </c>
      <c r="C6" s="10">
        <f>SUMIFS(Concentrado!D$2:D$166,Concentrado!$A$2:$A$166,"="&amp;$A6,Concentrado!$B$2:$B$166, "=San Luis Potosí")</f>
        <v>0</v>
      </c>
      <c r="D6" s="10">
        <f>SUMIFS(Concentrado!E$2:E$166,Concentrado!$A$2:$A$166,"="&amp;$A6,Concentrado!$B$2:$B$166, "=San Luis Potosí")</f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"=Sinaloa")</f>
        <v>0</v>
      </c>
      <c r="C2" s="10">
        <f>SUMIFS(Concentrado!D$2:D$166,Concentrado!$A$2:$A$166,"="&amp;$A2,Concentrado!$B$2:$B$166, "=Sinaloa")</f>
        <v>0</v>
      </c>
      <c r="D2" s="10">
        <f>SUMIFS(Concentrado!E$2:E$166,Concentrado!$A$2:$A$166,"="&amp;$A2,Concentrado!$B$2:$B$166, "=Sinaloa")</f>
        <v>0</v>
      </c>
    </row>
    <row r="3" spans="1:4" x14ac:dyDescent="0.25">
      <c r="A3" s="7">
        <v>2017</v>
      </c>
      <c r="B3" s="10">
        <f>SUMIFS(Concentrado!C$2:C$166,Concentrado!$A$2:$A$166,"="&amp;$A3,Concentrado!$B$2:$B$166, "=Sinaloa")</f>
        <v>0</v>
      </c>
      <c r="C3" s="10">
        <f>SUMIFS(Concentrado!D$2:D$166,Concentrado!$A$2:$A$166,"="&amp;$A3,Concentrado!$B$2:$B$166, "=Sinaloa")</f>
        <v>0</v>
      </c>
      <c r="D3" s="10">
        <f>SUMIFS(Concentrado!E$2:E$166,Concentrado!$A$2:$A$166,"="&amp;$A3,Concentrado!$B$2:$B$166, "=Sinaloa")</f>
        <v>0</v>
      </c>
    </row>
    <row r="4" spans="1:4" x14ac:dyDescent="0.25">
      <c r="A4" s="7">
        <v>2018</v>
      </c>
      <c r="B4" s="10">
        <f>SUMIFS(Concentrado!C$2:C$166,Concentrado!$A$2:$A$166,"="&amp;$A4,Concentrado!$B$2:$B$166, "=Sinaloa")</f>
        <v>0</v>
      </c>
      <c r="C4" s="10">
        <f>SUMIFS(Concentrado!D$2:D$166,Concentrado!$A$2:$A$166,"="&amp;$A4,Concentrado!$B$2:$B$166, "=Sinaloa")</f>
        <v>0</v>
      </c>
      <c r="D4" s="10">
        <f>SUMIFS(Concentrado!E$2:E$166,Concentrado!$A$2:$A$166,"="&amp;$A4,Concentrado!$B$2:$B$166, "=Sinaloa")</f>
        <v>0</v>
      </c>
    </row>
    <row r="5" spans="1:4" x14ac:dyDescent="0.25">
      <c r="A5" s="7">
        <v>2019</v>
      </c>
      <c r="B5" s="10">
        <f>SUMIFS(Concentrado!C$2:C$166,Concentrado!$A$2:$A$166,"="&amp;$A5,Concentrado!$B$2:$B$166, "=Sinaloa")</f>
        <v>0</v>
      </c>
      <c r="C5" s="10">
        <f>SUMIFS(Concentrado!D$2:D$166,Concentrado!$A$2:$A$166,"="&amp;$A5,Concentrado!$B$2:$B$166, "=Sinaloa")</f>
        <v>0</v>
      </c>
      <c r="D5" s="10">
        <f>SUMIFS(Concentrado!E$2:E$166,Concentrado!$A$2:$A$166,"="&amp;$A5,Concentrado!$B$2:$B$166, "=Sinaloa")</f>
        <v>0</v>
      </c>
    </row>
    <row r="6" spans="1:4" x14ac:dyDescent="0.25">
      <c r="A6" s="7">
        <v>2020</v>
      </c>
      <c r="B6" s="10">
        <f>SUMIFS(Concentrado!C$2:C$166,Concentrado!$A$2:$A$166,"="&amp;$A6,Concentrado!$B$2:$B$166, "=Sinaloa")</f>
        <v>0</v>
      </c>
      <c r="C6" s="10">
        <f>SUMIFS(Concentrado!D$2:D$166,Concentrado!$A$2:$A$166,"="&amp;$A6,Concentrado!$B$2:$B$166, "=Sinaloa")</f>
        <v>0</v>
      </c>
      <c r="D6" s="10">
        <f>SUMIFS(Concentrado!E$2:E$166,Concentrado!$A$2:$A$166,"="&amp;$A6,Concentrado!$B$2:$B$166, "=Sinaloa")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"=Sonora")</f>
        <v>0</v>
      </c>
      <c r="C2" s="10">
        <f>SUMIFS(Concentrado!D$2:D$166,Concentrado!$A$2:$A$166,"="&amp;$A2,Concentrado!$B$2:$B$166, "=Sonora")</f>
        <v>0</v>
      </c>
      <c r="D2" s="10">
        <f>SUMIFS(Concentrado!E$2:E$166,Concentrado!$A$2:$A$166,"="&amp;$A2,Concentrado!$B$2:$B$166, "=Sonora")</f>
        <v>0</v>
      </c>
    </row>
    <row r="3" spans="1:4" x14ac:dyDescent="0.25">
      <c r="A3" s="7">
        <v>2017</v>
      </c>
      <c r="B3" s="10">
        <f>SUMIFS(Concentrado!C$2:C$166,Concentrado!$A$2:$A$166,"="&amp;$A3,Concentrado!$B$2:$B$166, "=Sonora")</f>
        <v>0</v>
      </c>
      <c r="C3" s="10">
        <f>SUMIFS(Concentrado!D$2:D$166,Concentrado!$A$2:$A$166,"="&amp;$A3,Concentrado!$B$2:$B$166, "=Sonora")</f>
        <v>0</v>
      </c>
      <c r="D3" s="10">
        <f>SUMIFS(Concentrado!E$2:E$166,Concentrado!$A$2:$A$166,"="&amp;$A3,Concentrado!$B$2:$B$166, "=Sonora")</f>
        <v>0</v>
      </c>
    </row>
    <row r="4" spans="1:4" x14ac:dyDescent="0.25">
      <c r="A4" s="7">
        <v>2018</v>
      </c>
      <c r="B4" s="10">
        <f>SUMIFS(Concentrado!C$2:C$166,Concentrado!$A$2:$A$166,"="&amp;$A4,Concentrado!$B$2:$B$166, "=Sonora")</f>
        <v>0</v>
      </c>
      <c r="C4" s="10">
        <f>SUMIFS(Concentrado!D$2:D$166,Concentrado!$A$2:$A$166,"="&amp;$A4,Concentrado!$B$2:$B$166, "=Sonora")</f>
        <v>0</v>
      </c>
      <c r="D4" s="10">
        <f>SUMIFS(Concentrado!E$2:E$166,Concentrado!$A$2:$A$166,"="&amp;$A4,Concentrado!$B$2:$B$166, "=Sonora")</f>
        <v>0</v>
      </c>
    </row>
    <row r="5" spans="1:4" x14ac:dyDescent="0.25">
      <c r="A5" s="7">
        <v>2019</v>
      </c>
      <c r="B5" s="10">
        <f>SUMIFS(Concentrado!C$2:C$166,Concentrado!$A$2:$A$166,"="&amp;$A5,Concentrado!$B$2:$B$166, "=Sonora")</f>
        <v>0</v>
      </c>
      <c r="C5" s="10">
        <f>SUMIFS(Concentrado!D$2:D$166,Concentrado!$A$2:$A$166,"="&amp;$A5,Concentrado!$B$2:$B$166, "=Sonora")</f>
        <v>0</v>
      </c>
      <c r="D5" s="10">
        <f>SUMIFS(Concentrado!E$2:E$166,Concentrado!$A$2:$A$166,"="&amp;$A5,Concentrado!$B$2:$B$166, "=Sonora")</f>
        <v>0</v>
      </c>
    </row>
    <row r="6" spans="1:4" x14ac:dyDescent="0.25">
      <c r="A6" s="7">
        <v>2020</v>
      </c>
      <c r="B6" s="10">
        <f>SUMIFS(Concentrado!C$2:C$166,Concentrado!$A$2:$A$166,"="&amp;$A6,Concentrado!$B$2:$B$166, "=Sonora")</f>
        <v>0</v>
      </c>
      <c r="C6" s="10">
        <f>SUMIFS(Concentrado!D$2:D$166,Concentrado!$A$2:$A$166,"="&amp;$A6,Concentrado!$B$2:$B$166, "=Sonora")</f>
        <v>0</v>
      </c>
      <c r="D6" s="10">
        <f>SUMIFS(Concentrado!E$2:E$166,Concentrado!$A$2:$A$166,"="&amp;$A6,Concentrado!$B$2:$B$166, "=Sonora")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"=Tabasco")</f>
        <v>0</v>
      </c>
      <c r="C2" s="10">
        <f>SUMIFS(Concentrado!D$2:D$166,Concentrado!$A$2:$A$166,"="&amp;$A2,Concentrado!$B$2:$B$166, "=Tabasco")</f>
        <v>0</v>
      </c>
      <c r="D2" s="10">
        <f>SUMIFS(Concentrado!E$2:E$166,Concentrado!$A$2:$A$166,"="&amp;$A2,Concentrado!$B$2:$B$166, "=Tabasco")</f>
        <v>0</v>
      </c>
    </row>
    <row r="3" spans="1:4" x14ac:dyDescent="0.25">
      <c r="A3" s="7">
        <v>2017</v>
      </c>
      <c r="B3" s="10">
        <f>SUMIFS(Concentrado!C$2:C$166,Concentrado!$A$2:$A$166,"="&amp;$A3,Concentrado!$B$2:$B$166, "=Tabasco")</f>
        <v>0</v>
      </c>
      <c r="C3" s="10">
        <f>SUMIFS(Concentrado!D$2:D$166,Concentrado!$A$2:$A$166,"="&amp;$A3,Concentrado!$B$2:$B$166, "=Tabasco")</f>
        <v>0</v>
      </c>
      <c r="D3" s="10">
        <f>SUMIFS(Concentrado!E$2:E$166,Concentrado!$A$2:$A$166,"="&amp;$A3,Concentrado!$B$2:$B$166, "=Tabasco")</f>
        <v>0</v>
      </c>
    </row>
    <row r="4" spans="1:4" x14ac:dyDescent="0.25">
      <c r="A4" s="7">
        <v>2018</v>
      </c>
      <c r="B4" s="10">
        <f>SUMIFS(Concentrado!C$2:C$166,Concentrado!$A$2:$A$166,"="&amp;$A4,Concentrado!$B$2:$B$166, "=Tabasco")</f>
        <v>2</v>
      </c>
      <c r="C4" s="10">
        <f>SUMIFS(Concentrado!D$2:D$166,Concentrado!$A$2:$A$166,"="&amp;$A4,Concentrado!$B$2:$B$166, "=Tabasco")</f>
        <v>0</v>
      </c>
      <c r="D4" s="10">
        <f>SUMIFS(Concentrado!E$2:E$166,Concentrado!$A$2:$A$166,"="&amp;$A4,Concentrado!$B$2:$B$166, "=Tabasco")</f>
        <v>0</v>
      </c>
    </row>
    <row r="5" spans="1:4" x14ac:dyDescent="0.25">
      <c r="A5" s="7">
        <v>2019</v>
      </c>
      <c r="B5" s="10">
        <f>SUMIFS(Concentrado!C$2:C$166,Concentrado!$A$2:$A$166,"="&amp;$A5,Concentrado!$B$2:$B$166, "=Tabasco")</f>
        <v>40</v>
      </c>
      <c r="C5" s="10">
        <f>SUMIFS(Concentrado!D$2:D$166,Concentrado!$A$2:$A$166,"="&amp;$A5,Concentrado!$B$2:$B$166, "=Tabasco")</f>
        <v>0</v>
      </c>
      <c r="D5" s="10">
        <f>SUMIFS(Concentrado!E$2:E$166,Concentrado!$A$2:$A$166,"="&amp;$A5,Concentrado!$B$2:$B$166, "=Tabasco")</f>
        <v>0</v>
      </c>
    </row>
    <row r="6" spans="1:4" x14ac:dyDescent="0.25">
      <c r="A6" s="7">
        <v>2020</v>
      </c>
      <c r="B6" s="10">
        <f>SUMIFS(Concentrado!C$2:C$166,Concentrado!$A$2:$A$166,"="&amp;$A6,Concentrado!$B$2:$B$166, "=Tabasco")</f>
        <v>0</v>
      </c>
      <c r="C6" s="10">
        <f>SUMIFS(Concentrado!D$2:D$166,Concentrado!$A$2:$A$166,"="&amp;$A6,Concentrado!$B$2:$B$166, "=Tabasco")</f>
        <v>0</v>
      </c>
      <c r="D6" s="10">
        <f>SUMIFS(Concentrado!E$2:E$166,Concentrado!$A$2:$A$166,"="&amp;$A6,Concentrado!$B$2:$B$166, "=Tabasco")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"=Aguascalientes")</f>
        <v>402</v>
      </c>
      <c r="C2" s="10">
        <f>SUMIFS(Concentrado!D$2:D$166,Concentrado!$A$2:$A$166,"="&amp;$A2,Concentrado!$B$2:$B$166, "=Aguascalientes")</f>
        <v>0</v>
      </c>
      <c r="D2" s="10">
        <f>SUMIFS(Concentrado!E$2:E$166,Concentrado!$A$2:$A$166,"="&amp;$A2,Concentrado!$B$2:$B$166, "=Aguascalientes")</f>
        <v>0</v>
      </c>
    </row>
    <row r="3" spans="1:4" x14ac:dyDescent="0.25">
      <c r="A3" s="7">
        <v>2017</v>
      </c>
      <c r="B3" s="10">
        <f>SUMIFS(Concentrado!C$2:C$166,Concentrado!$A$2:$A$166,"="&amp;$A3,Concentrado!$B$2:$B$166, "=Aguascalientes")</f>
        <v>449</v>
      </c>
      <c r="C3" s="10">
        <f>SUMIFS(Concentrado!D$2:D$166,Concentrado!$A$2:$A$166,"="&amp;$A3,Concentrado!$B$2:$B$166, "=Aguascalientes")</f>
        <v>0</v>
      </c>
      <c r="D3" s="10">
        <f>SUMIFS(Concentrado!E$2:E$166,Concentrado!$A$2:$A$166,"="&amp;$A3,Concentrado!$B$2:$B$166, "=Aguascalientes")</f>
        <v>0</v>
      </c>
    </row>
    <row r="4" spans="1:4" x14ac:dyDescent="0.25">
      <c r="A4" s="7">
        <v>2018</v>
      </c>
      <c r="B4" s="10">
        <f>SUMIFS(Concentrado!C$2:C$166,Concentrado!$A$2:$A$166,"="&amp;$A4,Concentrado!$B$2:$B$166, "=Aguascalientes")</f>
        <v>433</v>
      </c>
      <c r="C4" s="10">
        <f>SUMIFS(Concentrado!D$2:D$166,Concentrado!$A$2:$A$166,"="&amp;$A4,Concentrado!$B$2:$B$166, "=Aguascalientes")</f>
        <v>0</v>
      </c>
      <c r="D4" s="10">
        <f>SUMIFS(Concentrado!E$2:E$166,Concentrado!$A$2:$A$166,"="&amp;$A4,Concentrado!$B$2:$B$166, "=Aguascalientes")</f>
        <v>0</v>
      </c>
    </row>
    <row r="5" spans="1:4" x14ac:dyDescent="0.25">
      <c r="A5" s="7">
        <v>2019</v>
      </c>
      <c r="B5" s="10">
        <f>SUMIFS(Concentrado!C$2:C$166,Concentrado!$A$2:$A$166,"="&amp;$A5,Concentrado!$B$2:$B$166, "=Aguascalientes")</f>
        <v>347</v>
      </c>
      <c r="C5" s="10">
        <f>SUMIFS(Concentrado!D$2:D$166,Concentrado!$A$2:$A$166,"="&amp;$A5,Concentrado!$B$2:$B$166, "=Aguascalientes")</f>
        <v>0</v>
      </c>
      <c r="D5" s="10">
        <f>SUMIFS(Concentrado!E$2:E$166,Concentrado!$A$2:$A$166,"="&amp;$A5,Concentrado!$B$2:$B$166, "=Aguascalientes")</f>
        <v>0</v>
      </c>
    </row>
    <row r="6" spans="1:4" x14ac:dyDescent="0.25">
      <c r="A6" s="7">
        <v>2020</v>
      </c>
      <c r="B6" s="10">
        <f>SUMIFS(Concentrado!C$2:C$166,Concentrado!$A$2:$A$166,"="&amp;$A6,Concentrado!$B$2:$B$166, "=Aguascalientes")</f>
        <v>90</v>
      </c>
      <c r="C6" s="10">
        <f>SUMIFS(Concentrado!D$2:D$166,Concentrado!$A$2:$A$166,"="&amp;$A6,Concentrado!$B$2:$B$166, "=Aguascalientes")</f>
        <v>0</v>
      </c>
      <c r="D6" s="10">
        <f>SUMIFS(Concentrado!E$2:E$166,Concentrado!$A$2:$A$166,"="&amp;$A6,Concentrado!$B$2:$B$166, "=Aguascalientes")</f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"=Tamaulipas")</f>
        <v>0</v>
      </c>
      <c r="C2" s="10">
        <f>SUMIFS(Concentrado!D$2:D$166,Concentrado!$A$2:$A$166,"="&amp;$A2,Concentrado!$B$2:$B$166, "=Tamaulipas")</f>
        <v>0</v>
      </c>
      <c r="D2" s="10">
        <f>SUMIFS(Concentrado!E$2:E$166,Concentrado!$A$2:$A$166,"="&amp;$A2,Concentrado!$B$2:$B$166, "=Tamaulipas")</f>
        <v>0</v>
      </c>
    </row>
    <row r="3" spans="1:4" x14ac:dyDescent="0.25">
      <c r="A3" s="7">
        <v>2017</v>
      </c>
      <c r="B3" s="10">
        <f>SUMIFS(Concentrado!C$2:C$166,Concentrado!$A$2:$A$166,"="&amp;$A3,Concentrado!$B$2:$B$166, "=Tamaulipas")</f>
        <v>2</v>
      </c>
      <c r="C3" s="10">
        <f>SUMIFS(Concentrado!D$2:D$166,Concentrado!$A$2:$A$166,"="&amp;$A3,Concentrado!$B$2:$B$166, "=Tamaulipas")</f>
        <v>4</v>
      </c>
      <c r="D3" s="10">
        <f>SUMIFS(Concentrado!E$2:E$166,Concentrado!$A$2:$A$166,"="&amp;$A3,Concentrado!$B$2:$B$166, "=Tamaulipas")</f>
        <v>14</v>
      </c>
    </row>
    <row r="4" spans="1:4" x14ac:dyDescent="0.25">
      <c r="A4" s="7">
        <v>2018</v>
      </c>
      <c r="B4" s="10">
        <f>SUMIFS(Concentrado!C$2:C$166,Concentrado!$A$2:$A$166,"="&amp;$A4,Concentrado!$B$2:$B$166, "=Tamaulipas")</f>
        <v>0</v>
      </c>
      <c r="C4" s="10">
        <f>SUMIFS(Concentrado!D$2:D$166,Concentrado!$A$2:$A$166,"="&amp;$A4,Concentrado!$B$2:$B$166, "=Tamaulipas")</f>
        <v>0</v>
      </c>
      <c r="D4" s="10">
        <f>SUMIFS(Concentrado!E$2:E$166,Concentrado!$A$2:$A$166,"="&amp;$A4,Concentrado!$B$2:$B$166, "=Tamaulipas")</f>
        <v>0</v>
      </c>
    </row>
    <row r="5" spans="1:4" x14ac:dyDescent="0.25">
      <c r="A5" s="7">
        <v>2019</v>
      </c>
      <c r="B5" s="10">
        <f>SUMIFS(Concentrado!C$2:C$166,Concentrado!$A$2:$A$166,"="&amp;$A5,Concentrado!$B$2:$B$166, "=Tamaulipas")</f>
        <v>505</v>
      </c>
      <c r="C5" s="10">
        <f>SUMIFS(Concentrado!D$2:D$166,Concentrado!$A$2:$A$166,"="&amp;$A5,Concentrado!$B$2:$B$166, "=Tamaulipas")</f>
        <v>204</v>
      </c>
      <c r="D5" s="10">
        <f>SUMIFS(Concentrado!E$2:E$166,Concentrado!$A$2:$A$166,"="&amp;$A5,Concentrado!$B$2:$B$166, "=Tamaulipas")</f>
        <v>4</v>
      </c>
    </row>
    <row r="6" spans="1:4" x14ac:dyDescent="0.25">
      <c r="A6" s="7">
        <v>2020</v>
      </c>
      <c r="B6" s="10">
        <f>SUMIFS(Concentrado!C$2:C$166,Concentrado!$A$2:$A$166,"="&amp;$A6,Concentrado!$B$2:$B$166, "=Tamaulipas")</f>
        <v>124</v>
      </c>
      <c r="C6" s="10">
        <f>SUMIFS(Concentrado!D$2:D$166,Concentrado!$A$2:$A$166,"="&amp;$A6,Concentrado!$B$2:$B$166, "=Tamaulipas")</f>
        <v>62</v>
      </c>
      <c r="D6" s="10">
        <f>SUMIFS(Concentrado!E$2:E$166,Concentrado!$A$2:$A$166,"="&amp;$A6,Concentrado!$B$2:$B$166, "=Tamaulipas")</f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"=Tlaxcala")</f>
        <v>0</v>
      </c>
      <c r="C2" s="10">
        <f>SUMIFS(Concentrado!D$2:D$166,Concentrado!$A$2:$A$166,"="&amp;$A2,Concentrado!$B$2:$B$166, "=Tlaxcala")</f>
        <v>0</v>
      </c>
      <c r="D2" s="10">
        <f>SUMIFS(Concentrado!E$2:E$166,Concentrado!$A$2:$A$166,"="&amp;$A2,Concentrado!$B$2:$B$166, "=Tlaxcala")</f>
        <v>0</v>
      </c>
    </row>
    <row r="3" spans="1:4" x14ac:dyDescent="0.25">
      <c r="A3" s="7">
        <v>2017</v>
      </c>
      <c r="B3" s="10">
        <f>SUMIFS(Concentrado!C$2:C$166,Concentrado!$A$2:$A$166,"="&amp;$A3,Concentrado!$B$2:$B$166, "=Tlaxcala")</f>
        <v>0</v>
      </c>
      <c r="C3" s="10">
        <f>SUMIFS(Concentrado!D$2:D$166,Concentrado!$A$2:$A$166,"="&amp;$A3,Concentrado!$B$2:$B$166, "=Tlaxcala")</f>
        <v>0</v>
      </c>
      <c r="D3" s="10">
        <f>SUMIFS(Concentrado!E$2:E$166,Concentrado!$A$2:$A$166,"="&amp;$A3,Concentrado!$B$2:$B$166, "=Tlaxcala")</f>
        <v>0</v>
      </c>
    </row>
    <row r="4" spans="1:4" x14ac:dyDescent="0.25">
      <c r="A4" s="7">
        <v>2018</v>
      </c>
      <c r="B4" s="10">
        <f>SUMIFS(Concentrado!C$2:C$166,Concentrado!$A$2:$A$166,"="&amp;$A4,Concentrado!$B$2:$B$166, "=Tlaxcala")</f>
        <v>0</v>
      </c>
      <c r="C4" s="10">
        <f>SUMIFS(Concentrado!D$2:D$166,Concentrado!$A$2:$A$166,"="&amp;$A4,Concentrado!$B$2:$B$166, "=Tlaxcala")</f>
        <v>0</v>
      </c>
      <c r="D4" s="10">
        <f>SUMIFS(Concentrado!E$2:E$166,Concentrado!$A$2:$A$166,"="&amp;$A4,Concentrado!$B$2:$B$166, "=Tlaxcala")</f>
        <v>0</v>
      </c>
    </row>
    <row r="5" spans="1:4" x14ac:dyDescent="0.25">
      <c r="A5" s="7">
        <v>2019</v>
      </c>
      <c r="B5" s="10">
        <f>SUMIFS(Concentrado!C$2:C$166,Concentrado!$A$2:$A$166,"="&amp;$A5,Concentrado!$B$2:$B$166, "=Tlaxcala")</f>
        <v>0</v>
      </c>
      <c r="C5" s="10">
        <f>SUMIFS(Concentrado!D$2:D$166,Concentrado!$A$2:$A$166,"="&amp;$A5,Concentrado!$B$2:$B$166, "=Tlaxcala")</f>
        <v>0</v>
      </c>
      <c r="D5" s="10">
        <f>SUMIFS(Concentrado!E$2:E$166,Concentrado!$A$2:$A$166,"="&amp;$A5,Concentrado!$B$2:$B$166, "=Tlaxcala")</f>
        <v>0</v>
      </c>
    </row>
    <row r="6" spans="1:4" x14ac:dyDescent="0.25">
      <c r="A6" s="7">
        <v>2020</v>
      </c>
      <c r="B6" s="10">
        <f>SUMIFS(Concentrado!C$2:C$166,Concentrado!$A$2:$A$166,"="&amp;$A6,Concentrado!$B$2:$B$166, "=Tlaxcala")</f>
        <v>0</v>
      </c>
      <c r="C6" s="10">
        <f>SUMIFS(Concentrado!D$2:D$166,Concentrado!$A$2:$A$166,"="&amp;$A6,Concentrado!$B$2:$B$166, "=Tlaxcala")</f>
        <v>0</v>
      </c>
      <c r="D6" s="10">
        <f>SUMIFS(Concentrado!E$2:E$166,Concentrado!$A$2:$A$166,"="&amp;$A6,Concentrado!$B$2:$B$166, "=Tlaxcala")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"=Veracruz")</f>
        <v>595</v>
      </c>
      <c r="C2" s="10">
        <f>SUMIFS(Concentrado!D$2:D$166,Concentrado!$A$2:$A$166,"="&amp;$A2,Concentrado!$B$2:$B$166, "=Veracruz")</f>
        <v>258</v>
      </c>
      <c r="D2" s="10">
        <f>SUMIFS(Concentrado!E$2:E$166,Concentrado!$A$2:$A$166,"="&amp;$A2,Concentrado!$B$2:$B$166, "=Veracruz")</f>
        <v>9</v>
      </c>
    </row>
    <row r="3" spans="1:4" x14ac:dyDescent="0.25">
      <c r="A3" s="7">
        <v>2017</v>
      </c>
      <c r="B3" s="10">
        <f>SUMIFS(Concentrado!C$2:C$166,Concentrado!$A$2:$A$166,"="&amp;$A3,Concentrado!$B$2:$B$166, "=Veracruz")</f>
        <v>764</v>
      </c>
      <c r="C3" s="10">
        <f>SUMIFS(Concentrado!D$2:D$166,Concentrado!$A$2:$A$166,"="&amp;$A3,Concentrado!$B$2:$B$166, "=Veracruz")</f>
        <v>334</v>
      </c>
      <c r="D3" s="10">
        <f>SUMIFS(Concentrado!E$2:E$166,Concentrado!$A$2:$A$166,"="&amp;$A3,Concentrado!$B$2:$B$166, "=Veracruz")</f>
        <v>76</v>
      </c>
    </row>
    <row r="4" spans="1:4" x14ac:dyDescent="0.25">
      <c r="A4" s="7">
        <v>2018</v>
      </c>
      <c r="B4" s="10">
        <f>SUMIFS(Concentrado!C$2:C$166,Concentrado!$A$2:$A$166,"="&amp;$A4,Concentrado!$B$2:$B$166, "=Veracruz")</f>
        <v>998</v>
      </c>
      <c r="C4" s="10">
        <f>SUMIFS(Concentrado!D$2:D$166,Concentrado!$A$2:$A$166,"="&amp;$A4,Concentrado!$B$2:$B$166, "=Veracruz")</f>
        <v>413</v>
      </c>
      <c r="D4" s="10">
        <f>SUMIFS(Concentrado!E$2:E$166,Concentrado!$A$2:$A$166,"="&amp;$A4,Concentrado!$B$2:$B$166, "=Veracruz")</f>
        <v>1485</v>
      </c>
    </row>
    <row r="5" spans="1:4" x14ac:dyDescent="0.25">
      <c r="A5" s="7">
        <v>2019</v>
      </c>
      <c r="B5" s="10">
        <f>SUMIFS(Concentrado!C$2:C$166,Concentrado!$A$2:$A$166,"="&amp;$A5,Concentrado!$B$2:$B$166, "=Veracruz")</f>
        <v>865</v>
      </c>
      <c r="C5" s="10">
        <f>SUMIFS(Concentrado!D$2:D$166,Concentrado!$A$2:$A$166,"="&amp;$A5,Concentrado!$B$2:$B$166, "=Veracruz")</f>
        <v>347</v>
      </c>
      <c r="D5" s="10">
        <f>SUMIFS(Concentrado!E$2:E$166,Concentrado!$A$2:$A$166,"="&amp;$A5,Concentrado!$B$2:$B$166, "=Veracruz")</f>
        <v>8</v>
      </c>
    </row>
    <row r="6" spans="1:4" x14ac:dyDescent="0.25">
      <c r="A6" s="7">
        <v>2020</v>
      </c>
      <c r="B6" s="10">
        <f>SUMIFS(Concentrado!C$2:C$166,Concentrado!$A$2:$A$166,"="&amp;$A6,Concentrado!$B$2:$B$166, "=Veracruz")</f>
        <v>253</v>
      </c>
      <c r="C6" s="10">
        <f>SUMIFS(Concentrado!D$2:D$166,Concentrado!$A$2:$A$166,"="&amp;$A6,Concentrado!$B$2:$B$166, "=Veracruz")</f>
        <v>70</v>
      </c>
      <c r="D6" s="10">
        <f>SUMIFS(Concentrado!E$2:E$166,Concentrado!$A$2:$A$166,"="&amp;$A6,Concentrado!$B$2:$B$166, "=Veracruz")</f>
        <v>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"=Yucatán")</f>
        <v>530</v>
      </c>
      <c r="C2" s="10">
        <f>SUMIFS(Concentrado!D$2:D$166,Concentrado!$A$2:$A$166,"="&amp;$A2,Concentrado!$B$2:$B$166, "=Yucatán")</f>
        <v>0</v>
      </c>
      <c r="D2" s="10">
        <f>SUMIFS(Concentrado!E$2:E$166,Concentrado!$A$2:$A$166,"="&amp;$A2,Concentrado!$B$2:$B$166, "=Yucatán")</f>
        <v>2</v>
      </c>
    </row>
    <row r="3" spans="1:4" x14ac:dyDescent="0.25">
      <c r="A3" s="7">
        <v>2017</v>
      </c>
      <c r="B3" s="10">
        <f>SUMIFS(Concentrado!C$2:C$166,Concentrado!$A$2:$A$166,"="&amp;$A3,Concentrado!$B$2:$B$166, "=Yucatán")</f>
        <v>707</v>
      </c>
      <c r="C3" s="10">
        <f>SUMIFS(Concentrado!D$2:D$166,Concentrado!$A$2:$A$166,"="&amp;$A3,Concentrado!$B$2:$B$166, "=Yucatán")</f>
        <v>0</v>
      </c>
      <c r="D3" s="10">
        <f>SUMIFS(Concentrado!E$2:E$166,Concentrado!$A$2:$A$166,"="&amp;$A3,Concentrado!$B$2:$B$166, "=Yucatán")</f>
        <v>37</v>
      </c>
    </row>
    <row r="4" spans="1:4" x14ac:dyDescent="0.25">
      <c r="A4" s="7">
        <v>2018</v>
      </c>
      <c r="B4" s="10">
        <f>SUMIFS(Concentrado!C$2:C$166,Concentrado!$A$2:$A$166,"="&amp;$A4,Concentrado!$B$2:$B$166, "=Yucatán")</f>
        <v>985</v>
      </c>
      <c r="C4" s="10">
        <f>SUMIFS(Concentrado!D$2:D$166,Concentrado!$A$2:$A$166,"="&amp;$A4,Concentrado!$B$2:$B$166, "=Yucatán")</f>
        <v>7</v>
      </c>
      <c r="D4" s="10">
        <f>SUMIFS(Concentrado!E$2:E$166,Concentrado!$A$2:$A$166,"="&amp;$A4,Concentrado!$B$2:$B$166, "=Yucatán")</f>
        <v>24</v>
      </c>
    </row>
    <row r="5" spans="1:4" x14ac:dyDescent="0.25">
      <c r="A5" s="7">
        <v>2019</v>
      </c>
      <c r="B5" s="10">
        <f>SUMIFS(Concentrado!C$2:C$166,Concentrado!$A$2:$A$166,"="&amp;$A5,Concentrado!$B$2:$B$166, "=Yucatán")</f>
        <v>576</v>
      </c>
      <c r="C5" s="10">
        <f>SUMIFS(Concentrado!D$2:D$166,Concentrado!$A$2:$A$166,"="&amp;$A5,Concentrado!$B$2:$B$166, "=Yucatán")</f>
        <v>0</v>
      </c>
      <c r="D5" s="10">
        <f>SUMIFS(Concentrado!E$2:E$166,Concentrado!$A$2:$A$166,"="&amp;$A5,Concentrado!$B$2:$B$166, "=Yucatán")</f>
        <v>1</v>
      </c>
    </row>
    <row r="6" spans="1:4" x14ac:dyDescent="0.25">
      <c r="A6" s="7">
        <v>2020</v>
      </c>
      <c r="B6" s="10">
        <f>SUMIFS(Concentrado!C$2:C$166,Concentrado!$A$2:$A$166,"="&amp;$A6,Concentrado!$B$2:$B$166, "=Yucatán")</f>
        <v>163</v>
      </c>
      <c r="C6" s="10">
        <f>SUMIFS(Concentrado!D$2:D$166,Concentrado!$A$2:$A$166,"="&amp;$A6,Concentrado!$B$2:$B$166, "=Yucatán")</f>
        <v>412</v>
      </c>
      <c r="D6" s="10">
        <f>SUMIFS(Concentrado!E$2:E$166,Concentrado!$A$2:$A$166,"="&amp;$A6,Concentrado!$B$2:$B$166, "=Yucatán")</f>
        <v>73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"=Zacatecas")</f>
        <v>1</v>
      </c>
      <c r="C2" s="10">
        <f>SUMIFS(Concentrado!D$2:D$166,Concentrado!$A$2:$A$166,"="&amp;$A2,Concentrado!$B$2:$B$166, "=Zacatecas")</f>
        <v>0</v>
      </c>
      <c r="D2" s="10">
        <f>SUMIFS(Concentrado!E$2:E$166,Concentrado!$A$2:$A$166,"="&amp;$A2,Concentrado!$B$2:$B$166, "=Zacatecas")</f>
        <v>0</v>
      </c>
    </row>
    <row r="3" spans="1:4" x14ac:dyDescent="0.25">
      <c r="A3" s="7">
        <v>2017</v>
      </c>
      <c r="B3" s="10">
        <f>SUMIFS(Concentrado!C$2:C$166,Concentrado!$A$2:$A$166,"="&amp;$A3,Concentrado!$B$2:$B$166, "=Zacatecas")</f>
        <v>54</v>
      </c>
      <c r="C3" s="10">
        <f>SUMIFS(Concentrado!D$2:D$166,Concentrado!$A$2:$A$166,"="&amp;$A3,Concentrado!$B$2:$B$166, "=Zacatecas")</f>
        <v>0</v>
      </c>
      <c r="D3" s="10">
        <f>SUMIFS(Concentrado!E$2:E$166,Concentrado!$A$2:$A$166,"="&amp;$A3,Concentrado!$B$2:$B$166, "=Zacatecas")</f>
        <v>0</v>
      </c>
    </row>
    <row r="4" spans="1:4" x14ac:dyDescent="0.25">
      <c r="A4" s="7">
        <v>2018</v>
      </c>
      <c r="B4" s="10">
        <f>SUMIFS(Concentrado!C$2:C$166,Concentrado!$A$2:$A$166,"="&amp;$A4,Concentrado!$B$2:$B$166, "=Zacatecas")</f>
        <v>38</v>
      </c>
      <c r="C4" s="10">
        <f>SUMIFS(Concentrado!D$2:D$166,Concentrado!$A$2:$A$166,"="&amp;$A4,Concentrado!$B$2:$B$166, "=Zacatecas")</f>
        <v>0</v>
      </c>
      <c r="D4" s="10">
        <f>SUMIFS(Concentrado!E$2:E$166,Concentrado!$A$2:$A$166,"="&amp;$A4,Concentrado!$B$2:$B$166, "=Zacatecas")</f>
        <v>0</v>
      </c>
    </row>
    <row r="5" spans="1:4" x14ac:dyDescent="0.25">
      <c r="A5" s="7">
        <v>2019</v>
      </c>
      <c r="B5" s="10">
        <f>SUMIFS(Concentrado!C$2:C$166,Concentrado!$A$2:$A$166,"="&amp;$A5,Concentrado!$B$2:$B$166, "=Zacatecas")</f>
        <v>8</v>
      </c>
      <c r="C5" s="10">
        <f>SUMIFS(Concentrado!D$2:D$166,Concentrado!$A$2:$A$166,"="&amp;$A5,Concentrado!$B$2:$B$166, "=Zacatecas")</f>
        <v>0</v>
      </c>
      <c r="D5" s="10">
        <f>SUMIFS(Concentrado!E$2:E$166,Concentrado!$A$2:$A$166,"="&amp;$A5,Concentrado!$B$2:$B$166, "=Zacatecas")</f>
        <v>0</v>
      </c>
    </row>
    <row r="6" spans="1:4" x14ac:dyDescent="0.25">
      <c r="A6" s="7">
        <v>2020</v>
      </c>
      <c r="B6" s="10">
        <f>SUMIFS(Concentrado!C$2:C$166,Concentrado!$A$2:$A$166,"="&amp;$A6,Concentrado!$B$2:$B$166, "=Zacatecas")</f>
        <v>1</v>
      </c>
      <c r="C6" s="10">
        <f>SUMIFS(Concentrado!D$2:D$166,Concentrado!$A$2:$A$166,"="&amp;$A6,Concentrado!$B$2:$B$166, "=Zacatecas")</f>
        <v>0</v>
      </c>
      <c r="D6" s="10">
        <f>SUMIFS(Concentrado!E$2:E$166,Concentrado!$A$2:$A$166,"="&amp;$A6,Concentrado!$B$2:$B$166, "=Zacatecas")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"=Baja California")</f>
        <v>977</v>
      </c>
      <c r="C2" s="10">
        <f>SUMIFS(Concentrado!D$2:D$166,Concentrado!$A$2:$A$166,"="&amp;$A2,Concentrado!$B$2:$B$166, "=Baja California")</f>
        <v>275</v>
      </c>
      <c r="D2" s="10">
        <f>SUMIFS(Concentrado!E$2:E$166,Concentrado!$A$2:$A$166,"="&amp;$A2,Concentrado!$B$2:$B$166, "=Baja California")</f>
        <v>0</v>
      </c>
    </row>
    <row r="3" spans="1:4" x14ac:dyDescent="0.25">
      <c r="A3" s="7">
        <v>2017</v>
      </c>
      <c r="B3" s="10">
        <f>SUMIFS(Concentrado!C$2:C$166,Concentrado!$A$2:$A$166,"="&amp;$A3,Concentrado!$B$2:$B$166, "=Baja California")</f>
        <v>744</v>
      </c>
      <c r="C3" s="10">
        <f>SUMIFS(Concentrado!D$2:D$166,Concentrado!$A$2:$A$166,"="&amp;$A3,Concentrado!$B$2:$B$166, "=Baja California")</f>
        <v>125</v>
      </c>
      <c r="D3" s="10">
        <f>SUMIFS(Concentrado!E$2:E$166,Concentrado!$A$2:$A$166,"="&amp;$A3,Concentrado!$B$2:$B$166, "=Baja California")</f>
        <v>0</v>
      </c>
    </row>
    <row r="4" spans="1:4" x14ac:dyDescent="0.25">
      <c r="A4" s="7">
        <v>2018</v>
      </c>
      <c r="B4" s="10">
        <f>SUMIFS(Concentrado!C$2:C$166,Concentrado!$A$2:$A$166,"="&amp;$A4,Concentrado!$B$2:$B$166, "=Baja California")</f>
        <v>505</v>
      </c>
      <c r="C4" s="10">
        <f>SUMIFS(Concentrado!D$2:D$166,Concentrado!$A$2:$A$166,"="&amp;$A4,Concentrado!$B$2:$B$166, "=Baja California")</f>
        <v>39</v>
      </c>
      <c r="D4" s="10">
        <f>SUMIFS(Concentrado!E$2:E$166,Concentrado!$A$2:$A$166,"="&amp;$A4,Concentrado!$B$2:$B$166, "=Baja California")</f>
        <v>0</v>
      </c>
    </row>
    <row r="5" spans="1:4" x14ac:dyDescent="0.25">
      <c r="A5" s="7">
        <v>2019</v>
      </c>
      <c r="B5" s="10">
        <f>SUMIFS(Concentrado!C$2:C$166,Concentrado!$A$2:$A$166,"="&amp;$A5,Concentrado!$B$2:$B$166, "=Baja California")</f>
        <v>373</v>
      </c>
      <c r="C5" s="10">
        <f>SUMIFS(Concentrado!D$2:D$166,Concentrado!$A$2:$A$166,"="&amp;$A5,Concentrado!$B$2:$B$166, "=Baja California")</f>
        <v>0</v>
      </c>
      <c r="D5" s="10">
        <f>SUMIFS(Concentrado!E$2:E$166,Concentrado!$A$2:$A$166,"="&amp;$A5,Concentrado!$B$2:$B$166, "=Baja California")</f>
        <v>0</v>
      </c>
    </row>
    <row r="6" spans="1:4" x14ac:dyDescent="0.25">
      <c r="A6" s="7">
        <v>2020</v>
      </c>
      <c r="B6" s="10">
        <f>SUMIFS(Concentrado!C$2:C$166,Concentrado!$A$2:$A$166,"="&amp;$A6,Concentrado!$B$2:$B$166, "=Baja California")</f>
        <v>168</v>
      </c>
      <c r="C6" s="10">
        <f>SUMIFS(Concentrado!D$2:D$166,Concentrado!$A$2:$A$166,"="&amp;$A6,Concentrado!$B$2:$B$166, "=Baja California")</f>
        <v>2</v>
      </c>
      <c r="D6" s="10">
        <f>SUMIFS(Concentrado!E$2:E$166,Concentrado!$A$2:$A$166,"="&amp;$A6,Concentrado!$B$2:$B$166, "=Baja California")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"=Baja California Sur")</f>
        <v>573</v>
      </c>
      <c r="C2" s="10">
        <f>SUMIFS(Concentrado!D$2:D$166,Concentrado!$A$2:$A$166,"="&amp;$A2,Concentrado!$B$2:$B$166, "=Baja California Sur")</f>
        <v>0</v>
      </c>
      <c r="D2" s="10">
        <f>SUMIFS(Concentrado!E$2:E$166,Concentrado!$A$2:$A$166,"="&amp;$A2,Concentrado!$B$2:$B$166, "=Baja California Sur")</f>
        <v>0</v>
      </c>
    </row>
    <row r="3" spans="1:4" x14ac:dyDescent="0.25">
      <c r="A3" s="7">
        <v>2017</v>
      </c>
      <c r="B3" s="10">
        <f>SUMIFS(Concentrado!C$2:C$166,Concentrado!$A$2:$A$166,"="&amp;$A3,Concentrado!$B$2:$B$166, "=Baja California Sur")</f>
        <v>843</v>
      </c>
      <c r="C3" s="10">
        <f>SUMIFS(Concentrado!D$2:D$166,Concentrado!$A$2:$A$166,"="&amp;$A3,Concentrado!$B$2:$B$166, "=Baja California Sur")</f>
        <v>0</v>
      </c>
      <c r="D3" s="10">
        <f>SUMIFS(Concentrado!E$2:E$166,Concentrado!$A$2:$A$166,"="&amp;$A3,Concentrado!$B$2:$B$166, "=Baja California Sur")</f>
        <v>0</v>
      </c>
    </row>
    <row r="4" spans="1:4" x14ac:dyDescent="0.25">
      <c r="A4" s="7">
        <v>2018</v>
      </c>
      <c r="B4" s="10">
        <f>SUMIFS(Concentrado!C$2:C$166,Concentrado!$A$2:$A$166,"="&amp;$A4,Concentrado!$B$2:$B$166, "=Baja California Sur")</f>
        <v>840</v>
      </c>
      <c r="C4" s="10">
        <f>SUMIFS(Concentrado!D$2:D$166,Concentrado!$A$2:$A$166,"="&amp;$A4,Concentrado!$B$2:$B$166, "=Baja California Sur")</f>
        <v>0</v>
      </c>
      <c r="D4" s="10">
        <f>SUMIFS(Concentrado!E$2:E$166,Concentrado!$A$2:$A$166,"="&amp;$A4,Concentrado!$B$2:$B$166, "=Baja California Sur")</f>
        <v>0</v>
      </c>
    </row>
    <row r="5" spans="1:4" x14ac:dyDescent="0.25">
      <c r="A5" s="7">
        <v>2019</v>
      </c>
      <c r="B5" s="10">
        <f>SUMIFS(Concentrado!C$2:C$166,Concentrado!$A$2:$A$166,"="&amp;$A5,Concentrado!$B$2:$B$166, "=Baja California Sur")</f>
        <v>735</v>
      </c>
      <c r="C5" s="10">
        <f>SUMIFS(Concentrado!D$2:D$166,Concentrado!$A$2:$A$166,"="&amp;$A5,Concentrado!$B$2:$B$166, "=Baja California Sur")</f>
        <v>0</v>
      </c>
      <c r="D5" s="10">
        <f>SUMIFS(Concentrado!E$2:E$166,Concentrado!$A$2:$A$166,"="&amp;$A5,Concentrado!$B$2:$B$166, "=Baja California Sur")</f>
        <v>0</v>
      </c>
    </row>
    <row r="6" spans="1:4" x14ac:dyDescent="0.25">
      <c r="A6" s="7">
        <v>2020</v>
      </c>
      <c r="B6" s="10">
        <f>SUMIFS(Concentrado!C$2:C$166,Concentrado!$A$2:$A$166,"="&amp;$A6,Concentrado!$B$2:$B$166, "=Baja California Sur")</f>
        <v>515</v>
      </c>
      <c r="C6" s="10">
        <f>SUMIFS(Concentrado!D$2:D$166,Concentrado!$A$2:$A$166,"="&amp;$A6,Concentrado!$B$2:$B$166, "=Baja California Sur")</f>
        <v>0</v>
      </c>
      <c r="D6" s="10">
        <f>SUMIFS(Concentrado!E$2:E$166,Concentrado!$A$2:$A$166,"="&amp;$A6,Concentrado!$B$2:$B$166, "=Baja California Sur")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"=Campeche")</f>
        <v>0</v>
      </c>
      <c r="C2" s="10">
        <f>SUMIFS(Concentrado!D$2:D$166,Concentrado!$A$2:$A$166,"="&amp;$A2,Concentrado!$B$2:$B$166, "=Campeche")</f>
        <v>0</v>
      </c>
      <c r="D2" s="10">
        <f>SUMIFS(Concentrado!E$2:E$166,Concentrado!$A$2:$A$166,"="&amp;$A2,Concentrado!$B$2:$B$166, "=Campeche")</f>
        <v>1</v>
      </c>
    </row>
    <row r="3" spans="1:4" x14ac:dyDescent="0.25">
      <c r="A3" s="7">
        <v>2017</v>
      </c>
      <c r="B3" s="10">
        <f>SUMIFS(Concentrado!C$2:C$166,Concentrado!$A$2:$A$166,"="&amp;$A3,Concentrado!$B$2:$B$166, "=Campeche")</f>
        <v>0</v>
      </c>
      <c r="C3" s="10">
        <f>SUMIFS(Concentrado!D$2:D$166,Concentrado!$A$2:$A$166,"="&amp;$A3,Concentrado!$B$2:$B$166, "=Campeche")</f>
        <v>0</v>
      </c>
      <c r="D3" s="10">
        <f>SUMIFS(Concentrado!E$2:E$166,Concentrado!$A$2:$A$166,"="&amp;$A3,Concentrado!$B$2:$B$166, "=Campeche")</f>
        <v>0</v>
      </c>
    </row>
    <row r="4" spans="1:4" x14ac:dyDescent="0.25">
      <c r="A4" s="7">
        <v>2018</v>
      </c>
      <c r="B4" s="10">
        <f>SUMIFS(Concentrado!C$2:C$166,Concentrado!$A$2:$A$166,"="&amp;$A4,Concentrado!$B$2:$B$166, "=Campeche")</f>
        <v>0</v>
      </c>
      <c r="C4" s="10">
        <f>SUMIFS(Concentrado!D$2:D$166,Concentrado!$A$2:$A$166,"="&amp;$A4,Concentrado!$B$2:$B$166, "=Campeche")</f>
        <v>0</v>
      </c>
      <c r="D4" s="10">
        <f>SUMIFS(Concentrado!E$2:E$166,Concentrado!$A$2:$A$166,"="&amp;$A4,Concentrado!$B$2:$B$166, "=Campeche")</f>
        <v>0</v>
      </c>
    </row>
    <row r="5" spans="1:4" x14ac:dyDescent="0.25">
      <c r="A5" s="7">
        <v>2019</v>
      </c>
      <c r="B5" s="10">
        <f>SUMIFS(Concentrado!C$2:C$166,Concentrado!$A$2:$A$166,"="&amp;$A5,Concentrado!$B$2:$B$166, "=Campeche")</f>
        <v>0</v>
      </c>
      <c r="C5" s="10">
        <f>SUMIFS(Concentrado!D$2:D$166,Concentrado!$A$2:$A$166,"="&amp;$A5,Concentrado!$B$2:$B$166, "=Campeche")</f>
        <v>0</v>
      </c>
      <c r="D5" s="10">
        <f>SUMIFS(Concentrado!E$2:E$166,Concentrado!$A$2:$A$166,"="&amp;$A5,Concentrado!$B$2:$B$166, "=Campeche")</f>
        <v>0</v>
      </c>
    </row>
    <row r="6" spans="1:4" x14ac:dyDescent="0.25">
      <c r="A6" s="7">
        <v>2020</v>
      </c>
      <c r="B6" s="10">
        <f>SUMIFS(Concentrado!C$2:C$166,Concentrado!$A$2:$A$166,"="&amp;$A6,Concentrado!$B$2:$B$166, "=Campeche")</f>
        <v>0</v>
      </c>
      <c r="C6" s="10">
        <f>SUMIFS(Concentrado!D$2:D$166,Concentrado!$A$2:$A$166,"="&amp;$A6,Concentrado!$B$2:$B$166, "=Campeche")</f>
        <v>0</v>
      </c>
      <c r="D6" s="10">
        <f>SUMIFS(Concentrado!E$2:E$166,Concentrado!$A$2:$A$166,"="&amp;$A6,Concentrado!$B$2:$B$166, "=Campeche")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"=Chiapas")</f>
        <v>6972</v>
      </c>
      <c r="C2" s="10">
        <f>SUMIFS(Concentrado!D$2:D$166,Concentrado!$A$2:$A$166,"="&amp;$A2,Concentrado!$B$2:$B$166, "=Chiapas")</f>
        <v>36</v>
      </c>
      <c r="D2" s="10">
        <f>SUMIFS(Concentrado!E$2:E$166,Concentrado!$A$2:$A$166,"="&amp;$A2,Concentrado!$B$2:$B$166, "=Chiapas")</f>
        <v>4</v>
      </c>
    </row>
    <row r="3" spans="1:4" x14ac:dyDescent="0.25">
      <c r="A3" s="7">
        <v>2017</v>
      </c>
      <c r="B3" s="10">
        <f>SUMIFS(Concentrado!C$2:C$166,Concentrado!$A$2:$A$166,"="&amp;$A3,Concentrado!$B$2:$B$166, "=Chiapas")</f>
        <v>6598</v>
      </c>
      <c r="C3" s="10">
        <f>SUMIFS(Concentrado!D$2:D$166,Concentrado!$A$2:$A$166,"="&amp;$A3,Concentrado!$B$2:$B$166, "=Chiapas")</f>
        <v>52</v>
      </c>
      <c r="D3" s="10">
        <f>SUMIFS(Concentrado!E$2:E$166,Concentrado!$A$2:$A$166,"="&amp;$A3,Concentrado!$B$2:$B$166, "=Chiapas")</f>
        <v>6</v>
      </c>
    </row>
    <row r="4" spans="1:4" x14ac:dyDescent="0.25">
      <c r="A4" s="7">
        <v>2018</v>
      </c>
      <c r="B4" s="10">
        <f>SUMIFS(Concentrado!C$2:C$166,Concentrado!$A$2:$A$166,"="&amp;$A4,Concentrado!$B$2:$B$166, "=Chiapas")</f>
        <v>4327</v>
      </c>
      <c r="C4" s="10">
        <f>SUMIFS(Concentrado!D$2:D$166,Concentrado!$A$2:$A$166,"="&amp;$A4,Concentrado!$B$2:$B$166, "=Chiapas")</f>
        <v>0</v>
      </c>
      <c r="D4" s="10">
        <f>SUMIFS(Concentrado!E$2:E$166,Concentrado!$A$2:$A$166,"="&amp;$A4,Concentrado!$B$2:$B$166, "=Chiapas")</f>
        <v>7</v>
      </c>
    </row>
    <row r="5" spans="1:4" x14ac:dyDescent="0.25">
      <c r="A5" s="7">
        <v>2019</v>
      </c>
      <c r="B5" s="10">
        <f>SUMIFS(Concentrado!C$2:C$166,Concentrado!$A$2:$A$166,"="&amp;$A5,Concentrado!$B$2:$B$166, "=Chiapas")</f>
        <v>3702</v>
      </c>
      <c r="C5" s="10">
        <f>SUMIFS(Concentrado!D$2:D$166,Concentrado!$A$2:$A$166,"="&amp;$A5,Concentrado!$B$2:$B$166, "=Chiapas")</f>
        <v>43</v>
      </c>
      <c r="D5" s="10">
        <f>SUMIFS(Concentrado!E$2:E$166,Concentrado!$A$2:$A$166,"="&amp;$A5,Concentrado!$B$2:$B$166, "=Chiapas")</f>
        <v>1</v>
      </c>
    </row>
    <row r="6" spans="1:4" x14ac:dyDescent="0.25">
      <c r="A6" s="7">
        <v>2020</v>
      </c>
      <c r="B6" s="10">
        <f>SUMIFS(Concentrado!C$2:C$166,Concentrado!$A$2:$A$166,"="&amp;$A6,Concentrado!$B$2:$B$166, "=Chiapas")</f>
        <v>0</v>
      </c>
      <c r="C6" s="10">
        <f>SUMIFS(Concentrado!D$2:D$166,Concentrado!$A$2:$A$166,"="&amp;$A6,Concentrado!$B$2:$B$166, "=Chiapas")</f>
        <v>205</v>
      </c>
      <c r="D6" s="10">
        <f>SUMIFS(Concentrado!E$2:E$166,Concentrado!$A$2:$A$166,"="&amp;$A6,Concentrado!$B$2:$B$166, "=Chiapas")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"=Chihuahua")</f>
        <v>3198</v>
      </c>
      <c r="C2" s="10">
        <f>SUMIFS(Concentrado!D$2:D$166,Concentrado!$A$2:$A$166,"="&amp;$A2,Concentrado!$B$2:$B$166, "=Chihuahua")</f>
        <v>194</v>
      </c>
      <c r="D2" s="10">
        <f>SUMIFS(Concentrado!E$2:E$166,Concentrado!$A$2:$A$166,"="&amp;$A2,Concentrado!$B$2:$B$166, "=Chihuahua")</f>
        <v>13</v>
      </c>
    </row>
    <row r="3" spans="1:4" x14ac:dyDescent="0.25">
      <c r="A3" s="7">
        <v>2017</v>
      </c>
      <c r="B3" s="10">
        <f>SUMIFS(Concentrado!C$2:C$166,Concentrado!$A$2:$A$166,"="&amp;$A3,Concentrado!$B$2:$B$166, "=Chihuahua")</f>
        <v>2706</v>
      </c>
      <c r="C3" s="10">
        <f>SUMIFS(Concentrado!D$2:D$166,Concentrado!$A$2:$A$166,"="&amp;$A3,Concentrado!$B$2:$B$166, "=Chihuahua")</f>
        <v>178</v>
      </c>
      <c r="D3" s="10">
        <f>SUMIFS(Concentrado!E$2:E$166,Concentrado!$A$2:$A$166,"="&amp;$A3,Concentrado!$B$2:$B$166, "=Chihuahua")</f>
        <v>0</v>
      </c>
    </row>
    <row r="4" spans="1:4" x14ac:dyDescent="0.25">
      <c r="A4" s="7">
        <v>2018</v>
      </c>
      <c r="B4" s="10">
        <f>SUMIFS(Concentrado!C$2:C$166,Concentrado!$A$2:$A$166,"="&amp;$A4,Concentrado!$B$2:$B$166, "=Chihuahua")</f>
        <v>1651</v>
      </c>
      <c r="C4" s="10">
        <f>SUMIFS(Concentrado!D$2:D$166,Concentrado!$A$2:$A$166,"="&amp;$A4,Concentrado!$B$2:$B$166, "=Chihuahua")</f>
        <v>98</v>
      </c>
      <c r="D4" s="10">
        <f>SUMIFS(Concentrado!E$2:E$166,Concentrado!$A$2:$A$166,"="&amp;$A4,Concentrado!$B$2:$B$166, "=Chihuahua")</f>
        <v>4</v>
      </c>
    </row>
    <row r="5" spans="1:4" x14ac:dyDescent="0.25">
      <c r="A5" s="7">
        <v>2019</v>
      </c>
      <c r="B5" s="10">
        <f>SUMIFS(Concentrado!C$2:C$166,Concentrado!$A$2:$A$166,"="&amp;$A5,Concentrado!$B$2:$B$166, "=Chihuahua")</f>
        <v>1426</v>
      </c>
      <c r="C5" s="10">
        <f>SUMIFS(Concentrado!D$2:D$166,Concentrado!$A$2:$A$166,"="&amp;$A5,Concentrado!$B$2:$B$166, "=Chihuahua")</f>
        <v>132</v>
      </c>
      <c r="D5" s="10">
        <f>SUMIFS(Concentrado!E$2:E$166,Concentrado!$A$2:$A$166,"="&amp;$A5,Concentrado!$B$2:$B$166, "=Chihuahua")</f>
        <v>2</v>
      </c>
    </row>
    <row r="6" spans="1:4" x14ac:dyDescent="0.25">
      <c r="A6" s="7">
        <v>2020</v>
      </c>
      <c r="B6" s="10">
        <f>SUMIFS(Concentrado!C$2:C$166,Concentrado!$A$2:$A$166,"="&amp;$A6,Concentrado!$B$2:$B$166, "=Chihuahua")</f>
        <v>492</v>
      </c>
      <c r="C6" s="10">
        <f>SUMIFS(Concentrado!D$2:D$166,Concentrado!$A$2:$A$166,"="&amp;$A6,Concentrado!$B$2:$B$166, "=Chihuahua")</f>
        <v>54</v>
      </c>
      <c r="D6" s="10">
        <f>SUMIFS(Concentrado!E$2:E$166,Concentrado!$A$2:$A$166,"="&amp;$A6,Concentrado!$B$2:$B$166, "=Chihuahua")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baseColWidth="10" defaultRowHeight="15" x14ac:dyDescent="0.25"/>
  <cols>
    <col min="1" max="1" width="12.140625" customWidth="1"/>
    <col min="2" max="2" width="24" customWidth="1"/>
    <col min="3" max="3" width="22.5703125" customWidth="1"/>
    <col min="4" max="4" width="21.5703125" customWidth="1"/>
  </cols>
  <sheetData>
    <row r="1" spans="1:4" s="3" customFormat="1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5">
      <c r="A2" s="7">
        <v>2016</v>
      </c>
      <c r="B2" s="10">
        <f>SUMIFS(Concentrado!C$2:C$166,Concentrado!$A$2:$A$166,"="&amp;$A2,Concentrado!$B$2:$B$166, "=CDMX")</f>
        <v>0</v>
      </c>
      <c r="C2" s="10">
        <f>SUMIFS(Concentrado!D$2:D$166,Concentrado!$A$2:$A$166,"="&amp;$A2,Concentrado!$B$2:$B$166, "=CDMX")</f>
        <v>0</v>
      </c>
      <c r="D2" s="10">
        <f>SUMIFS(Concentrado!E$2:E$166,Concentrado!$A$2:$A$166,"="&amp;$A2,Concentrado!$B$2:$B$166, "=CDMX")</f>
        <v>0</v>
      </c>
    </row>
    <row r="3" spans="1:4" x14ac:dyDescent="0.25">
      <c r="A3" s="7">
        <v>2017</v>
      </c>
      <c r="B3" s="10">
        <f>SUMIFS(Concentrado!C$2:C$166,Concentrado!$A$2:$A$166,"="&amp;$A3,Concentrado!$B$2:$B$166, "=CDMX")</f>
        <v>0</v>
      </c>
      <c r="C3" s="10">
        <f>SUMIFS(Concentrado!D$2:D$166,Concentrado!$A$2:$A$166,"="&amp;$A3,Concentrado!$B$2:$B$166, "=CDMX")</f>
        <v>0</v>
      </c>
      <c r="D3" s="10">
        <f>SUMIFS(Concentrado!E$2:E$166,Concentrado!$A$2:$A$166,"="&amp;$A3,Concentrado!$B$2:$B$166, "=CDMX")</f>
        <v>0</v>
      </c>
    </row>
    <row r="4" spans="1:4" x14ac:dyDescent="0.25">
      <c r="A4" s="7">
        <v>2018</v>
      </c>
      <c r="B4" s="10">
        <f>SUMIFS(Concentrado!C$2:C$166,Concentrado!$A$2:$A$166,"="&amp;$A4,Concentrado!$B$2:$B$166, "=CDMX")</f>
        <v>0</v>
      </c>
      <c r="C4" s="10">
        <f>SUMIFS(Concentrado!D$2:D$166,Concentrado!$A$2:$A$166,"="&amp;$A4,Concentrado!$B$2:$B$166, "=CDMX")</f>
        <v>0</v>
      </c>
      <c r="D4" s="10">
        <f>SUMIFS(Concentrado!E$2:E$166,Concentrado!$A$2:$A$166,"="&amp;$A4,Concentrado!$B$2:$B$166, "=CDMX")</f>
        <v>0</v>
      </c>
    </row>
    <row r="5" spans="1:4" x14ac:dyDescent="0.25">
      <c r="A5" s="7">
        <v>2019</v>
      </c>
      <c r="B5" s="10">
        <f>SUMIFS(Concentrado!C$2:C$166,Concentrado!$A$2:$A$166,"="&amp;$A5,Concentrado!$B$2:$B$166, "=CDMX")</f>
        <v>0</v>
      </c>
      <c r="C5" s="10">
        <f>SUMIFS(Concentrado!D$2:D$166,Concentrado!$A$2:$A$166,"="&amp;$A5,Concentrado!$B$2:$B$166, "=CDMX")</f>
        <v>0</v>
      </c>
      <c r="D5" s="10">
        <f>SUMIFS(Concentrado!E$2:E$166,Concentrado!$A$2:$A$166,"="&amp;$A5,Concentrado!$B$2:$B$166, "=CDMX")</f>
        <v>0</v>
      </c>
    </row>
    <row r="6" spans="1:4" x14ac:dyDescent="0.25">
      <c r="A6" s="7">
        <v>2020</v>
      </c>
      <c r="B6" s="10">
        <f>SUMIFS(Concentrado!C$2:C$166,Concentrado!$A$2:$A$166,"="&amp;$A6,Concentrado!$B$2:$B$166, "=CDMX")</f>
        <v>0</v>
      </c>
      <c r="C6" s="10">
        <f>SUMIFS(Concentrado!D$2:D$166,Concentrado!$A$2:$A$166,"="&amp;$A6,Concentrado!$B$2:$B$166, "=CDMX")</f>
        <v>0</v>
      </c>
      <c r="D6" s="10">
        <f>SUMIFS(Concentrado!E$2:E$166,Concentrado!$A$2:$A$166,"="&amp;$A6,Concentrado!$B$2:$B$166, "=CDMX")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2021-03-03T03:33:32Z</dcterms:modified>
</cp:coreProperties>
</file>