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maribel.guillermo/Desktop/MGB_respaldo/2022/web/20220909 SEUL_/URGENCIAS_2022/Urgencias/Por aคo/"/>
    </mc:Choice>
  </mc:AlternateContent>
  <xr:revisionPtr revIDLastSave="0" documentId="13_ncr:1_{24B539D4-A3FC-BF42-99BC-50F1228FAADF}" xr6:coauthVersionLast="47" xr6:coauthVersionMax="47" xr10:uidLastSave="{00000000-0000-0000-0000-000000000000}"/>
  <bookViews>
    <workbookView xWindow="0" yWindow="0" windowWidth="38400" windowHeight="21600" tabRatio="1000" firstSheet="12" activeTab="33" xr2:uid="{00000000-000D-0000-FFFF-FFFF00000000}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4" l="1"/>
  <c r="D7" i="4"/>
  <c r="C7" i="4"/>
  <c r="B7" i="4"/>
  <c r="E6" i="4"/>
  <c r="D6" i="4"/>
  <c r="C6" i="4"/>
  <c r="B6" i="4"/>
  <c r="E5" i="4"/>
  <c r="D5" i="4"/>
  <c r="C5" i="4"/>
  <c r="B5" i="4"/>
  <c r="E4" i="4"/>
  <c r="D4" i="4"/>
  <c r="C4" i="4"/>
  <c r="B4" i="4"/>
  <c r="E3" i="4"/>
  <c r="D3" i="4"/>
  <c r="C3" i="4"/>
  <c r="B3" i="4"/>
  <c r="E2" i="4"/>
  <c r="D2" i="4"/>
  <c r="C2" i="4"/>
  <c r="B2" i="4"/>
  <c r="E7" i="5"/>
  <c r="D7" i="5"/>
  <c r="C7" i="5"/>
  <c r="B7" i="5"/>
  <c r="E6" i="5"/>
  <c r="D6" i="5"/>
  <c r="C6" i="5"/>
  <c r="B6" i="5"/>
  <c r="E5" i="5"/>
  <c r="D5" i="5"/>
  <c r="C5" i="5"/>
  <c r="B5" i="5"/>
  <c r="E4" i="5"/>
  <c r="D4" i="5"/>
  <c r="C4" i="5"/>
  <c r="B4" i="5"/>
  <c r="E3" i="5"/>
  <c r="D3" i="5"/>
  <c r="C3" i="5"/>
  <c r="B3" i="5"/>
  <c r="E2" i="5"/>
  <c r="D2" i="5"/>
  <c r="C2" i="5"/>
  <c r="B2" i="5"/>
  <c r="E7" i="6"/>
  <c r="D7" i="6"/>
  <c r="C7" i="6"/>
  <c r="B7" i="6"/>
  <c r="E6" i="6"/>
  <c r="D6" i="6"/>
  <c r="C6" i="6"/>
  <c r="B6" i="6"/>
  <c r="E5" i="6"/>
  <c r="D5" i="6"/>
  <c r="C5" i="6"/>
  <c r="B5" i="6"/>
  <c r="E4" i="6"/>
  <c r="D4" i="6"/>
  <c r="C4" i="6"/>
  <c r="B4" i="6"/>
  <c r="E3" i="6"/>
  <c r="D3" i="6"/>
  <c r="C3" i="6"/>
  <c r="B3" i="6"/>
  <c r="E2" i="6"/>
  <c r="D2" i="6"/>
  <c r="C2" i="6"/>
  <c r="B2" i="6"/>
  <c r="E7" i="7"/>
  <c r="D7" i="7"/>
  <c r="C7" i="7"/>
  <c r="B7" i="7"/>
  <c r="E6" i="7"/>
  <c r="D6" i="7"/>
  <c r="C6" i="7"/>
  <c r="B6" i="7"/>
  <c r="E5" i="7"/>
  <c r="D5" i="7"/>
  <c r="C5" i="7"/>
  <c r="B5" i="7"/>
  <c r="E4" i="7"/>
  <c r="D4" i="7"/>
  <c r="C4" i="7"/>
  <c r="B4" i="7"/>
  <c r="E3" i="7"/>
  <c r="D3" i="7"/>
  <c r="C3" i="7"/>
  <c r="B3" i="7"/>
  <c r="E2" i="7"/>
  <c r="D2" i="7"/>
  <c r="C2" i="7"/>
  <c r="B2" i="7"/>
  <c r="E7" i="8"/>
  <c r="D7" i="8"/>
  <c r="C7" i="8"/>
  <c r="B7" i="8"/>
  <c r="E6" i="8"/>
  <c r="D6" i="8"/>
  <c r="C6" i="8"/>
  <c r="B6" i="8"/>
  <c r="E5" i="8"/>
  <c r="D5" i="8"/>
  <c r="C5" i="8"/>
  <c r="B5" i="8"/>
  <c r="E4" i="8"/>
  <c r="D4" i="8"/>
  <c r="C4" i="8"/>
  <c r="B4" i="8"/>
  <c r="E3" i="8"/>
  <c r="D3" i="8"/>
  <c r="C3" i="8"/>
  <c r="B3" i="8"/>
  <c r="E2" i="8"/>
  <c r="D2" i="8"/>
  <c r="C2" i="8"/>
  <c r="B2" i="8"/>
  <c r="E7" i="9"/>
  <c r="D7" i="9"/>
  <c r="C7" i="9"/>
  <c r="B7" i="9"/>
  <c r="E6" i="9"/>
  <c r="D6" i="9"/>
  <c r="C6" i="9"/>
  <c r="B6" i="9"/>
  <c r="E5" i="9"/>
  <c r="D5" i="9"/>
  <c r="C5" i="9"/>
  <c r="B5" i="9"/>
  <c r="E4" i="9"/>
  <c r="D4" i="9"/>
  <c r="C4" i="9"/>
  <c r="B4" i="9"/>
  <c r="E3" i="9"/>
  <c r="D3" i="9"/>
  <c r="C3" i="9"/>
  <c r="B3" i="9"/>
  <c r="E2" i="9"/>
  <c r="D2" i="9"/>
  <c r="C2" i="9"/>
  <c r="B2" i="9"/>
  <c r="E7" i="10"/>
  <c r="D7" i="10"/>
  <c r="C7" i="10"/>
  <c r="B7" i="10"/>
  <c r="E6" i="10"/>
  <c r="D6" i="10"/>
  <c r="C6" i="10"/>
  <c r="B6" i="10"/>
  <c r="E5" i="10"/>
  <c r="D5" i="10"/>
  <c r="C5" i="10"/>
  <c r="B5" i="10"/>
  <c r="E4" i="10"/>
  <c r="D4" i="10"/>
  <c r="C4" i="10"/>
  <c r="B4" i="10"/>
  <c r="E3" i="10"/>
  <c r="D3" i="10"/>
  <c r="C3" i="10"/>
  <c r="B3" i="10"/>
  <c r="E2" i="10"/>
  <c r="D2" i="10"/>
  <c r="C2" i="10"/>
  <c r="B2" i="10"/>
  <c r="E7" i="11"/>
  <c r="D7" i="11"/>
  <c r="C7" i="11"/>
  <c r="B7" i="11"/>
  <c r="E6" i="11"/>
  <c r="D6" i="11"/>
  <c r="C6" i="11"/>
  <c r="B6" i="11"/>
  <c r="E5" i="11"/>
  <c r="D5" i="11"/>
  <c r="C5" i="11"/>
  <c r="B5" i="11"/>
  <c r="E4" i="11"/>
  <c r="D4" i="11"/>
  <c r="C4" i="11"/>
  <c r="B4" i="11"/>
  <c r="E3" i="11"/>
  <c r="D3" i="11"/>
  <c r="C3" i="11"/>
  <c r="B3" i="11"/>
  <c r="E2" i="11"/>
  <c r="D2" i="11"/>
  <c r="C2" i="11"/>
  <c r="B2" i="11"/>
  <c r="E7" i="12"/>
  <c r="D7" i="12"/>
  <c r="C7" i="12"/>
  <c r="B7" i="12"/>
  <c r="E6" i="12"/>
  <c r="D6" i="12"/>
  <c r="C6" i="12"/>
  <c r="B6" i="12"/>
  <c r="E5" i="12"/>
  <c r="D5" i="12"/>
  <c r="C5" i="12"/>
  <c r="B5" i="12"/>
  <c r="E4" i="12"/>
  <c r="D4" i="12"/>
  <c r="C4" i="12"/>
  <c r="B4" i="12"/>
  <c r="E3" i="12"/>
  <c r="D3" i="12"/>
  <c r="C3" i="12"/>
  <c r="B3" i="12"/>
  <c r="E2" i="12"/>
  <c r="D2" i="12"/>
  <c r="C2" i="12"/>
  <c r="B2" i="12"/>
  <c r="E7" i="13"/>
  <c r="D7" i="13"/>
  <c r="C7" i="13"/>
  <c r="B7" i="13"/>
  <c r="E6" i="13"/>
  <c r="D6" i="13"/>
  <c r="C6" i="13"/>
  <c r="B6" i="13"/>
  <c r="E5" i="13"/>
  <c r="D5" i="13"/>
  <c r="C5" i="13"/>
  <c r="B5" i="13"/>
  <c r="E4" i="13"/>
  <c r="D4" i="13"/>
  <c r="C4" i="13"/>
  <c r="B4" i="13"/>
  <c r="E3" i="13"/>
  <c r="D3" i="13"/>
  <c r="C3" i="13"/>
  <c r="B3" i="13"/>
  <c r="E2" i="13"/>
  <c r="D2" i="13"/>
  <c r="C2" i="13"/>
  <c r="B2" i="13"/>
  <c r="E7" i="14"/>
  <c r="D7" i="14"/>
  <c r="C7" i="14"/>
  <c r="B7" i="14"/>
  <c r="E6" i="14"/>
  <c r="D6" i="14"/>
  <c r="C6" i="14"/>
  <c r="B6" i="14"/>
  <c r="E5" i="14"/>
  <c r="D5" i="14"/>
  <c r="C5" i="14"/>
  <c r="B5" i="14"/>
  <c r="E4" i="14"/>
  <c r="D4" i="14"/>
  <c r="C4" i="14"/>
  <c r="B4" i="14"/>
  <c r="E3" i="14"/>
  <c r="D3" i="14"/>
  <c r="C3" i="14"/>
  <c r="B3" i="14"/>
  <c r="E2" i="14"/>
  <c r="D2" i="14"/>
  <c r="C2" i="14"/>
  <c r="B2" i="14"/>
  <c r="E7" i="15"/>
  <c r="D7" i="15"/>
  <c r="C7" i="15"/>
  <c r="B7" i="15"/>
  <c r="E6" i="15"/>
  <c r="D6" i="15"/>
  <c r="C6" i="15"/>
  <c r="B6" i="15"/>
  <c r="E5" i="15"/>
  <c r="D5" i="15"/>
  <c r="C5" i="15"/>
  <c r="B5" i="15"/>
  <c r="E4" i="15"/>
  <c r="D4" i="15"/>
  <c r="C4" i="15"/>
  <c r="B4" i="15"/>
  <c r="E3" i="15"/>
  <c r="D3" i="15"/>
  <c r="C3" i="15"/>
  <c r="B3" i="15"/>
  <c r="E2" i="15"/>
  <c r="D2" i="15"/>
  <c r="C2" i="15"/>
  <c r="B2" i="15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  <c r="E2" i="16"/>
  <c r="D2" i="16"/>
  <c r="C2" i="16"/>
  <c r="B2" i="16"/>
  <c r="E7" i="17"/>
  <c r="D7" i="17"/>
  <c r="C7" i="17"/>
  <c r="B7" i="17"/>
  <c r="E6" i="17"/>
  <c r="D6" i="17"/>
  <c r="C6" i="17"/>
  <c r="B6" i="17"/>
  <c r="E5" i="17"/>
  <c r="D5" i="17"/>
  <c r="C5" i="17"/>
  <c r="B5" i="17"/>
  <c r="E4" i="17"/>
  <c r="D4" i="17"/>
  <c r="C4" i="17"/>
  <c r="B4" i="17"/>
  <c r="E3" i="17"/>
  <c r="D3" i="17"/>
  <c r="C3" i="17"/>
  <c r="B3" i="17"/>
  <c r="E2" i="17"/>
  <c r="D2" i="17"/>
  <c r="C2" i="17"/>
  <c r="B2" i="17"/>
  <c r="E7" i="18"/>
  <c r="D7" i="18"/>
  <c r="C7" i="18"/>
  <c r="B7" i="18"/>
  <c r="E6" i="18"/>
  <c r="D6" i="18"/>
  <c r="C6" i="18"/>
  <c r="B6" i="18"/>
  <c r="E5" i="18"/>
  <c r="D5" i="18"/>
  <c r="C5" i="18"/>
  <c r="B5" i="18"/>
  <c r="E4" i="18"/>
  <c r="D4" i="18"/>
  <c r="C4" i="18"/>
  <c r="B4" i="18"/>
  <c r="E3" i="18"/>
  <c r="D3" i="18"/>
  <c r="C3" i="18"/>
  <c r="B3" i="18"/>
  <c r="E2" i="18"/>
  <c r="D2" i="18"/>
  <c r="C2" i="18"/>
  <c r="B2" i="18"/>
  <c r="E7" i="19"/>
  <c r="D7" i="19"/>
  <c r="C7" i="19"/>
  <c r="B7" i="19"/>
  <c r="E6" i="19"/>
  <c r="D6" i="19"/>
  <c r="C6" i="19"/>
  <c r="B6" i="19"/>
  <c r="E5" i="19"/>
  <c r="D5" i="19"/>
  <c r="C5" i="19"/>
  <c r="B5" i="19"/>
  <c r="E4" i="19"/>
  <c r="D4" i="19"/>
  <c r="C4" i="19"/>
  <c r="B4" i="19"/>
  <c r="E3" i="19"/>
  <c r="D3" i="19"/>
  <c r="C3" i="19"/>
  <c r="B3" i="19"/>
  <c r="E2" i="19"/>
  <c r="D2" i="19"/>
  <c r="C2" i="19"/>
  <c r="B2" i="19"/>
  <c r="E7" i="20"/>
  <c r="D7" i="20"/>
  <c r="C7" i="20"/>
  <c r="B7" i="20"/>
  <c r="E6" i="20"/>
  <c r="D6" i="20"/>
  <c r="C6" i="20"/>
  <c r="B6" i="20"/>
  <c r="E5" i="20"/>
  <c r="D5" i="20"/>
  <c r="C5" i="20"/>
  <c r="B5" i="20"/>
  <c r="E4" i="20"/>
  <c r="D4" i="20"/>
  <c r="C4" i="20"/>
  <c r="B4" i="20"/>
  <c r="E3" i="20"/>
  <c r="D3" i="20"/>
  <c r="C3" i="20"/>
  <c r="B3" i="20"/>
  <c r="E2" i="20"/>
  <c r="D2" i="20"/>
  <c r="C2" i="20"/>
  <c r="B2" i="20"/>
  <c r="E7" i="21"/>
  <c r="D7" i="21"/>
  <c r="C7" i="21"/>
  <c r="B7" i="21"/>
  <c r="E6" i="21"/>
  <c r="D6" i="21"/>
  <c r="C6" i="21"/>
  <c r="B6" i="21"/>
  <c r="E5" i="21"/>
  <c r="D5" i="21"/>
  <c r="C5" i="21"/>
  <c r="B5" i="21"/>
  <c r="E4" i="21"/>
  <c r="D4" i="21"/>
  <c r="C4" i="21"/>
  <c r="B4" i="21"/>
  <c r="E3" i="21"/>
  <c r="D3" i="21"/>
  <c r="C3" i="21"/>
  <c r="B3" i="21"/>
  <c r="E2" i="21"/>
  <c r="D2" i="21"/>
  <c r="C2" i="21"/>
  <c r="B2" i="21"/>
  <c r="E7" i="22"/>
  <c r="D7" i="22"/>
  <c r="C7" i="22"/>
  <c r="B7" i="22"/>
  <c r="E6" i="22"/>
  <c r="D6" i="22"/>
  <c r="C6" i="22"/>
  <c r="B6" i="22"/>
  <c r="E5" i="22"/>
  <c r="D5" i="22"/>
  <c r="C5" i="22"/>
  <c r="B5" i="22"/>
  <c r="E4" i="22"/>
  <c r="D4" i="22"/>
  <c r="C4" i="22"/>
  <c r="B4" i="22"/>
  <c r="E3" i="22"/>
  <c r="D3" i="22"/>
  <c r="C3" i="22"/>
  <c r="B3" i="22"/>
  <c r="E2" i="22"/>
  <c r="D2" i="22"/>
  <c r="C2" i="22"/>
  <c r="B2" i="22"/>
  <c r="E7" i="23"/>
  <c r="D7" i="23"/>
  <c r="C7" i="23"/>
  <c r="B7" i="23"/>
  <c r="E6" i="23"/>
  <c r="D6" i="23"/>
  <c r="C6" i="23"/>
  <c r="B6" i="23"/>
  <c r="E5" i="23"/>
  <c r="D5" i="23"/>
  <c r="C5" i="23"/>
  <c r="B5" i="23"/>
  <c r="E4" i="23"/>
  <c r="D4" i="23"/>
  <c r="C4" i="23"/>
  <c r="B4" i="23"/>
  <c r="E3" i="23"/>
  <c r="D3" i="23"/>
  <c r="C3" i="23"/>
  <c r="B3" i="23"/>
  <c r="E2" i="23"/>
  <c r="D2" i="23"/>
  <c r="C2" i="23"/>
  <c r="B2" i="23"/>
  <c r="E7" i="24"/>
  <c r="D7" i="24"/>
  <c r="C7" i="24"/>
  <c r="B7" i="24"/>
  <c r="E6" i="24"/>
  <c r="D6" i="24"/>
  <c r="C6" i="24"/>
  <c r="B6" i="24"/>
  <c r="E5" i="24"/>
  <c r="D5" i="24"/>
  <c r="C5" i="24"/>
  <c r="B5" i="24"/>
  <c r="E4" i="24"/>
  <c r="D4" i="24"/>
  <c r="C4" i="24"/>
  <c r="B4" i="24"/>
  <c r="E3" i="24"/>
  <c r="D3" i="24"/>
  <c r="C3" i="24"/>
  <c r="B3" i="24"/>
  <c r="E2" i="24"/>
  <c r="D2" i="24"/>
  <c r="C2" i="24"/>
  <c r="B2" i="24"/>
  <c r="E7" i="25"/>
  <c r="D7" i="25"/>
  <c r="C7" i="25"/>
  <c r="B7" i="25"/>
  <c r="E6" i="25"/>
  <c r="D6" i="25"/>
  <c r="C6" i="25"/>
  <c r="B6" i="25"/>
  <c r="E5" i="25"/>
  <c r="D5" i="25"/>
  <c r="C5" i="25"/>
  <c r="B5" i="25"/>
  <c r="E4" i="25"/>
  <c r="D4" i="25"/>
  <c r="C4" i="25"/>
  <c r="B4" i="25"/>
  <c r="E3" i="25"/>
  <c r="D3" i="25"/>
  <c r="C3" i="25"/>
  <c r="B3" i="25"/>
  <c r="E2" i="25"/>
  <c r="D2" i="25"/>
  <c r="C2" i="25"/>
  <c r="B2" i="25"/>
  <c r="E7" i="26"/>
  <c r="D7" i="26"/>
  <c r="C7" i="26"/>
  <c r="B7" i="26"/>
  <c r="E6" i="26"/>
  <c r="D6" i="26"/>
  <c r="C6" i="26"/>
  <c r="B6" i="26"/>
  <c r="E5" i="26"/>
  <c r="D5" i="26"/>
  <c r="C5" i="26"/>
  <c r="B5" i="26"/>
  <c r="E4" i="26"/>
  <c r="D4" i="26"/>
  <c r="C4" i="26"/>
  <c r="B4" i="26"/>
  <c r="E3" i="26"/>
  <c r="D3" i="26"/>
  <c r="C3" i="26"/>
  <c r="B3" i="26"/>
  <c r="E2" i="26"/>
  <c r="D2" i="26"/>
  <c r="C2" i="26"/>
  <c r="B2" i="26"/>
  <c r="E7" i="27"/>
  <c r="D7" i="27"/>
  <c r="C7" i="27"/>
  <c r="B7" i="27"/>
  <c r="E6" i="27"/>
  <c r="D6" i="27"/>
  <c r="C6" i="27"/>
  <c r="B6" i="27"/>
  <c r="E5" i="27"/>
  <c r="D5" i="27"/>
  <c r="C5" i="27"/>
  <c r="B5" i="27"/>
  <c r="E4" i="27"/>
  <c r="D4" i="27"/>
  <c r="C4" i="27"/>
  <c r="B4" i="27"/>
  <c r="E3" i="27"/>
  <c r="D3" i="27"/>
  <c r="C3" i="27"/>
  <c r="B3" i="27"/>
  <c r="E2" i="27"/>
  <c r="D2" i="27"/>
  <c r="C2" i="27"/>
  <c r="B2" i="27"/>
  <c r="E7" i="28"/>
  <c r="D7" i="28"/>
  <c r="C7" i="28"/>
  <c r="B7" i="28"/>
  <c r="E6" i="28"/>
  <c r="D6" i="28"/>
  <c r="C6" i="28"/>
  <c r="B6" i="28"/>
  <c r="E5" i="28"/>
  <c r="D5" i="28"/>
  <c r="C5" i="28"/>
  <c r="B5" i="28"/>
  <c r="E4" i="28"/>
  <c r="D4" i="28"/>
  <c r="C4" i="28"/>
  <c r="B4" i="28"/>
  <c r="E3" i="28"/>
  <c r="D3" i="28"/>
  <c r="C3" i="28"/>
  <c r="B3" i="28"/>
  <c r="E2" i="28"/>
  <c r="D2" i="28"/>
  <c r="C2" i="28"/>
  <c r="B2" i="28"/>
  <c r="E7" i="29"/>
  <c r="D7" i="29"/>
  <c r="C7" i="29"/>
  <c r="B7" i="29"/>
  <c r="E6" i="29"/>
  <c r="D6" i="29"/>
  <c r="C6" i="29"/>
  <c r="B6" i="29"/>
  <c r="E5" i="29"/>
  <c r="D5" i="29"/>
  <c r="C5" i="29"/>
  <c r="B5" i="29"/>
  <c r="E4" i="29"/>
  <c r="D4" i="29"/>
  <c r="C4" i="29"/>
  <c r="B4" i="29"/>
  <c r="E3" i="29"/>
  <c r="D3" i="29"/>
  <c r="C3" i="29"/>
  <c r="B3" i="29"/>
  <c r="E2" i="29"/>
  <c r="D2" i="29"/>
  <c r="C2" i="29"/>
  <c r="B2" i="29"/>
  <c r="E7" i="30"/>
  <c r="D7" i="30"/>
  <c r="C7" i="30"/>
  <c r="B7" i="30"/>
  <c r="E6" i="30"/>
  <c r="D6" i="30"/>
  <c r="C6" i="30"/>
  <c r="B6" i="30"/>
  <c r="E5" i="30"/>
  <c r="D5" i="30"/>
  <c r="C5" i="30"/>
  <c r="B5" i="30"/>
  <c r="E4" i="30"/>
  <c r="D4" i="30"/>
  <c r="C4" i="30"/>
  <c r="B4" i="30"/>
  <c r="E3" i="30"/>
  <c r="D3" i="30"/>
  <c r="C3" i="30"/>
  <c r="B3" i="30"/>
  <c r="E2" i="30"/>
  <c r="D2" i="30"/>
  <c r="C2" i="30"/>
  <c r="B2" i="30"/>
  <c r="E7" i="31"/>
  <c r="D7" i="31"/>
  <c r="C7" i="31"/>
  <c r="B7" i="31"/>
  <c r="E6" i="31"/>
  <c r="D6" i="31"/>
  <c r="C6" i="31"/>
  <c r="B6" i="31"/>
  <c r="E5" i="31"/>
  <c r="D5" i="31"/>
  <c r="C5" i="31"/>
  <c r="B5" i="31"/>
  <c r="E4" i="31"/>
  <c r="D4" i="31"/>
  <c r="C4" i="31"/>
  <c r="B4" i="31"/>
  <c r="E3" i="31"/>
  <c r="D3" i="31"/>
  <c r="C3" i="31"/>
  <c r="B3" i="31"/>
  <c r="E2" i="31"/>
  <c r="D2" i="31"/>
  <c r="C2" i="31"/>
  <c r="B2" i="31"/>
  <c r="E7" i="32"/>
  <c r="D7" i="32"/>
  <c r="C7" i="32"/>
  <c r="B7" i="32"/>
  <c r="E6" i="32"/>
  <c r="D6" i="32"/>
  <c r="C6" i="32"/>
  <c r="B6" i="32"/>
  <c r="E5" i="32"/>
  <c r="D5" i="32"/>
  <c r="C5" i="32"/>
  <c r="B5" i="32"/>
  <c r="E4" i="32"/>
  <c r="D4" i="32"/>
  <c r="C4" i="32"/>
  <c r="B4" i="32"/>
  <c r="E3" i="32"/>
  <c r="D3" i="32"/>
  <c r="C3" i="32"/>
  <c r="B3" i="32"/>
  <c r="E2" i="32"/>
  <c r="D2" i="32"/>
  <c r="C2" i="32"/>
  <c r="B2" i="32"/>
  <c r="E7" i="33"/>
  <c r="D7" i="33"/>
  <c r="C7" i="33"/>
  <c r="B7" i="33"/>
  <c r="E6" i="33"/>
  <c r="D6" i="33"/>
  <c r="C6" i="33"/>
  <c r="B6" i="33"/>
  <c r="E5" i="33"/>
  <c r="D5" i="33"/>
  <c r="C5" i="33"/>
  <c r="B5" i="33"/>
  <c r="E4" i="33"/>
  <c r="D4" i="33"/>
  <c r="C4" i="33"/>
  <c r="B4" i="33"/>
  <c r="E3" i="33"/>
  <c r="D3" i="33"/>
  <c r="C3" i="33"/>
  <c r="B3" i="33"/>
  <c r="E2" i="33"/>
  <c r="D2" i="33"/>
  <c r="C2" i="33"/>
  <c r="B2" i="33"/>
  <c r="E7" i="34"/>
  <c r="D7" i="34"/>
  <c r="C7" i="34"/>
  <c r="B7" i="34"/>
  <c r="E6" i="34"/>
  <c r="D6" i="34"/>
  <c r="C6" i="34"/>
  <c r="B6" i="34"/>
  <c r="E5" i="34"/>
  <c r="D5" i="34"/>
  <c r="C5" i="34"/>
  <c r="B5" i="34"/>
  <c r="E4" i="34"/>
  <c r="D4" i="34"/>
  <c r="C4" i="34"/>
  <c r="B4" i="34"/>
  <c r="E3" i="34"/>
  <c r="D3" i="34"/>
  <c r="C3" i="34"/>
  <c r="B3" i="34"/>
  <c r="E2" i="34"/>
  <c r="D2" i="34"/>
  <c r="C2" i="34"/>
  <c r="B2" i="34"/>
  <c r="E7" i="3"/>
  <c r="D7" i="3"/>
  <c r="C7" i="3"/>
  <c r="B7" i="3"/>
  <c r="E6" i="3"/>
  <c r="D6" i="3"/>
  <c r="C6" i="3"/>
  <c r="B6" i="3"/>
  <c r="E5" i="3"/>
  <c r="D5" i="3"/>
  <c r="C5" i="3"/>
  <c r="B5" i="3"/>
  <c r="E4" i="3"/>
  <c r="D4" i="3"/>
  <c r="C4" i="3"/>
  <c r="B4" i="3"/>
  <c r="E3" i="3"/>
  <c r="D3" i="3"/>
  <c r="C3" i="3"/>
  <c r="B3" i="3"/>
  <c r="E2" i="3"/>
  <c r="D2" i="3"/>
  <c r="C2" i="3"/>
  <c r="B2" i="3"/>
  <c r="G169" i="1"/>
  <c r="G170" i="1"/>
  <c r="F7" i="5" s="1"/>
  <c r="G171" i="1"/>
  <c r="F7" i="6" s="1"/>
  <c r="G172" i="1"/>
  <c r="F7" i="10" s="1"/>
  <c r="G173" i="1"/>
  <c r="F7" i="11" s="1"/>
  <c r="G174" i="1"/>
  <c r="F7" i="7" s="1"/>
  <c r="G175" i="1"/>
  <c r="F7" i="8" s="1"/>
  <c r="G176" i="1"/>
  <c r="F7" i="9" s="1"/>
  <c r="G177" i="1"/>
  <c r="F7" i="12" s="1"/>
  <c r="G178" i="1"/>
  <c r="F7" i="13" s="1"/>
  <c r="G179" i="1"/>
  <c r="F7" i="14" s="1"/>
  <c r="G180" i="1"/>
  <c r="F7" i="15" s="1"/>
  <c r="G181" i="1"/>
  <c r="F7" i="16" s="1"/>
  <c r="G182" i="1"/>
  <c r="F7" i="17" s="1"/>
  <c r="G183" i="1"/>
  <c r="F7" i="18" s="1"/>
  <c r="G184" i="1"/>
  <c r="F7" i="19" s="1"/>
  <c r="G185" i="1"/>
  <c r="F7" i="20" s="1"/>
  <c r="G186" i="1"/>
  <c r="F7" i="21" s="1"/>
  <c r="G187" i="1"/>
  <c r="F7" i="22" s="1"/>
  <c r="G188" i="1"/>
  <c r="F7" i="23" s="1"/>
  <c r="G189" i="1"/>
  <c r="F7" i="24" s="1"/>
  <c r="G190" i="1"/>
  <c r="F7" i="25" s="1"/>
  <c r="G191" i="1"/>
  <c r="F7" i="26" s="1"/>
  <c r="G192" i="1"/>
  <c r="F7" i="27" s="1"/>
  <c r="G193" i="1"/>
  <c r="F7" i="28" s="1"/>
  <c r="G194" i="1"/>
  <c r="F7" i="29" s="1"/>
  <c r="G195" i="1"/>
  <c r="F7" i="30" s="1"/>
  <c r="G196" i="1"/>
  <c r="F7" i="31" s="1"/>
  <c r="G197" i="1"/>
  <c r="F7" i="32" s="1"/>
  <c r="G198" i="1"/>
  <c r="F7" i="33" s="1"/>
  <c r="G199" i="1"/>
  <c r="F7" i="34" s="1"/>
  <c r="D167" i="1"/>
  <c r="C7" i="2" s="1"/>
  <c r="E167" i="1"/>
  <c r="D7" i="2" s="1"/>
  <c r="F167" i="1"/>
  <c r="E7" i="2" s="1"/>
  <c r="C167" i="1"/>
  <c r="B7" i="2" s="1"/>
  <c r="G168" i="1"/>
  <c r="F7" i="3" s="1"/>
  <c r="G167" i="1" l="1"/>
  <c r="F7" i="2" s="1"/>
  <c r="F7" i="4"/>
  <c r="G166" i="1"/>
  <c r="F6" i="34" s="1"/>
  <c r="G165" i="1"/>
  <c r="F6" i="33" s="1"/>
  <c r="G164" i="1"/>
  <c r="F6" i="32" s="1"/>
  <c r="G163" i="1"/>
  <c r="F6" i="31" s="1"/>
  <c r="G162" i="1"/>
  <c r="F6" i="30" s="1"/>
  <c r="G161" i="1"/>
  <c r="F6" i="29" s="1"/>
  <c r="G160" i="1"/>
  <c r="F6" i="28" s="1"/>
  <c r="G159" i="1"/>
  <c r="F6" i="27" s="1"/>
  <c r="G158" i="1"/>
  <c r="F6" i="26" s="1"/>
  <c r="G157" i="1"/>
  <c r="F6" i="25" s="1"/>
  <c r="G156" i="1"/>
  <c r="F6" i="24" s="1"/>
  <c r="G155" i="1"/>
  <c r="F6" i="23" s="1"/>
  <c r="G154" i="1"/>
  <c r="F6" i="22" s="1"/>
  <c r="G153" i="1"/>
  <c r="F6" i="21" s="1"/>
  <c r="G152" i="1"/>
  <c r="F6" i="20" s="1"/>
  <c r="G151" i="1"/>
  <c r="F6" i="19" s="1"/>
  <c r="G150" i="1"/>
  <c r="F6" i="18" s="1"/>
  <c r="G149" i="1"/>
  <c r="F6" i="17" s="1"/>
  <c r="G148" i="1"/>
  <c r="F6" i="16" s="1"/>
  <c r="G147" i="1"/>
  <c r="F6" i="15" s="1"/>
  <c r="G146" i="1"/>
  <c r="F6" i="14" s="1"/>
  <c r="G145" i="1"/>
  <c r="F6" i="13" s="1"/>
  <c r="G144" i="1"/>
  <c r="F6" i="12" s="1"/>
  <c r="G143" i="1"/>
  <c r="F6" i="9" s="1"/>
  <c r="G142" i="1"/>
  <c r="F6" i="8" s="1"/>
  <c r="G141" i="1"/>
  <c r="F6" i="7" s="1"/>
  <c r="G140" i="1"/>
  <c r="F6" i="11" s="1"/>
  <c r="G139" i="1"/>
  <c r="F6" i="10" s="1"/>
  <c r="G138" i="1"/>
  <c r="F6" i="6" s="1"/>
  <c r="G137" i="1"/>
  <c r="F6" i="5" s="1"/>
  <c r="G136" i="1"/>
  <c r="F6" i="4" s="1"/>
  <c r="G135" i="1"/>
  <c r="F6" i="3" s="1"/>
  <c r="F134" i="1"/>
  <c r="E6" i="2" s="1"/>
  <c r="E134" i="1"/>
  <c r="D6" i="2" s="1"/>
  <c r="D134" i="1"/>
  <c r="C6" i="2" s="1"/>
  <c r="C134" i="1"/>
  <c r="B6" i="2" s="1"/>
  <c r="G133" i="1"/>
  <c r="F5" i="34" s="1"/>
  <c r="G132" i="1"/>
  <c r="F5" i="33" s="1"/>
  <c r="G131" i="1"/>
  <c r="F5" i="32" s="1"/>
  <c r="G130" i="1"/>
  <c r="F5" i="31" s="1"/>
  <c r="G129" i="1"/>
  <c r="F5" i="30" s="1"/>
  <c r="G128" i="1"/>
  <c r="F5" i="29" s="1"/>
  <c r="G127" i="1"/>
  <c r="F5" i="28" s="1"/>
  <c r="G126" i="1"/>
  <c r="F5" i="27" s="1"/>
  <c r="G125" i="1"/>
  <c r="F5" i="26" s="1"/>
  <c r="G124" i="1"/>
  <c r="F5" i="25" s="1"/>
  <c r="G123" i="1"/>
  <c r="F5" i="24" s="1"/>
  <c r="G122" i="1"/>
  <c r="F5" i="23" s="1"/>
  <c r="G121" i="1"/>
  <c r="F5" i="22" s="1"/>
  <c r="G120" i="1"/>
  <c r="F5" i="21" s="1"/>
  <c r="G119" i="1"/>
  <c r="F5" i="20" s="1"/>
  <c r="G118" i="1"/>
  <c r="F5" i="19" s="1"/>
  <c r="G117" i="1"/>
  <c r="F5" i="18" s="1"/>
  <c r="G116" i="1"/>
  <c r="F5" i="17" s="1"/>
  <c r="G115" i="1"/>
  <c r="F5" i="16" s="1"/>
  <c r="G114" i="1"/>
  <c r="F5" i="15" s="1"/>
  <c r="G113" i="1"/>
  <c r="F5" i="14" s="1"/>
  <c r="G112" i="1"/>
  <c r="F5" i="13" s="1"/>
  <c r="G111" i="1"/>
  <c r="F5" i="12" s="1"/>
  <c r="G110" i="1"/>
  <c r="F5" i="9" s="1"/>
  <c r="G109" i="1"/>
  <c r="F5" i="8" s="1"/>
  <c r="G108" i="1"/>
  <c r="F5" i="7" s="1"/>
  <c r="G107" i="1"/>
  <c r="F5" i="11" s="1"/>
  <c r="G106" i="1"/>
  <c r="F5" i="10" s="1"/>
  <c r="G105" i="1"/>
  <c r="F5" i="6" s="1"/>
  <c r="G104" i="1"/>
  <c r="F5" i="5" s="1"/>
  <c r="G103" i="1"/>
  <c r="F5" i="4" s="1"/>
  <c r="G102" i="1"/>
  <c r="F5" i="3" s="1"/>
  <c r="F101" i="1"/>
  <c r="E5" i="2" s="1"/>
  <c r="E101" i="1"/>
  <c r="D5" i="2" s="1"/>
  <c r="D101" i="1"/>
  <c r="C5" i="2" s="1"/>
  <c r="C101" i="1"/>
  <c r="B5" i="2" s="1"/>
  <c r="G100" i="1"/>
  <c r="F4" i="34" s="1"/>
  <c r="G99" i="1"/>
  <c r="F4" i="33" s="1"/>
  <c r="G98" i="1"/>
  <c r="F4" i="32" s="1"/>
  <c r="G97" i="1"/>
  <c r="F4" i="31" s="1"/>
  <c r="G96" i="1"/>
  <c r="F4" i="30" s="1"/>
  <c r="G95" i="1"/>
  <c r="F4" i="29" s="1"/>
  <c r="G94" i="1"/>
  <c r="F4" i="28" s="1"/>
  <c r="G93" i="1"/>
  <c r="F4" i="27" s="1"/>
  <c r="G92" i="1"/>
  <c r="F4" i="26" s="1"/>
  <c r="G91" i="1"/>
  <c r="F4" i="25" s="1"/>
  <c r="G90" i="1"/>
  <c r="F4" i="24" s="1"/>
  <c r="G89" i="1"/>
  <c r="F4" i="23" s="1"/>
  <c r="G88" i="1"/>
  <c r="F4" i="22" s="1"/>
  <c r="G87" i="1"/>
  <c r="F4" i="21" s="1"/>
  <c r="G86" i="1"/>
  <c r="F4" i="20" s="1"/>
  <c r="G85" i="1"/>
  <c r="F4" i="19" s="1"/>
  <c r="G84" i="1"/>
  <c r="F4" i="18" s="1"/>
  <c r="G83" i="1"/>
  <c r="F4" i="17" s="1"/>
  <c r="G82" i="1"/>
  <c r="F4" i="16" s="1"/>
  <c r="G81" i="1"/>
  <c r="F4" i="15" s="1"/>
  <c r="G80" i="1"/>
  <c r="F4" i="14" s="1"/>
  <c r="G79" i="1"/>
  <c r="F4" i="13" s="1"/>
  <c r="G78" i="1"/>
  <c r="F4" i="12" s="1"/>
  <c r="G77" i="1"/>
  <c r="F4" i="9" s="1"/>
  <c r="G76" i="1"/>
  <c r="F4" i="8" s="1"/>
  <c r="G75" i="1"/>
  <c r="F4" i="7" s="1"/>
  <c r="G74" i="1"/>
  <c r="F4" i="11" s="1"/>
  <c r="G73" i="1"/>
  <c r="F4" i="10" s="1"/>
  <c r="G72" i="1"/>
  <c r="F4" i="6" s="1"/>
  <c r="G71" i="1"/>
  <c r="F4" i="5" s="1"/>
  <c r="G70" i="1"/>
  <c r="F4" i="4" s="1"/>
  <c r="G69" i="1"/>
  <c r="F4" i="3" s="1"/>
  <c r="F68" i="1"/>
  <c r="E4" i="2" s="1"/>
  <c r="E68" i="1"/>
  <c r="D4" i="2" s="1"/>
  <c r="D68" i="1"/>
  <c r="C4" i="2" s="1"/>
  <c r="C68" i="1"/>
  <c r="B4" i="2" s="1"/>
  <c r="G67" i="1"/>
  <c r="F3" i="34" s="1"/>
  <c r="G66" i="1"/>
  <c r="F3" i="33" s="1"/>
  <c r="G65" i="1"/>
  <c r="F3" i="32" s="1"/>
  <c r="G64" i="1"/>
  <c r="F3" i="31" s="1"/>
  <c r="G63" i="1"/>
  <c r="F3" i="30" s="1"/>
  <c r="G62" i="1"/>
  <c r="F3" i="29" s="1"/>
  <c r="G61" i="1"/>
  <c r="F3" i="28" s="1"/>
  <c r="G60" i="1"/>
  <c r="F3" i="27" s="1"/>
  <c r="G59" i="1"/>
  <c r="F3" i="26" s="1"/>
  <c r="G58" i="1"/>
  <c r="F3" i="25" s="1"/>
  <c r="G57" i="1"/>
  <c r="F3" i="24" s="1"/>
  <c r="G56" i="1"/>
  <c r="F3" i="23" s="1"/>
  <c r="G55" i="1"/>
  <c r="F3" i="22" s="1"/>
  <c r="G54" i="1"/>
  <c r="F3" i="21" s="1"/>
  <c r="G53" i="1"/>
  <c r="F3" i="20" s="1"/>
  <c r="G52" i="1"/>
  <c r="F3" i="19" s="1"/>
  <c r="G51" i="1"/>
  <c r="F3" i="18" s="1"/>
  <c r="G50" i="1"/>
  <c r="F3" i="17" s="1"/>
  <c r="G49" i="1"/>
  <c r="F3" i="16" s="1"/>
  <c r="G48" i="1"/>
  <c r="F3" i="15" s="1"/>
  <c r="G47" i="1"/>
  <c r="F3" i="14" s="1"/>
  <c r="G46" i="1"/>
  <c r="F3" i="13" s="1"/>
  <c r="G45" i="1"/>
  <c r="F3" i="12" s="1"/>
  <c r="G44" i="1"/>
  <c r="F3" i="9" s="1"/>
  <c r="G43" i="1"/>
  <c r="F3" i="8" s="1"/>
  <c r="G42" i="1"/>
  <c r="F3" i="7" s="1"/>
  <c r="G41" i="1"/>
  <c r="F3" i="11" s="1"/>
  <c r="G40" i="1"/>
  <c r="F3" i="10" s="1"/>
  <c r="G39" i="1"/>
  <c r="F3" i="6" s="1"/>
  <c r="G38" i="1"/>
  <c r="F3" i="5" s="1"/>
  <c r="G37" i="1"/>
  <c r="F3" i="4" s="1"/>
  <c r="G36" i="1"/>
  <c r="F3" i="3" s="1"/>
  <c r="F35" i="1"/>
  <c r="E3" i="2" s="1"/>
  <c r="E35" i="1"/>
  <c r="D3" i="2" s="1"/>
  <c r="D35" i="1"/>
  <c r="C3" i="2" s="1"/>
  <c r="C35" i="1"/>
  <c r="B3" i="2" s="1"/>
  <c r="E2" i="1"/>
  <c r="D2" i="2" s="1"/>
  <c r="G101" i="1" l="1"/>
  <c r="F5" i="2" s="1"/>
  <c r="G134" i="1"/>
  <c r="F6" i="2" s="1"/>
  <c r="G35" i="1"/>
  <c r="F3" i="2" s="1"/>
  <c r="G68" i="1"/>
  <c r="F4" i="2" s="1"/>
  <c r="D2" i="1" l="1"/>
  <c r="C2" i="2" s="1"/>
  <c r="F2" i="1"/>
  <c r="E2" i="2" s="1"/>
  <c r="C2" i="1"/>
  <c r="B2" i="2" s="1"/>
  <c r="G3" i="1"/>
  <c r="F2" i="3" s="1"/>
  <c r="G4" i="1"/>
  <c r="F2" i="4" s="1"/>
  <c r="G5" i="1"/>
  <c r="F2" i="5" s="1"/>
  <c r="G6" i="1"/>
  <c r="F2" i="6" s="1"/>
  <c r="G9" i="1"/>
  <c r="F2" i="7" s="1"/>
  <c r="G10" i="1"/>
  <c r="F2" i="8" s="1"/>
  <c r="G11" i="1"/>
  <c r="F2" i="9" s="1"/>
  <c r="G7" i="1"/>
  <c r="F2" i="10" s="1"/>
  <c r="G8" i="1"/>
  <c r="F2" i="11" s="1"/>
  <c r="G12" i="1"/>
  <c r="F2" i="12" s="1"/>
  <c r="G13" i="1"/>
  <c r="F2" i="13" s="1"/>
  <c r="G14" i="1"/>
  <c r="F2" i="14" s="1"/>
  <c r="G15" i="1"/>
  <c r="F2" i="15" s="1"/>
  <c r="G16" i="1"/>
  <c r="F2" i="16" s="1"/>
  <c r="G17" i="1"/>
  <c r="F2" i="17" s="1"/>
  <c r="G18" i="1"/>
  <c r="F2" i="18" s="1"/>
  <c r="G19" i="1"/>
  <c r="F2" i="19" s="1"/>
  <c r="G20" i="1"/>
  <c r="F2" i="20" s="1"/>
  <c r="G21" i="1"/>
  <c r="F2" i="21" s="1"/>
  <c r="G22" i="1"/>
  <c r="F2" i="22" s="1"/>
  <c r="G23" i="1"/>
  <c r="F2" i="23" s="1"/>
  <c r="G24" i="1"/>
  <c r="F2" i="24" s="1"/>
  <c r="G25" i="1"/>
  <c r="F2" i="25" s="1"/>
  <c r="G26" i="1"/>
  <c r="F2" i="26" s="1"/>
  <c r="G27" i="1"/>
  <c r="F2" i="27" s="1"/>
  <c r="G28" i="1"/>
  <c r="F2" i="28" s="1"/>
  <c r="G29" i="1"/>
  <c r="F2" i="29" s="1"/>
  <c r="G30" i="1"/>
  <c r="F2" i="30" s="1"/>
  <c r="G31" i="1"/>
  <c r="F2" i="31" s="1"/>
  <c r="G32" i="1"/>
  <c r="F2" i="32" s="1"/>
  <c r="G33" i="1"/>
  <c r="F2" i="33" s="1"/>
  <c r="G34" i="1"/>
  <c r="F2" i="34" s="1"/>
  <c r="G2" i="1" l="1"/>
  <c r="F2" i="2" s="1"/>
</calcChain>
</file>

<file path=xl/sharedStrings.xml><?xml version="1.0" encoding="utf-8"?>
<sst xmlns="http://schemas.openxmlformats.org/spreadsheetml/2006/main" count="403" uniqueCount="40">
  <si>
    <t>Año</t>
  </si>
  <si>
    <t>Entidad Federativa</t>
  </si>
  <si>
    <t>Nacional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</si>
  <si>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</si>
  <si>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</si>
  <si>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</si>
  <si>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</si>
  <si>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</si>
  <si>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</si>
  <si>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</si>
  <si>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</si>
  <si>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</si>
  <si>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</si>
  <si>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</si>
  <si>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</si>
  <si>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</si>
  <si>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</si>
  <si>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</si>
  <si>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</si>
  <si>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</si>
  <si>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</si>
  <si>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</si>
  <si>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</si>
  <si>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</si>
  <si>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</si>
  <si>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</si>
  <si>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</si>
  <si>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</si>
  <si>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</si>
  <si>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</si>
  <si>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Coahuila</t>
  </si>
  <si>
    <t>Michoacán</t>
  </si>
  <si>
    <t>Querétaro</t>
  </si>
  <si>
    <t>Veracruz</t>
  </si>
  <si>
    <t>TOTAL</t>
  </si>
  <si>
    <t>HOMBRE</t>
  </si>
  <si>
    <t>MUJER</t>
  </si>
  <si>
    <t>(N.E.)</t>
  </si>
  <si>
    <t>INTERSEXUAL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</si>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</sst>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9"/>
  <sheetViews>
    <sheetView workbookViewId="0">
      <pane ySplit="1" topLeftCell="A141" activePane="bottomLeft" state="frozen"/>
      <selection pane="bottomLeft" activeCell="G199" sqref="G199"/>
    </sheetView>
  </sheetViews>
  <sheetFormatPr baseColWidth="10" defaultColWidth="11.5" defaultRowHeight="14" x14ac:dyDescent="0.15"/>
  <cols>
    <col min="1" max="1" width="12.1640625" style="2" customWidth="1"/>
    <col min="2" max="2" width="24.5" style="2" customWidth="1"/>
    <col min="3" max="6" width="14.5" style="3" customWidth="1"/>
    <col min="7" max="7" width="18" style="3" customWidth="1"/>
    <col min="8" max="16384" width="11.5" style="3"/>
  </cols>
  <sheetData>
    <row r="1" spans="1:7" ht="15" x14ac:dyDescent="0.15">
      <c r="A1" s="1" t="s">
        <v>0</v>
      </c>
      <c r="B1" s="1" t="s">
        <v>1</v>
      </c>
      <c r="C1" s="1" t="s">
        <v>35</v>
      </c>
      <c r="D1" s="1" t="s">
        <v>36</v>
      </c>
      <c r="E1" s="1" t="s">
        <v>38</v>
      </c>
      <c r="F1" s="1" t="s">
        <v>37</v>
      </c>
      <c r="G1" s="1" t="s">
        <v>34</v>
      </c>
    </row>
    <row r="2" spans="1:7" x14ac:dyDescent="0.15">
      <c r="A2" s="7">
        <v>2017</v>
      </c>
      <c r="B2" s="5" t="s">
        <v>2</v>
      </c>
      <c r="C2" s="8">
        <f>SUM(C3:C34)</f>
        <v>3048846</v>
      </c>
      <c r="D2" s="8">
        <f t="shared" ref="D2:F2" si="0">SUM(D3:D34)</f>
        <v>5806088</v>
      </c>
      <c r="E2" s="8">
        <f t="shared" si="0"/>
        <v>0</v>
      </c>
      <c r="F2" s="8">
        <f t="shared" si="0"/>
        <v>806</v>
      </c>
      <c r="G2" s="8">
        <f t="shared" ref="G2" si="1">SUM(C2:F2)</f>
        <v>8855740</v>
      </c>
    </row>
    <row r="3" spans="1:7" x14ac:dyDescent="0.15">
      <c r="A3" s="6">
        <v>2017</v>
      </c>
      <c r="B3" s="4" t="s">
        <v>3</v>
      </c>
      <c r="C3" s="9">
        <v>57664</v>
      </c>
      <c r="D3" s="9">
        <v>100019</v>
      </c>
      <c r="E3" s="9">
        <v>0</v>
      </c>
      <c r="F3" s="9">
        <v>0</v>
      </c>
      <c r="G3" s="9">
        <f t="shared" ref="G3:G35" si="2">SUM(C3:F3)</f>
        <v>157683</v>
      </c>
    </row>
    <row r="4" spans="1:7" x14ac:dyDescent="0.15">
      <c r="A4" s="6">
        <v>2017</v>
      </c>
      <c r="B4" s="4" t="s">
        <v>4</v>
      </c>
      <c r="C4" s="9">
        <v>65314</v>
      </c>
      <c r="D4" s="9">
        <v>107553</v>
      </c>
      <c r="E4" s="9">
        <v>0</v>
      </c>
      <c r="F4" s="9">
        <v>18</v>
      </c>
      <c r="G4" s="9">
        <f t="shared" si="2"/>
        <v>172885</v>
      </c>
    </row>
    <row r="5" spans="1:7" x14ac:dyDescent="0.15">
      <c r="A5" s="6">
        <v>2017</v>
      </c>
      <c r="B5" s="4" t="s">
        <v>5</v>
      </c>
      <c r="C5" s="9">
        <v>33526</v>
      </c>
      <c r="D5" s="9">
        <v>51384</v>
      </c>
      <c r="E5" s="9">
        <v>0</v>
      </c>
      <c r="F5" s="9">
        <v>0</v>
      </c>
      <c r="G5" s="9">
        <f t="shared" si="2"/>
        <v>84910</v>
      </c>
    </row>
    <row r="6" spans="1:7" x14ac:dyDescent="0.15">
      <c r="A6" s="6">
        <v>2017</v>
      </c>
      <c r="B6" s="4" t="s">
        <v>6</v>
      </c>
      <c r="C6" s="9">
        <v>26825</v>
      </c>
      <c r="D6" s="9">
        <v>57212</v>
      </c>
      <c r="E6" s="9">
        <v>0</v>
      </c>
      <c r="F6" s="9">
        <v>5</v>
      </c>
      <c r="G6" s="9">
        <f t="shared" si="2"/>
        <v>84042</v>
      </c>
    </row>
    <row r="7" spans="1:7" x14ac:dyDescent="0.15">
      <c r="A7" s="6">
        <v>2017</v>
      </c>
      <c r="B7" s="4" t="s">
        <v>30</v>
      </c>
      <c r="C7" s="9">
        <v>18401</v>
      </c>
      <c r="D7" s="9">
        <v>34158</v>
      </c>
      <c r="E7" s="9">
        <v>0</v>
      </c>
      <c r="F7" s="9">
        <v>86</v>
      </c>
      <c r="G7" s="9">
        <f t="shared" si="2"/>
        <v>52645</v>
      </c>
    </row>
    <row r="8" spans="1:7" x14ac:dyDescent="0.15">
      <c r="A8" s="6">
        <v>2017</v>
      </c>
      <c r="B8" s="4" t="s">
        <v>7</v>
      </c>
      <c r="C8" s="9">
        <v>36835</v>
      </c>
      <c r="D8" s="9">
        <v>60000</v>
      </c>
      <c r="E8" s="9">
        <v>0</v>
      </c>
      <c r="F8" s="9">
        <v>3</v>
      </c>
      <c r="G8" s="9">
        <f t="shared" si="2"/>
        <v>96838</v>
      </c>
    </row>
    <row r="9" spans="1:7" x14ac:dyDescent="0.15">
      <c r="A9" s="6">
        <v>2017</v>
      </c>
      <c r="B9" s="4" t="s">
        <v>8</v>
      </c>
      <c r="C9" s="9">
        <v>64711</v>
      </c>
      <c r="D9" s="9">
        <v>169998</v>
      </c>
      <c r="E9" s="9">
        <v>0</v>
      </c>
      <c r="F9" s="9">
        <v>64</v>
      </c>
      <c r="G9" s="9">
        <f t="shared" si="2"/>
        <v>234773</v>
      </c>
    </row>
    <row r="10" spans="1:7" x14ac:dyDescent="0.15">
      <c r="A10" s="6">
        <v>2017</v>
      </c>
      <c r="B10" s="4" t="s">
        <v>9</v>
      </c>
      <c r="C10" s="9">
        <v>56485</v>
      </c>
      <c r="D10" s="9">
        <v>112218</v>
      </c>
      <c r="E10" s="9">
        <v>0</v>
      </c>
      <c r="F10" s="9">
        <v>318</v>
      </c>
      <c r="G10" s="9">
        <f t="shared" si="2"/>
        <v>169021</v>
      </c>
    </row>
    <row r="11" spans="1:7" x14ac:dyDescent="0.15">
      <c r="A11" s="6">
        <v>2017</v>
      </c>
      <c r="B11" s="4" t="s">
        <v>39</v>
      </c>
      <c r="C11" s="9">
        <v>353827</v>
      </c>
      <c r="D11" s="9">
        <v>530948</v>
      </c>
      <c r="E11" s="9">
        <v>0</v>
      </c>
      <c r="F11" s="9">
        <v>22</v>
      </c>
      <c r="G11" s="9">
        <f t="shared" si="2"/>
        <v>884797</v>
      </c>
    </row>
    <row r="12" spans="1:7" x14ac:dyDescent="0.15">
      <c r="A12" s="6">
        <v>2017</v>
      </c>
      <c r="B12" s="4" t="s">
        <v>10</v>
      </c>
      <c r="C12" s="9">
        <v>60497</v>
      </c>
      <c r="D12" s="9">
        <v>118928</v>
      </c>
      <c r="E12" s="9">
        <v>0</v>
      </c>
      <c r="F12" s="9">
        <v>2</v>
      </c>
      <c r="G12" s="9">
        <f t="shared" si="2"/>
        <v>179427</v>
      </c>
    </row>
    <row r="13" spans="1:7" x14ac:dyDescent="0.15">
      <c r="A13" s="6">
        <v>2017</v>
      </c>
      <c r="B13" s="4" t="s">
        <v>11</v>
      </c>
      <c r="C13" s="9">
        <v>279853</v>
      </c>
      <c r="D13" s="9">
        <v>502473</v>
      </c>
      <c r="E13" s="9">
        <v>0</v>
      </c>
      <c r="F13" s="9">
        <v>1</v>
      </c>
      <c r="G13" s="9">
        <f t="shared" si="2"/>
        <v>782327</v>
      </c>
    </row>
    <row r="14" spans="1:7" x14ac:dyDescent="0.15">
      <c r="A14" s="6">
        <v>2017</v>
      </c>
      <c r="B14" s="4" t="s">
        <v>12</v>
      </c>
      <c r="C14" s="9">
        <v>49431</v>
      </c>
      <c r="D14" s="9">
        <v>111247</v>
      </c>
      <c r="E14" s="9">
        <v>0</v>
      </c>
      <c r="F14" s="9">
        <v>14</v>
      </c>
      <c r="G14" s="9">
        <f t="shared" si="2"/>
        <v>160692</v>
      </c>
    </row>
    <row r="15" spans="1:7" x14ac:dyDescent="0.15">
      <c r="A15" s="6">
        <v>2017</v>
      </c>
      <c r="B15" s="4" t="s">
        <v>13</v>
      </c>
      <c r="C15" s="9">
        <v>91461</v>
      </c>
      <c r="D15" s="9">
        <v>176152</v>
      </c>
      <c r="E15" s="9">
        <v>0</v>
      </c>
      <c r="F15" s="9">
        <v>8</v>
      </c>
      <c r="G15" s="9">
        <f t="shared" si="2"/>
        <v>267621</v>
      </c>
    </row>
    <row r="16" spans="1:7" x14ac:dyDescent="0.15">
      <c r="A16" s="6">
        <v>2017</v>
      </c>
      <c r="B16" s="4" t="s">
        <v>14</v>
      </c>
      <c r="C16" s="9">
        <v>181544</v>
      </c>
      <c r="D16" s="9">
        <v>351482</v>
      </c>
      <c r="E16" s="9">
        <v>0</v>
      </c>
      <c r="F16" s="9">
        <v>48</v>
      </c>
      <c r="G16" s="9">
        <f t="shared" si="2"/>
        <v>533074</v>
      </c>
    </row>
    <row r="17" spans="1:7" x14ac:dyDescent="0.15">
      <c r="A17" s="6">
        <v>2017</v>
      </c>
      <c r="B17" s="4" t="s">
        <v>15</v>
      </c>
      <c r="C17" s="9">
        <v>340785</v>
      </c>
      <c r="D17" s="9">
        <v>783167</v>
      </c>
      <c r="E17" s="9">
        <v>0</v>
      </c>
      <c r="F17" s="9">
        <v>83</v>
      </c>
      <c r="G17" s="9">
        <f t="shared" si="2"/>
        <v>1124035</v>
      </c>
    </row>
    <row r="18" spans="1:7" x14ac:dyDescent="0.15">
      <c r="A18" s="6">
        <v>2017</v>
      </c>
      <c r="B18" s="4" t="s">
        <v>31</v>
      </c>
      <c r="C18" s="9">
        <v>104889</v>
      </c>
      <c r="D18" s="9">
        <v>209671</v>
      </c>
      <c r="E18" s="9">
        <v>0</v>
      </c>
      <c r="F18" s="9">
        <v>1</v>
      </c>
      <c r="G18" s="9">
        <f t="shared" si="2"/>
        <v>314561</v>
      </c>
    </row>
    <row r="19" spans="1:7" x14ac:dyDescent="0.15">
      <c r="A19" s="6">
        <v>2017</v>
      </c>
      <c r="B19" s="4" t="s">
        <v>16</v>
      </c>
      <c r="C19" s="9">
        <v>74002</v>
      </c>
      <c r="D19" s="9">
        <v>124779</v>
      </c>
      <c r="E19" s="9">
        <v>0</v>
      </c>
      <c r="F19" s="9">
        <v>31</v>
      </c>
      <c r="G19" s="9">
        <f t="shared" si="2"/>
        <v>198812</v>
      </c>
    </row>
    <row r="20" spans="1:7" x14ac:dyDescent="0.15">
      <c r="A20" s="6">
        <v>2017</v>
      </c>
      <c r="B20" s="4" t="s">
        <v>17</v>
      </c>
      <c r="C20" s="9">
        <v>26859</v>
      </c>
      <c r="D20" s="9">
        <v>39535</v>
      </c>
      <c r="E20" s="9">
        <v>0</v>
      </c>
      <c r="F20" s="9">
        <v>0</v>
      </c>
      <c r="G20" s="9">
        <f t="shared" si="2"/>
        <v>66394</v>
      </c>
    </row>
    <row r="21" spans="1:7" x14ac:dyDescent="0.15">
      <c r="A21" s="6">
        <v>2017</v>
      </c>
      <c r="B21" s="4" t="s">
        <v>18</v>
      </c>
      <c r="C21" s="9">
        <v>100345</v>
      </c>
      <c r="D21" s="9">
        <v>177394</v>
      </c>
      <c r="E21" s="9">
        <v>0</v>
      </c>
      <c r="F21" s="9">
        <v>7</v>
      </c>
      <c r="G21" s="9">
        <f t="shared" si="2"/>
        <v>277746</v>
      </c>
    </row>
    <row r="22" spans="1:7" x14ac:dyDescent="0.15">
      <c r="A22" s="6">
        <v>2017</v>
      </c>
      <c r="B22" s="4" t="s">
        <v>19</v>
      </c>
      <c r="C22" s="9">
        <v>48040</v>
      </c>
      <c r="D22" s="9">
        <v>112578</v>
      </c>
      <c r="E22" s="9">
        <v>0</v>
      </c>
      <c r="F22" s="9">
        <v>4</v>
      </c>
      <c r="G22" s="9">
        <f t="shared" si="2"/>
        <v>160622</v>
      </c>
    </row>
    <row r="23" spans="1:7" x14ac:dyDescent="0.15">
      <c r="A23" s="6">
        <v>2017</v>
      </c>
      <c r="B23" s="4" t="s">
        <v>20</v>
      </c>
      <c r="C23" s="9">
        <v>157395</v>
      </c>
      <c r="D23" s="9">
        <v>326789</v>
      </c>
      <c r="E23" s="9">
        <v>0</v>
      </c>
      <c r="F23" s="9">
        <v>1</v>
      </c>
      <c r="G23" s="9">
        <f t="shared" si="2"/>
        <v>484185</v>
      </c>
    </row>
    <row r="24" spans="1:7" x14ac:dyDescent="0.15">
      <c r="A24" s="6">
        <v>2017</v>
      </c>
      <c r="B24" s="4" t="s">
        <v>32</v>
      </c>
      <c r="C24" s="9">
        <v>52143</v>
      </c>
      <c r="D24" s="9">
        <v>110712</v>
      </c>
      <c r="E24" s="9">
        <v>0</v>
      </c>
      <c r="F24" s="9">
        <v>0</v>
      </c>
      <c r="G24" s="9">
        <f t="shared" si="2"/>
        <v>162855</v>
      </c>
    </row>
    <row r="25" spans="1:7" x14ac:dyDescent="0.15">
      <c r="A25" s="6">
        <v>2017</v>
      </c>
      <c r="B25" s="4" t="s">
        <v>21</v>
      </c>
      <c r="C25" s="9">
        <v>37010</v>
      </c>
      <c r="D25" s="9">
        <v>60573</v>
      </c>
      <c r="E25" s="9">
        <v>0</v>
      </c>
      <c r="F25" s="9">
        <v>17</v>
      </c>
      <c r="G25" s="9">
        <f t="shared" si="2"/>
        <v>97600</v>
      </c>
    </row>
    <row r="26" spans="1:7" x14ac:dyDescent="0.15">
      <c r="A26" s="6">
        <v>2017</v>
      </c>
      <c r="B26" s="4" t="s">
        <v>22</v>
      </c>
      <c r="C26" s="9">
        <v>77625</v>
      </c>
      <c r="D26" s="9">
        <v>135052</v>
      </c>
      <c r="E26" s="9">
        <v>0</v>
      </c>
      <c r="F26" s="9">
        <v>3</v>
      </c>
      <c r="G26" s="9">
        <f t="shared" si="2"/>
        <v>212680</v>
      </c>
    </row>
    <row r="27" spans="1:7" x14ac:dyDescent="0.15">
      <c r="A27" s="6">
        <v>2017</v>
      </c>
      <c r="B27" s="4" t="s">
        <v>23</v>
      </c>
      <c r="C27" s="9">
        <v>84348</v>
      </c>
      <c r="D27" s="9">
        <v>140612</v>
      </c>
      <c r="E27" s="9">
        <v>0</v>
      </c>
      <c r="F27" s="9">
        <v>0</v>
      </c>
      <c r="G27" s="9">
        <f t="shared" si="2"/>
        <v>224960</v>
      </c>
    </row>
    <row r="28" spans="1:7" x14ac:dyDescent="0.15">
      <c r="A28" s="6">
        <v>2017</v>
      </c>
      <c r="B28" s="4" t="s">
        <v>24</v>
      </c>
      <c r="C28" s="9">
        <v>120841</v>
      </c>
      <c r="D28" s="9">
        <v>193499</v>
      </c>
      <c r="E28" s="9">
        <v>0</v>
      </c>
      <c r="F28" s="9">
        <v>0</v>
      </c>
      <c r="G28" s="9">
        <f t="shared" si="2"/>
        <v>314340</v>
      </c>
    </row>
    <row r="29" spans="1:7" x14ac:dyDescent="0.15">
      <c r="A29" s="6">
        <v>2017</v>
      </c>
      <c r="B29" s="4" t="s">
        <v>25</v>
      </c>
      <c r="C29" s="9">
        <v>59810</v>
      </c>
      <c r="D29" s="9">
        <v>132156</v>
      </c>
      <c r="E29" s="9">
        <v>0</v>
      </c>
      <c r="F29" s="9">
        <v>45</v>
      </c>
      <c r="G29" s="9">
        <f t="shared" si="2"/>
        <v>192011</v>
      </c>
    </row>
    <row r="30" spans="1:7" x14ac:dyDescent="0.15">
      <c r="A30" s="6">
        <v>2017</v>
      </c>
      <c r="B30" s="4" t="s">
        <v>26</v>
      </c>
      <c r="C30" s="9">
        <v>91400</v>
      </c>
      <c r="D30" s="9">
        <v>170715</v>
      </c>
      <c r="E30" s="9">
        <v>0</v>
      </c>
      <c r="F30" s="9">
        <v>0</v>
      </c>
      <c r="G30" s="9">
        <f t="shared" si="2"/>
        <v>262115</v>
      </c>
    </row>
    <row r="31" spans="1:7" x14ac:dyDescent="0.15">
      <c r="A31" s="6">
        <v>2017</v>
      </c>
      <c r="B31" s="4" t="s">
        <v>27</v>
      </c>
      <c r="C31" s="9">
        <v>31636</v>
      </c>
      <c r="D31" s="9">
        <v>73506</v>
      </c>
      <c r="E31" s="9">
        <v>0</v>
      </c>
      <c r="F31" s="9">
        <v>3</v>
      </c>
      <c r="G31" s="9">
        <f t="shared" si="2"/>
        <v>105145</v>
      </c>
    </row>
    <row r="32" spans="1:7" x14ac:dyDescent="0.15">
      <c r="A32" s="6">
        <v>2017</v>
      </c>
      <c r="B32" s="4" t="s">
        <v>33</v>
      </c>
      <c r="C32" s="9">
        <v>143710</v>
      </c>
      <c r="D32" s="9">
        <v>331540</v>
      </c>
      <c r="E32" s="9">
        <v>0</v>
      </c>
      <c r="F32" s="9">
        <v>19</v>
      </c>
      <c r="G32" s="9">
        <f t="shared" si="2"/>
        <v>475269</v>
      </c>
    </row>
    <row r="33" spans="1:7" x14ac:dyDescent="0.15">
      <c r="A33" s="6">
        <v>2017</v>
      </c>
      <c r="B33" s="4" t="s">
        <v>28</v>
      </c>
      <c r="C33" s="9">
        <v>21662</v>
      </c>
      <c r="D33" s="9">
        <v>30286</v>
      </c>
      <c r="E33" s="9">
        <v>0</v>
      </c>
      <c r="F33" s="9">
        <v>0</v>
      </c>
      <c r="G33" s="9">
        <f t="shared" si="2"/>
        <v>51948</v>
      </c>
    </row>
    <row r="34" spans="1:7" x14ac:dyDescent="0.15">
      <c r="A34" s="6">
        <v>2017</v>
      </c>
      <c r="B34" s="4" t="s">
        <v>29</v>
      </c>
      <c r="C34" s="9">
        <v>99972</v>
      </c>
      <c r="D34" s="9">
        <v>169752</v>
      </c>
      <c r="E34" s="9">
        <v>0</v>
      </c>
      <c r="F34" s="9">
        <v>3</v>
      </c>
      <c r="G34" s="9">
        <f t="shared" si="2"/>
        <v>269727</v>
      </c>
    </row>
    <row r="35" spans="1:7" x14ac:dyDescent="0.15">
      <c r="A35" s="7">
        <v>2018</v>
      </c>
      <c r="B35" s="5" t="s">
        <v>2</v>
      </c>
      <c r="C35" s="8">
        <f>SUM(C36:C67)</f>
        <v>2929693</v>
      </c>
      <c r="D35" s="8">
        <f t="shared" ref="D35:F35" si="3">SUM(D36:D67)</f>
        <v>5442625</v>
      </c>
      <c r="E35" s="8">
        <f t="shared" si="3"/>
        <v>0</v>
      </c>
      <c r="F35" s="8">
        <f t="shared" si="3"/>
        <v>847</v>
      </c>
      <c r="G35" s="8">
        <f t="shared" si="2"/>
        <v>8373165</v>
      </c>
    </row>
    <row r="36" spans="1:7" x14ac:dyDescent="0.15">
      <c r="A36" s="6">
        <v>2018</v>
      </c>
      <c r="B36" s="4" t="s">
        <v>3</v>
      </c>
      <c r="C36" s="9">
        <v>54540</v>
      </c>
      <c r="D36" s="9">
        <v>97947</v>
      </c>
      <c r="E36" s="9">
        <v>0</v>
      </c>
      <c r="F36" s="9">
        <v>0</v>
      </c>
      <c r="G36" s="9">
        <f t="shared" ref="G36:G67" si="4">SUM(C36:F36)</f>
        <v>152487</v>
      </c>
    </row>
    <row r="37" spans="1:7" x14ac:dyDescent="0.15">
      <c r="A37" s="6">
        <v>2018</v>
      </c>
      <c r="B37" s="4" t="s">
        <v>4</v>
      </c>
      <c r="C37" s="9">
        <v>69806</v>
      </c>
      <c r="D37" s="9">
        <v>108107</v>
      </c>
      <c r="E37" s="9">
        <v>0</v>
      </c>
      <c r="F37" s="9">
        <v>23</v>
      </c>
      <c r="G37" s="9">
        <f t="shared" si="4"/>
        <v>177936</v>
      </c>
    </row>
    <row r="38" spans="1:7" x14ac:dyDescent="0.15">
      <c r="A38" s="6">
        <v>2018</v>
      </c>
      <c r="B38" s="4" t="s">
        <v>5</v>
      </c>
      <c r="C38" s="9">
        <v>33526</v>
      </c>
      <c r="D38" s="9">
        <v>53635</v>
      </c>
      <c r="E38" s="9">
        <v>0</v>
      </c>
      <c r="F38" s="9">
        <v>0</v>
      </c>
      <c r="G38" s="9">
        <f t="shared" si="4"/>
        <v>87161</v>
      </c>
    </row>
    <row r="39" spans="1:7" x14ac:dyDescent="0.15">
      <c r="A39" s="6">
        <v>2018</v>
      </c>
      <c r="B39" s="4" t="s">
        <v>6</v>
      </c>
      <c r="C39" s="9">
        <v>23215</v>
      </c>
      <c r="D39" s="9">
        <v>50801</v>
      </c>
      <c r="E39" s="9">
        <v>0</v>
      </c>
      <c r="F39" s="9">
        <v>87</v>
      </c>
      <c r="G39" s="9">
        <f t="shared" si="4"/>
        <v>74103</v>
      </c>
    </row>
    <row r="40" spans="1:7" x14ac:dyDescent="0.15">
      <c r="A40" s="6">
        <v>2018</v>
      </c>
      <c r="B40" s="4" t="s">
        <v>30</v>
      </c>
      <c r="C40" s="9">
        <v>19219</v>
      </c>
      <c r="D40" s="9">
        <v>36104</v>
      </c>
      <c r="E40" s="9">
        <v>0</v>
      </c>
      <c r="F40" s="9">
        <v>34</v>
      </c>
      <c r="G40" s="9">
        <f t="shared" si="4"/>
        <v>55357</v>
      </c>
    </row>
    <row r="41" spans="1:7" x14ac:dyDescent="0.15">
      <c r="A41" s="6">
        <v>2018</v>
      </c>
      <c r="B41" s="4" t="s">
        <v>7</v>
      </c>
      <c r="C41" s="9">
        <v>35675</v>
      </c>
      <c r="D41" s="9">
        <v>60322</v>
      </c>
      <c r="E41" s="9">
        <v>0</v>
      </c>
      <c r="F41" s="9">
        <v>7</v>
      </c>
      <c r="G41" s="9">
        <f t="shared" si="4"/>
        <v>96004</v>
      </c>
    </row>
    <row r="42" spans="1:7" x14ac:dyDescent="0.15">
      <c r="A42" s="6">
        <v>2018</v>
      </c>
      <c r="B42" s="4" t="s">
        <v>8</v>
      </c>
      <c r="C42" s="9">
        <v>58295</v>
      </c>
      <c r="D42" s="9">
        <v>133502</v>
      </c>
      <c r="E42" s="9">
        <v>0</v>
      </c>
      <c r="F42" s="9">
        <v>129</v>
      </c>
      <c r="G42" s="9">
        <f t="shared" si="4"/>
        <v>191926</v>
      </c>
    </row>
    <row r="43" spans="1:7" x14ac:dyDescent="0.15">
      <c r="A43" s="6">
        <v>2018</v>
      </c>
      <c r="B43" s="4" t="s">
        <v>9</v>
      </c>
      <c r="C43" s="9">
        <v>65232</v>
      </c>
      <c r="D43" s="9">
        <v>116530</v>
      </c>
      <c r="E43" s="9">
        <v>0</v>
      </c>
      <c r="F43" s="9">
        <v>88</v>
      </c>
      <c r="G43" s="9">
        <f t="shared" si="4"/>
        <v>181850</v>
      </c>
    </row>
    <row r="44" spans="1:7" x14ac:dyDescent="0.15">
      <c r="A44" s="6">
        <v>2018</v>
      </c>
      <c r="B44" s="4" t="s">
        <v>39</v>
      </c>
      <c r="C44" s="9">
        <v>383471</v>
      </c>
      <c r="D44" s="9">
        <v>569209</v>
      </c>
      <c r="E44" s="9">
        <v>0</v>
      </c>
      <c r="F44" s="9">
        <v>26</v>
      </c>
      <c r="G44" s="9">
        <f t="shared" si="4"/>
        <v>952706</v>
      </c>
    </row>
    <row r="45" spans="1:7" x14ac:dyDescent="0.15">
      <c r="A45" s="6">
        <v>2018</v>
      </c>
      <c r="B45" s="4" t="s">
        <v>10</v>
      </c>
      <c r="C45" s="9">
        <v>62869</v>
      </c>
      <c r="D45" s="9">
        <v>113891</v>
      </c>
      <c r="E45" s="9">
        <v>0</v>
      </c>
      <c r="F45" s="9">
        <v>9</v>
      </c>
      <c r="G45" s="9">
        <f t="shared" si="4"/>
        <v>176769</v>
      </c>
    </row>
    <row r="46" spans="1:7" x14ac:dyDescent="0.15">
      <c r="A46" s="6">
        <v>2018</v>
      </c>
      <c r="B46" s="4" t="s">
        <v>11</v>
      </c>
      <c r="C46" s="9">
        <v>276896</v>
      </c>
      <c r="D46" s="9">
        <v>493868</v>
      </c>
      <c r="E46" s="9">
        <v>0</v>
      </c>
      <c r="F46" s="9">
        <v>0</v>
      </c>
      <c r="G46" s="9">
        <f t="shared" si="4"/>
        <v>770764</v>
      </c>
    </row>
    <row r="47" spans="1:7" x14ac:dyDescent="0.15">
      <c r="A47" s="6">
        <v>2018</v>
      </c>
      <c r="B47" s="4" t="s">
        <v>12</v>
      </c>
      <c r="C47" s="9">
        <v>42797</v>
      </c>
      <c r="D47" s="9">
        <v>100481</v>
      </c>
      <c r="E47" s="9">
        <v>0</v>
      </c>
      <c r="F47" s="9">
        <v>14</v>
      </c>
      <c r="G47" s="9">
        <f t="shared" si="4"/>
        <v>143292</v>
      </c>
    </row>
    <row r="48" spans="1:7" x14ac:dyDescent="0.15">
      <c r="A48" s="6">
        <v>2018</v>
      </c>
      <c r="B48" s="4" t="s">
        <v>13</v>
      </c>
      <c r="C48" s="9">
        <v>81997</v>
      </c>
      <c r="D48" s="9">
        <v>148972</v>
      </c>
      <c r="E48" s="9">
        <v>0</v>
      </c>
      <c r="F48" s="9">
        <v>4</v>
      </c>
      <c r="G48" s="9">
        <f t="shared" si="4"/>
        <v>230973</v>
      </c>
    </row>
    <row r="49" spans="1:7" x14ac:dyDescent="0.15">
      <c r="A49" s="6">
        <v>2018</v>
      </c>
      <c r="B49" s="4" t="s">
        <v>14</v>
      </c>
      <c r="C49" s="9">
        <v>172421</v>
      </c>
      <c r="D49" s="9">
        <v>328842</v>
      </c>
      <c r="E49" s="9">
        <v>0</v>
      </c>
      <c r="F49" s="9">
        <v>36</v>
      </c>
      <c r="G49" s="9">
        <f t="shared" si="4"/>
        <v>501299</v>
      </c>
    </row>
    <row r="50" spans="1:7" x14ac:dyDescent="0.15">
      <c r="A50" s="6">
        <v>2018</v>
      </c>
      <c r="B50" s="4" t="s">
        <v>15</v>
      </c>
      <c r="C50" s="9">
        <v>316500</v>
      </c>
      <c r="D50" s="9">
        <v>733085</v>
      </c>
      <c r="E50" s="9">
        <v>0</v>
      </c>
      <c r="F50" s="9">
        <v>34</v>
      </c>
      <c r="G50" s="9">
        <f t="shared" si="4"/>
        <v>1049619</v>
      </c>
    </row>
    <row r="51" spans="1:7" x14ac:dyDescent="0.15">
      <c r="A51" s="6">
        <v>2018</v>
      </c>
      <c r="B51" s="4" t="s">
        <v>31</v>
      </c>
      <c r="C51" s="9">
        <v>77735</v>
      </c>
      <c r="D51" s="9">
        <v>141473</v>
      </c>
      <c r="E51" s="9">
        <v>0</v>
      </c>
      <c r="F51" s="9">
        <v>86</v>
      </c>
      <c r="G51" s="9">
        <f t="shared" si="4"/>
        <v>219294</v>
      </c>
    </row>
    <row r="52" spans="1:7" x14ac:dyDescent="0.15">
      <c r="A52" s="6">
        <v>2018</v>
      </c>
      <c r="B52" s="4" t="s">
        <v>16</v>
      </c>
      <c r="C52" s="9">
        <v>59264</v>
      </c>
      <c r="D52" s="9">
        <v>98044</v>
      </c>
      <c r="E52" s="9">
        <v>0</v>
      </c>
      <c r="F52" s="9">
        <v>83</v>
      </c>
      <c r="G52" s="9">
        <f t="shared" si="4"/>
        <v>157391</v>
      </c>
    </row>
    <row r="53" spans="1:7" x14ac:dyDescent="0.15">
      <c r="A53" s="6">
        <v>2018</v>
      </c>
      <c r="B53" s="4" t="s">
        <v>17</v>
      </c>
      <c r="C53" s="9">
        <v>24916</v>
      </c>
      <c r="D53" s="9">
        <v>36299</v>
      </c>
      <c r="E53" s="9">
        <v>0</v>
      </c>
      <c r="F53" s="9">
        <v>3</v>
      </c>
      <c r="G53" s="9">
        <f t="shared" si="4"/>
        <v>61218</v>
      </c>
    </row>
    <row r="54" spans="1:7" x14ac:dyDescent="0.15">
      <c r="A54" s="6">
        <v>2018</v>
      </c>
      <c r="B54" s="4" t="s">
        <v>18</v>
      </c>
      <c r="C54" s="9">
        <v>77741</v>
      </c>
      <c r="D54" s="9">
        <v>143277</v>
      </c>
      <c r="E54" s="9">
        <v>0</v>
      </c>
      <c r="F54" s="9">
        <v>17</v>
      </c>
      <c r="G54" s="9">
        <f t="shared" si="4"/>
        <v>221035</v>
      </c>
    </row>
    <row r="55" spans="1:7" x14ac:dyDescent="0.15">
      <c r="A55" s="6">
        <v>2018</v>
      </c>
      <c r="B55" s="4" t="s">
        <v>19</v>
      </c>
      <c r="C55" s="9">
        <v>52507</v>
      </c>
      <c r="D55" s="9">
        <v>122425</v>
      </c>
      <c r="E55" s="9">
        <v>0</v>
      </c>
      <c r="F55" s="9">
        <v>0</v>
      </c>
      <c r="G55" s="9">
        <f t="shared" si="4"/>
        <v>174932</v>
      </c>
    </row>
    <row r="56" spans="1:7" x14ac:dyDescent="0.15">
      <c r="A56" s="6">
        <v>2018</v>
      </c>
      <c r="B56" s="4" t="s">
        <v>20</v>
      </c>
      <c r="C56" s="9">
        <v>151420</v>
      </c>
      <c r="D56" s="9">
        <v>308546</v>
      </c>
      <c r="E56" s="9">
        <v>0</v>
      </c>
      <c r="F56" s="9">
        <v>0</v>
      </c>
      <c r="G56" s="9">
        <f t="shared" si="4"/>
        <v>459966</v>
      </c>
    </row>
    <row r="57" spans="1:7" x14ac:dyDescent="0.15">
      <c r="A57" s="6">
        <v>2018</v>
      </c>
      <c r="B57" s="4" t="s">
        <v>32</v>
      </c>
      <c r="C57" s="9">
        <v>47049</v>
      </c>
      <c r="D57" s="9">
        <v>97275</v>
      </c>
      <c r="E57" s="9">
        <v>0</v>
      </c>
      <c r="F57" s="9">
        <v>0</v>
      </c>
      <c r="G57" s="9">
        <f t="shared" si="4"/>
        <v>144324</v>
      </c>
    </row>
    <row r="58" spans="1:7" x14ac:dyDescent="0.15">
      <c r="A58" s="6">
        <v>2018</v>
      </c>
      <c r="B58" s="4" t="s">
        <v>21</v>
      </c>
      <c r="C58" s="9">
        <v>29556</v>
      </c>
      <c r="D58" s="9">
        <v>48205</v>
      </c>
      <c r="E58" s="9">
        <v>0</v>
      </c>
      <c r="F58" s="9">
        <v>83</v>
      </c>
      <c r="G58" s="9">
        <f t="shared" si="4"/>
        <v>77844</v>
      </c>
    </row>
    <row r="59" spans="1:7" x14ac:dyDescent="0.15">
      <c r="A59" s="6">
        <v>2018</v>
      </c>
      <c r="B59" s="4" t="s">
        <v>22</v>
      </c>
      <c r="C59" s="9">
        <v>68725</v>
      </c>
      <c r="D59" s="9">
        <v>118176</v>
      </c>
      <c r="E59" s="9">
        <v>0</v>
      </c>
      <c r="F59" s="9">
        <v>19</v>
      </c>
      <c r="G59" s="9">
        <f t="shared" si="4"/>
        <v>186920</v>
      </c>
    </row>
    <row r="60" spans="1:7" x14ac:dyDescent="0.15">
      <c r="A60" s="6">
        <v>2018</v>
      </c>
      <c r="B60" s="4" t="s">
        <v>23</v>
      </c>
      <c r="C60" s="9">
        <v>95940</v>
      </c>
      <c r="D60" s="9">
        <v>150080</v>
      </c>
      <c r="E60" s="9">
        <v>0</v>
      </c>
      <c r="F60" s="9">
        <v>0</v>
      </c>
      <c r="G60" s="9">
        <f t="shared" si="4"/>
        <v>246020</v>
      </c>
    </row>
    <row r="61" spans="1:7" x14ac:dyDescent="0.15">
      <c r="A61" s="6">
        <v>2018</v>
      </c>
      <c r="B61" s="4" t="s">
        <v>24</v>
      </c>
      <c r="C61" s="9">
        <v>101466</v>
      </c>
      <c r="D61" s="9">
        <v>154224</v>
      </c>
      <c r="E61" s="9">
        <v>0</v>
      </c>
      <c r="F61" s="9">
        <v>31</v>
      </c>
      <c r="G61" s="9">
        <f t="shared" si="4"/>
        <v>255721</v>
      </c>
    </row>
    <row r="62" spans="1:7" x14ac:dyDescent="0.15">
      <c r="A62" s="6">
        <v>2018</v>
      </c>
      <c r="B62" s="4" t="s">
        <v>25</v>
      </c>
      <c r="C62" s="9">
        <v>63490</v>
      </c>
      <c r="D62" s="9">
        <v>120882</v>
      </c>
      <c r="E62" s="9">
        <v>0</v>
      </c>
      <c r="F62" s="9">
        <v>15</v>
      </c>
      <c r="G62" s="9">
        <f t="shared" si="4"/>
        <v>184387</v>
      </c>
    </row>
    <row r="63" spans="1:7" x14ac:dyDescent="0.15">
      <c r="A63" s="6">
        <v>2018</v>
      </c>
      <c r="B63" s="4" t="s">
        <v>26</v>
      </c>
      <c r="C63" s="9">
        <v>88717</v>
      </c>
      <c r="D63" s="9">
        <v>165149</v>
      </c>
      <c r="E63" s="9">
        <v>0</v>
      </c>
      <c r="F63" s="9">
        <v>0</v>
      </c>
      <c r="G63" s="9">
        <f t="shared" si="4"/>
        <v>253866</v>
      </c>
    </row>
    <row r="64" spans="1:7" x14ac:dyDescent="0.15">
      <c r="A64" s="6">
        <v>2018</v>
      </c>
      <c r="B64" s="4" t="s">
        <v>27</v>
      </c>
      <c r="C64" s="9">
        <v>29210</v>
      </c>
      <c r="D64" s="9">
        <v>68792</v>
      </c>
      <c r="E64" s="9">
        <v>0</v>
      </c>
      <c r="F64" s="9">
        <v>2</v>
      </c>
      <c r="G64" s="9">
        <f t="shared" si="4"/>
        <v>98004</v>
      </c>
    </row>
    <row r="65" spans="1:7" x14ac:dyDescent="0.15">
      <c r="A65" s="6">
        <v>2018</v>
      </c>
      <c r="B65" s="4" t="s">
        <v>33</v>
      </c>
      <c r="C65" s="9">
        <v>155156</v>
      </c>
      <c r="D65" s="9">
        <v>345829</v>
      </c>
      <c r="E65" s="9">
        <v>0</v>
      </c>
      <c r="F65" s="9">
        <v>7</v>
      </c>
      <c r="G65" s="9">
        <f t="shared" si="4"/>
        <v>500992</v>
      </c>
    </row>
    <row r="66" spans="1:7" x14ac:dyDescent="0.15">
      <c r="A66" s="6">
        <v>2018</v>
      </c>
      <c r="B66" s="4" t="s">
        <v>28</v>
      </c>
      <c r="C66" s="9">
        <v>17611</v>
      </c>
      <c r="D66" s="9">
        <v>23515</v>
      </c>
      <c r="E66" s="9">
        <v>0</v>
      </c>
      <c r="F66" s="9">
        <v>3</v>
      </c>
      <c r="G66" s="9">
        <f t="shared" si="4"/>
        <v>41129</v>
      </c>
    </row>
    <row r="67" spans="1:7" x14ac:dyDescent="0.15">
      <c r="A67" s="6">
        <v>2018</v>
      </c>
      <c r="B67" s="4" t="s">
        <v>29</v>
      </c>
      <c r="C67" s="9">
        <v>92731</v>
      </c>
      <c r="D67" s="9">
        <v>155138</v>
      </c>
      <c r="E67" s="9">
        <v>0</v>
      </c>
      <c r="F67" s="9">
        <v>7</v>
      </c>
      <c r="G67" s="9">
        <f t="shared" si="4"/>
        <v>247876</v>
      </c>
    </row>
    <row r="68" spans="1:7" x14ac:dyDescent="0.15">
      <c r="A68" s="7">
        <v>2019</v>
      </c>
      <c r="B68" s="5" t="s">
        <v>2</v>
      </c>
      <c r="C68" s="8">
        <f>SUM(C69:C100)</f>
        <v>3174772</v>
      </c>
      <c r="D68" s="8">
        <f t="shared" ref="D68:F68" si="5">SUM(D69:D100)</f>
        <v>5668588</v>
      </c>
      <c r="E68" s="8">
        <f t="shared" si="5"/>
        <v>0</v>
      </c>
      <c r="F68" s="8">
        <f t="shared" si="5"/>
        <v>1241</v>
      </c>
      <c r="G68" s="8">
        <f>SUM(C68:F68)</f>
        <v>8844601</v>
      </c>
    </row>
    <row r="69" spans="1:7" x14ac:dyDescent="0.15">
      <c r="A69" s="6">
        <v>2019</v>
      </c>
      <c r="B69" s="4" t="s">
        <v>3</v>
      </c>
      <c r="C69" s="9">
        <v>45759</v>
      </c>
      <c r="D69" s="9">
        <v>80001</v>
      </c>
      <c r="E69" s="9">
        <v>0</v>
      </c>
      <c r="F69" s="9">
        <v>0</v>
      </c>
      <c r="G69" s="9">
        <f t="shared" ref="G69:G100" si="6">SUM(C69:F69)</f>
        <v>125760</v>
      </c>
    </row>
    <row r="70" spans="1:7" x14ac:dyDescent="0.15">
      <c r="A70" s="6">
        <v>2019</v>
      </c>
      <c r="B70" s="4" t="s">
        <v>4</v>
      </c>
      <c r="C70" s="9">
        <v>82811</v>
      </c>
      <c r="D70" s="9">
        <v>123876</v>
      </c>
      <c r="E70" s="9">
        <v>0</v>
      </c>
      <c r="F70" s="9">
        <v>17</v>
      </c>
      <c r="G70" s="9">
        <f t="shared" si="6"/>
        <v>206704</v>
      </c>
    </row>
    <row r="71" spans="1:7" x14ac:dyDescent="0.15">
      <c r="A71" s="6">
        <v>2019</v>
      </c>
      <c r="B71" s="4" t="s">
        <v>5</v>
      </c>
      <c r="C71" s="9">
        <v>31582</v>
      </c>
      <c r="D71" s="9">
        <v>49972</v>
      </c>
      <c r="E71" s="9">
        <v>0</v>
      </c>
      <c r="F71" s="9">
        <v>0</v>
      </c>
      <c r="G71" s="9">
        <f t="shared" si="6"/>
        <v>81554</v>
      </c>
    </row>
    <row r="72" spans="1:7" x14ac:dyDescent="0.15">
      <c r="A72" s="6">
        <v>2019</v>
      </c>
      <c r="B72" s="4" t="s">
        <v>6</v>
      </c>
      <c r="C72" s="9">
        <v>24261</v>
      </c>
      <c r="D72" s="9">
        <v>52722</v>
      </c>
      <c r="E72" s="9">
        <v>0</v>
      </c>
      <c r="F72" s="9">
        <v>110</v>
      </c>
      <c r="G72" s="9">
        <f t="shared" si="6"/>
        <v>77093</v>
      </c>
    </row>
    <row r="73" spans="1:7" x14ac:dyDescent="0.15">
      <c r="A73" s="6">
        <v>2019</v>
      </c>
      <c r="B73" s="4" t="s">
        <v>30</v>
      </c>
      <c r="C73" s="9">
        <v>26379</v>
      </c>
      <c r="D73" s="9">
        <v>62885</v>
      </c>
      <c r="E73" s="9">
        <v>0</v>
      </c>
      <c r="F73" s="9">
        <v>27</v>
      </c>
      <c r="G73" s="9">
        <f t="shared" si="6"/>
        <v>89291</v>
      </c>
    </row>
    <row r="74" spans="1:7" x14ac:dyDescent="0.15">
      <c r="A74" s="6">
        <v>2019</v>
      </c>
      <c r="B74" s="4" t="s">
        <v>7</v>
      </c>
      <c r="C74" s="9">
        <v>24441</v>
      </c>
      <c r="D74" s="9">
        <v>40994</v>
      </c>
      <c r="E74" s="9">
        <v>0</v>
      </c>
      <c r="F74" s="9">
        <v>8</v>
      </c>
      <c r="G74" s="9">
        <f t="shared" si="6"/>
        <v>65443</v>
      </c>
    </row>
    <row r="75" spans="1:7" x14ac:dyDescent="0.15">
      <c r="A75" s="6">
        <v>2019</v>
      </c>
      <c r="B75" s="4" t="s">
        <v>8</v>
      </c>
      <c r="C75" s="9">
        <v>86943</v>
      </c>
      <c r="D75" s="9">
        <v>179108</v>
      </c>
      <c r="E75" s="9">
        <v>0</v>
      </c>
      <c r="F75" s="9">
        <v>420</v>
      </c>
      <c r="G75" s="9">
        <f t="shared" si="6"/>
        <v>266471</v>
      </c>
    </row>
    <row r="76" spans="1:7" x14ac:dyDescent="0.15">
      <c r="A76" s="6">
        <v>2019</v>
      </c>
      <c r="B76" s="4" t="s">
        <v>9</v>
      </c>
      <c r="C76" s="9">
        <v>70608</v>
      </c>
      <c r="D76" s="9">
        <v>115789</v>
      </c>
      <c r="E76" s="9">
        <v>0</v>
      </c>
      <c r="F76" s="9">
        <v>65</v>
      </c>
      <c r="G76" s="9">
        <f t="shared" si="6"/>
        <v>186462</v>
      </c>
    </row>
    <row r="77" spans="1:7" x14ac:dyDescent="0.15">
      <c r="A77" s="6">
        <v>2019</v>
      </c>
      <c r="B77" s="4" t="s">
        <v>39</v>
      </c>
      <c r="C77" s="9">
        <v>411079</v>
      </c>
      <c r="D77" s="9">
        <v>518654</v>
      </c>
      <c r="E77" s="9">
        <v>0</v>
      </c>
      <c r="F77" s="9">
        <v>14</v>
      </c>
      <c r="G77" s="9">
        <f t="shared" si="6"/>
        <v>929747</v>
      </c>
    </row>
    <row r="78" spans="1:7" x14ac:dyDescent="0.15">
      <c r="A78" s="6">
        <v>2019</v>
      </c>
      <c r="B78" s="4" t="s">
        <v>10</v>
      </c>
      <c r="C78" s="9">
        <v>70762</v>
      </c>
      <c r="D78" s="9">
        <v>126398</v>
      </c>
      <c r="E78" s="9">
        <v>0</v>
      </c>
      <c r="F78" s="9">
        <v>6</v>
      </c>
      <c r="G78" s="9">
        <f t="shared" si="6"/>
        <v>197166</v>
      </c>
    </row>
    <row r="79" spans="1:7" x14ac:dyDescent="0.15">
      <c r="A79" s="6">
        <v>2019</v>
      </c>
      <c r="B79" s="4" t="s">
        <v>11</v>
      </c>
      <c r="C79" s="9">
        <v>309317</v>
      </c>
      <c r="D79" s="9">
        <v>525843</v>
      </c>
      <c r="E79" s="9">
        <v>0</v>
      </c>
      <c r="F79" s="9">
        <v>1</v>
      </c>
      <c r="G79" s="9">
        <f t="shared" si="6"/>
        <v>835161</v>
      </c>
    </row>
    <row r="80" spans="1:7" x14ac:dyDescent="0.15">
      <c r="A80" s="6">
        <v>2019</v>
      </c>
      <c r="B80" s="4" t="s">
        <v>12</v>
      </c>
      <c r="C80" s="9">
        <v>55813</v>
      </c>
      <c r="D80" s="9">
        <v>120512</v>
      </c>
      <c r="E80" s="9">
        <v>0</v>
      </c>
      <c r="F80" s="9">
        <v>113</v>
      </c>
      <c r="G80" s="9">
        <f t="shared" si="6"/>
        <v>176438</v>
      </c>
    </row>
    <row r="81" spans="1:7" x14ac:dyDescent="0.15">
      <c r="A81" s="6">
        <v>2019</v>
      </c>
      <c r="B81" s="4" t="s">
        <v>13</v>
      </c>
      <c r="C81" s="9">
        <v>82814</v>
      </c>
      <c r="D81" s="9">
        <v>161104</v>
      </c>
      <c r="E81" s="9">
        <v>0</v>
      </c>
      <c r="F81" s="9">
        <v>10</v>
      </c>
      <c r="G81" s="9">
        <f t="shared" si="6"/>
        <v>243928</v>
      </c>
    </row>
    <row r="82" spans="1:7" x14ac:dyDescent="0.15">
      <c r="A82" s="6">
        <v>2019</v>
      </c>
      <c r="B82" s="4" t="s">
        <v>14</v>
      </c>
      <c r="C82" s="9">
        <v>208850</v>
      </c>
      <c r="D82" s="9">
        <v>361042</v>
      </c>
      <c r="E82" s="9">
        <v>0</v>
      </c>
      <c r="F82" s="9">
        <v>58</v>
      </c>
      <c r="G82" s="9">
        <f t="shared" si="6"/>
        <v>569950</v>
      </c>
    </row>
    <row r="83" spans="1:7" x14ac:dyDescent="0.15">
      <c r="A83" s="6">
        <v>2019</v>
      </c>
      <c r="B83" s="4" t="s">
        <v>15</v>
      </c>
      <c r="C83" s="9">
        <v>320047</v>
      </c>
      <c r="D83" s="9">
        <v>711041</v>
      </c>
      <c r="E83" s="9">
        <v>0</v>
      </c>
      <c r="F83" s="9">
        <v>38</v>
      </c>
      <c r="G83" s="9">
        <f t="shared" si="6"/>
        <v>1031126</v>
      </c>
    </row>
    <row r="84" spans="1:7" x14ac:dyDescent="0.15">
      <c r="A84" s="6">
        <v>2019</v>
      </c>
      <c r="B84" s="4" t="s">
        <v>31</v>
      </c>
      <c r="C84" s="9">
        <v>85622</v>
      </c>
      <c r="D84" s="9">
        <v>150700</v>
      </c>
      <c r="E84" s="9">
        <v>0</v>
      </c>
      <c r="F84" s="9">
        <v>103</v>
      </c>
      <c r="G84" s="9">
        <f t="shared" si="6"/>
        <v>236425</v>
      </c>
    </row>
    <row r="85" spans="1:7" x14ac:dyDescent="0.15">
      <c r="A85" s="6">
        <v>2019</v>
      </c>
      <c r="B85" s="4" t="s">
        <v>16</v>
      </c>
      <c r="C85" s="9">
        <v>61596</v>
      </c>
      <c r="D85" s="9">
        <v>105612</v>
      </c>
      <c r="E85" s="9">
        <v>0</v>
      </c>
      <c r="F85" s="9">
        <v>14</v>
      </c>
      <c r="G85" s="9">
        <f t="shared" si="6"/>
        <v>167222</v>
      </c>
    </row>
    <row r="86" spans="1:7" x14ac:dyDescent="0.15">
      <c r="A86" s="6">
        <v>2019</v>
      </c>
      <c r="B86" s="4" t="s">
        <v>17</v>
      </c>
      <c r="C86" s="9">
        <v>27475</v>
      </c>
      <c r="D86" s="9">
        <v>43331</v>
      </c>
      <c r="E86" s="9">
        <v>0</v>
      </c>
      <c r="F86" s="9">
        <v>7</v>
      </c>
      <c r="G86" s="9">
        <f t="shared" si="6"/>
        <v>70813</v>
      </c>
    </row>
    <row r="87" spans="1:7" x14ac:dyDescent="0.15">
      <c r="A87" s="6">
        <v>2019</v>
      </c>
      <c r="B87" s="4" t="s">
        <v>18</v>
      </c>
      <c r="C87" s="9">
        <v>81878</v>
      </c>
      <c r="D87" s="9">
        <v>148290</v>
      </c>
      <c r="E87" s="9">
        <v>0</v>
      </c>
      <c r="F87" s="9">
        <v>8</v>
      </c>
      <c r="G87" s="9">
        <f t="shared" si="6"/>
        <v>230176</v>
      </c>
    </row>
    <row r="88" spans="1:7" x14ac:dyDescent="0.15">
      <c r="A88" s="6">
        <v>2019</v>
      </c>
      <c r="B88" s="4" t="s">
        <v>19</v>
      </c>
      <c r="C88" s="9">
        <v>58336</v>
      </c>
      <c r="D88" s="9">
        <v>128191</v>
      </c>
      <c r="E88" s="9">
        <v>0</v>
      </c>
      <c r="F88" s="9">
        <v>7</v>
      </c>
      <c r="G88" s="9">
        <f t="shared" si="6"/>
        <v>186534</v>
      </c>
    </row>
    <row r="89" spans="1:7" x14ac:dyDescent="0.15">
      <c r="A89" s="6">
        <v>2019</v>
      </c>
      <c r="B89" s="4" t="s">
        <v>20</v>
      </c>
      <c r="C89" s="9">
        <v>161420</v>
      </c>
      <c r="D89" s="9">
        <v>299939</v>
      </c>
      <c r="E89" s="9">
        <v>0</v>
      </c>
      <c r="F89" s="9">
        <v>2</v>
      </c>
      <c r="G89" s="9">
        <f t="shared" si="6"/>
        <v>461361</v>
      </c>
    </row>
    <row r="90" spans="1:7" x14ac:dyDescent="0.15">
      <c r="A90" s="6">
        <v>2019</v>
      </c>
      <c r="B90" s="4" t="s">
        <v>32</v>
      </c>
      <c r="C90" s="9">
        <v>49166</v>
      </c>
      <c r="D90" s="9">
        <v>92642</v>
      </c>
      <c r="E90" s="9">
        <v>0</v>
      </c>
      <c r="F90" s="9">
        <v>0</v>
      </c>
      <c r="G90" s="9">
        <f t="shared" si="6"/>
        <v>141808</v>
      </c>
    </row>
    <row r="91" spans="1:7" x14ac:dyDescent="0.15">
      <c r="A91" s="6">
        <v>2019</v>
      </c>
      <c r="B91" s="4" t="s">
        <v>21</v>
      </c>
      <c r="C91" s="9">
        <v>42460</v>
      </c>
      <c r="D91" s="9">
        <v>91455</v>
      </c>
      <c r="E91" s="9">
        <v>0</v>
      </c>
      <c r="F91" s="9">
        <v>98</v>
      </c>
      <c r="G91" s="9">
        <f t="shared" si="6"/>
        <v>134013</v>
      </c>
    </row>
    <row r="92" spans="1:7" x14ac:dyDescent="0.15">
      <c r="A92" s="6">
        <v>2019</v>
      </c>
      <c r="B92" s="4" t="s">
        <v>22</v>
      </c>
      <c r="C92" s="9">
        <v>69191</v>
      </c>
      <c r="D92" s="9">
        <v>114953</v>
      </c>
      <c r="E92" s="9">
        <v>0</v>
      </c>
      <c r="F92" s="9">
        <v>19</v>
      </c>
      <c r="G92" s="9">
        <f t="shared" si="6"/>
        <v>184163</v>
      </c>
    </row>
    <row r="93" spans="1:7" x14ac:dyDescent="0.15">
      <c r="A93" s="6">
        <v>2019</v>
      </c>
      <c r="B93" s="4" t="s">
        <v>23</v>
      </c>
      <c r="C93" s="9">
        <v>93325</v>
      </c>
      <c r="D93" s="9">
        <v>148267</v>
      </c>
      <c r="E93" s="9">
        <v>0</v>
      </c>
      <c r="F93" s="9">
        <v>1</v>
      </c>
      <c r="G93" s="9">
        <f t="shared" si="6"/>
        <v>241593</v>
      </c>
    </row>
    <row r="94" spans="1:7" x14ac:dyDescent="0.15">
      <c r="A94" s="6">
        <v>2019</v>
      </c>
      <c r="B94" s="4" t="s">
        <v>24</v>
      </c>
      <c r="C94" s="9">
        <v>98366</v>
      </c>
      <c r="D94" s="9">
        <v>148737</v>
      </c>
      <c r="E94" s="9">
        <v>0</v>
      </c>
      <c r="F94" s="9">
        <v>15</v>
      </c>
      <c r="G94" s="9">
        <f t="shared" si="6"/>
        <v>247118</v>
      </c>
    </row>
    <row r="95" spans="1:7" x14ac:dyDescent="0.15">
      <c r="A95" s="6">
        <v>2019</v>
      </c>
      <c r="B95" s="4" t="s">
        <v>25</v>
      </c>
      <c r="C95" s="9">
        <v>93555</v>
      </c>
      <c r="D95" s="9">
        <v>192815</v>
      </c>
      <c r="E95" s="9">
        <v>0</v>
      </c>
      <c r="F95" s="9">
        <v>50</v>
      </c>
      <c r="G95" s="9">
        <f t="shared" si="6"/>
        <v>286420</v>
      </c>
    </row>
    <row r="96" spans="1:7" x14ac:dyDescent="0.15">
      <c r="A96" s="6">
        <v>2019</v>
      </c>
      <c r="B96" s="4" t="s">
        <v>26</v>
      </c>
      <c r="C96" s="9">
        <v>85806</v>
      </c>
      <c r="D96" s="9">
        <v>162675</v>
      </c>
      <c r="E96" s="9">
        <v>0</v>
      </c>
      <c r="F96" s="9">
        <v>0</v>
      </c>
      <c r="G96" s="9">
        <f t="shared" si="6"/>
        <v>248481</v>
      </c>
    </row>
    <row r="97" spans="1:7" x14ac:dyDescent="0.15">
      <c r="A97" s="6">
        <v>2019</v>
      </c>
      <c r="B97" s="4" t="s">
        <v>27</v>
      </c>
      <c r="C97" s="9">
        <v>32702</v>
      </c>
      <c r="D97" s="9">
        <v>73056</v>
      </c>
      <c r="E97" s="9">
        <v>0</v>
      </c>
      <c r="F97" s="9">
        <v>4</v>
      </c>
      <c r="G97" s="9">
        <f t="shared" si="6"/>
        <v>105762</v>
      </c>
    </row>
    <row r="98" spans="1:7" x14ac:dyDescent="0.15">
      <c r="A98" s="6">
        <v>2019</v>
      </c>
      <c r="B98" s="4" t="s">
        <v>33</v>
      </c>
      <c r="C98" s="9">
        <v>177208</v>
      </c>
      <c r="D98" s="9">
        <v>368700</v>
      </c>
      <c r="E98" s="9">
        <v>0</v>
      </c>
      <c r="F98" s="9">
        <v>20</v>
      </c>
      <c r="G98" s="9">
        <f t="shared" si="6"/>
        <v>545928</v>
      </c>
    </row>
    <row r="99" spans="1:7" x14ac:dyDescent="0.15">
      <c r="A99" s="6">
        <v>2019</v>
      </c>
      <c r="B99" s="4" t="s">
        <v>28</v>
      </c>
      <c r="C99" s="9">
        <v>19556</v>
      </c>
      <c r="D99" s="9">
        <v>30532</v>
      </c>
      <c r="E99" s="9">
        <v>0</v>
      </c>
      <c r="F99" s="9">
        <v>3</v>
      </c>
      <c r="G99" s="9">
        <f t="shared" si="6"/>
        <v>50091</v>
      </c>
    </row>
    <row r="100" spans="1:7" x14ac:dyDescent="0.15">
      <c r="A100" s="6">
        <v>2019</v>
      </c>
      <c r="B100" s="4" t="s">
        <v>29</v>
      </c>
      <c r="C100" s="9">
        <v>85644</v>
      </c>
      <c r="D100" s="9">
        <v>138752</v>
      </c>
      <c r="E100" s="9">
        <v>0</v>
      </c>
      <c r="F100" s="9">
        <v>3</v>
      </c>
      <c r="G100" s="9">
        <f t="shared" si="6"/>
        <v>224399</v>
      </c>
    </row>
    <row r="101" spans="1:7" x14ac:dyDescent="0.15">
      <c r="A101" s="7">
        <v>2020</v>
      </c>
      <c r="B101" s="5" t="s">
        <v>2</v>
      </c>
      <c r="C101" s="8">
        <f>SUM(C102:C133)</f>
        <v>1841458</v>
      </c>
      <c r="D101" s="8">
        <f t="shared" ref="D101:F101" si="7">SUM(D102:D133)</f>
        <v>3442183</v>
      </c>
      <c r="E101" s="8">
        <f t="shared" si="7"/>
        <v>0</v>
      </c>
      <c r="F101" s="8">
        <f t="shared" si="7"/>
        <v>1162</v>
      </c>
      <c r="G101" s="8">
        <f>SUM(C101:F101)</f>
        <v>5284803</v>
      </c>
    </row>
    <row r="102" spans="1:7" x14ac:dyDescent="0.15">
      <c r="A102" s="6">
        <v>2020</v>
      </c>
      <c r="B102" s="4" t="s">
        <v>3</v>
      </c>
      <c r="C102" s="9">
        <v>31622</v>
      </c>
      <c r="D102" s="9">
        <v>57726</v>
      </c>
      <c r="E102" s="9">
        <v>0</v>
      </c>
      <c r="F102" s="9">
        <v>0</v>
      </c>
      <c r="G102" s="9">
        <f t="shared" ref="G102:G133" si="8">SUM(C102:F102)</f>
        <v>89348</v>
      </c>
    </row>
    <row r="103" spans="1:7" x14ac:dyDescent="0.15">
      <c r="A103" s="6">
        <v>2020</v>
      </c>
      <c r="B103" s="4" t="s">
        <v>4</v>
      </c>
      <c r="C103" s="9">
        <v>42475</v>
      </c>
      <c r="D103" s="9">
        <v>62155</v>
      </c>
      <c r="E103" s="9">
        <v>0</v>
      </c>
      <c r="F103" s="9">
        <v>65</v>
      </c>
      <c r="G103" s="9">
        <f t="shared" si="8"/>
        <v>104695</v>
      </c>
    </row>
    <row r="104" spans="1:7" x14ac:dyDescent="0.15">
      <c r="A104" s="6">
        <v>2020</v>
      </c>
      <c r="B104" s="4" t="s">
        <v>5</v>
      </c>
      <c r="C104" s="9">
        <v>15774</v>
      </c>
      <c r="D104" s="9">
        <v>22998</v>
      </c>
      <c r="E104" s="9">
        <v>0</v>
      </c>
      <c r="F104" s="9">
        <v>1</v>
      </c>
      <c r="G104" s="9">
        <f t="shared" si="8"/>
        <v>38773</v>
      </c>
    </row>
    <row r="105" spans="1:7" x14ac:dyDescent="0.15">
      <c r="A105" s="6">
        <v>2020</v>
      </c>
      <c r="B105" s="4" t="s">
        <v>6</v>
      </c>
      <c r="C105" s="9">
        <v>14738</v>
      </c>
      <c r="D105" s="9">
        <v>34692</v>
      </c>
      <c r="E105" s="9">
        <v>0</v>
      </c>
      <c r="F105" s="9">
        <v>71</v>
      </c>
      <c r="G105" s="9">
        <f t="shared" si="8"/>
        <v>49501</v>
      </c>
    </row>
    <row r="106" spans="1:7" x14ac:dyDescent="0.15">
      <c r="A106" s="6">
        <v>2020</v>
      </c>
      <c r="B106" s="4" t="s">
        <v>30</v>
      </c>
      <c r="C106" s="9">
        <v>16687</v>
      </c>
      <c r="D106" s="9">
        <v>36456</v>
      </c>
      <c r="E106" s="9">
        <v>0</v>
      </c>
      <c r="F106" s="9">
        <v>31</v>
      </c>
      <c r="G106" s="9">
        <f t="shared" si="8"/>
        <v>53174</v>
      </c>
    </row>
    <row r="107" spans="1:7" x14ac:dyDescent="0.15">
      <c r="A107" s="6">
        <v>2020</v>
      </c>
      <c r="B107" s="4" t="s">
        <v>7</v>
      </c>
      <c r="C107" s="9">
        <v>23136</v>
      </c>
      <c r="D107" s="9">
        <v>39124</v>
      </c>
      <c r="E107" s="9">
        <v>0</v>
      </c>
      <c r="F107" s="9">
        <v>23</v>
      </c>
      <c r="G107" s="9">
        <f t="shared" si="8"/>
        <v>62283</v>
      </c>
    </row>
    <row r="108" spans="1:7" x14ac:dyDescent="0.15">
      <c r="A108" s="6">
        <v>2020</v>
      </c>
      <c r="B108" s="4" t="s">
        <v>8</v>
      </c>
      <c r="C108" s="9">
        <v>45342</v>
      </c>
      <c r="D108" s="9">
        <v>109048</v>
      </c>
      <c r="E108" s="9">
        <v>0</v>
      </c>
      <c r="F108" s="9">
        <v>316</v>
      </c>
      <c r="G108" s="9">
        <f t="shared" si="8"/>
        <v>154706</v>
      </c>
    </row>
    <row r="109" spans="1:7" x14ac:dyDescent="0.15">
      <c r="A109" s="6">
        <v>2020</v>
      </c>
      <c r="B109" s="4" t="s">
        <v>9</v>
      </c>
      <c r="C109" s="9">
        <v>41755</v>
      </c>
      <c r="D109" s="9">
        <v>73766</v>
      </c>
      <c r="E109" s="9">
        <v>0</v>
      </c>
      <c r="F109" s="9">
        <v>46</v>
      </c>
      <c r="G109" s="9">
        <f t="shared" si="8"/>
        <v>115567</v>
      </c>
    </row>
    <row r="110" spans="1:7" x14ac:dyDescent="0.15">
      <c r="A110" s="6">
        <v>2020</v>
      </c>
      <c r="B110" s="4" t="s">
        <v>39</v>
      </c>
      <c r="C110" s="9">
        <v>269575</v>
      </c>
      <c r="D110" s="9">
        <v>344967</v>
      </c>
      <c r="E110" s="9">
        <v>0</v>
      </c>
      <c r="F110" s="9">
        <v>5</v>
      </c>
      <c r="G110" s="9">
        <f t="shared" si="8"/>
        <v>614547</v>
      </c>
    </row>
    <row r="111" spans="1:7" x14ac:dyDescent="0.15">
      <c r="A111" s="6">
        <v>2020</v>
      </c>
      <c r="B111" s="4" t="s">
        <v>10</v>
      </c>
      <c r="C111" s="9">
        <v>41993</v>
      </c>
      <c r="D111" s="9">
        <v>83216</v>
      </c>
      <c r="E111" s="9">
        <v>0</v>
      </c>
      <c r="F111" s="9">
        <v>13</v>
      </c>
      <c r="G111" s="9">
        <f t="shared" si="8"/>
        <v>125222</v>
      </c>
    </row>
    <row r="112" spans="1:7" x14ac:dyDescent="0.15">
      <c r="A112" s="6">
        <v>2020</v>
      </c>
      <c r="B112" s="4" t="s">
        <v>11</v>
      </c>
      <c r="C112" s="9">
        <v>199292</v>
      </c>
      <c r="D112" s="9">
        <v>347757</v>
      </c>
      <c r="E112" s="9">
        <v>0</v>
      </c>
      <c r="F112" s="9">
        <v>9</v>
      </c>
      <c r="G112" s="9">
        <f t="shared" si="8"/>
        <v>547058</v>
      </c>
    </row>
    <row r="113" spans="1:7" x14ac:dyDescent="0.15">
      <c r="A113" s="6">
        <v>2020</v>
      </c>
      <c r="B113" s="4" t="s">
        <v>12</v>
      </c>
      <c r="C113" s="9">
        <v>31227</v>
      </c>
      <c r="D113" s="9">
        <v>77515</v>
      </c>
      <c r="E113" s="9">
        <v>0</v>
      </c>
      <c r="F113" s="9">
        <v>48</v>
      </c>
      <c r="G113" s="9">
        <f t="shared" si="8"/>
        <v>108790</v>
      </c>
    </row>
    <row r="114" spans="1:7" x14ac:dyDescent="0.15">
      <c r="A114" s="6">
        <v>2020</v>
      </c>
      <c r="B114" s="4" t="s">
        <v>13</v>
      </c>
      <c r="C114" s="9">
        <v>38953</v>
      </c>
      <c r="D114" s="9">
        <v>79035</v>
      </c>
      <c r="E114" s="9">
        <v>0</v>
      </c>
      <c r="F114" s="9">
        <v>3</v>
      </c>
      <c r="G114" s="9">
        <f t="shared" si="8"/>
        <v>117991</v>
      </c>
    </row>
    <row r="115" spans="1:7" x14ac:dyDescent="0.15">
      <c r="A115" s="6">
        <v>2020</v>
      </c>
      <c r="B115" s="4" t="s">
        <v>14</v>
      </c>
      <c r="C115" s="9">
        <v>123588</v>
      </c>
      <c r="D115" s="9">
        <v>223206</v>
      </c>
      <c r="E115" s="9">
        <v>0</v>
      </c>
      <c r="F115" s="9">
        <v>94</v>
      </c>
      <c r="G115" s="9">
        <f t="shared" si="8"/>
        <v>346888</v>
      </c>
    </row>
    <row r="116" spans="1:7" x14ac:dyDescent="0.15">
      <c r="A116" s="6">
        <v>2020</v>
      </c>
      <c r="B116" s="4" t="s">
        <v>15</v>
      </c>
      <c r="C116" s="9">
        <v>167282</v>
      </c>
      <c r="D116" s="9">
        <v>426909</v>
      </c>
      <c r="E116" s="9">
        <v>0</v>
      </c>
      <c r="F116" s="9">
        <v>55</v>
      </c>
      <c r="G116" s="9">
        <f t="shared" si="8"/>
        <v>594246</v>
      </c>
    </row>
    <row r="117" spans="1:7" x14ac:dyDescent="0.15">
      <c r="A117" s="6">
        <v>2020</v>
      </c>
      <c r="B117" s="4" t="s">
        <v>31</v>
      </c>
      <c r="C117" s="9">
        <v>54408</v>
      </c>
      <c r="D117" s="9">
        <v>97301</v>
      </c>
      <c r="E117" s="9">
        <v>0</v>
      </c>
      <c r="F117" s="9">
        <v>50</v>
      </c>
      <c r="G117" s="9">
        <f t="shared" si="8"/>
        <v>151759</v>
      </c>
    </row>
    <row r="118" spans="1:7" x14ac:dyDescent="0.15">
      <c r="A118" s="6">
        <v>2020</v>
      </c>
      <c r="B118" s="4" t="s">
        <v>16</v>
      </c>
      <c r="C118" s="9">
        <v>28915</v>
      </c>
      <c r="D118" s="9">
        <v>59273</v>
      </c>
      <c r="E118" s="9">
        <v>0</v>
      </c>
      <c r="F118" s="9">
        <v>112</v>
      </c>
      <c r="G118" s="9">
        <f t="shared" si="8"/>
        <v>88300</v>
      </c>
    </row>
    <row r="119" spans="1:7" x14ac:dyDescent="0.15">
      <c r="A119" s="6">
        <v>2020</v>
      </c>
      <c r="B119" s="4" t="s">
        <v>17</v>
      </c>
      <c r="C119" s="9">
        <v>17492</v>
      </c>
      <c r="D119" s="9">
        <v>26961</v>
      </c>
      <c r="E119" s="9">
        <v>0</v>
      </c>
      <c r="F119" s="9">
        <v>10</v>
      </c>
      <c r="G119" s="9">
        <f t="shared" si="8"/>
        <v>44463</v>
      </c>
    </row>
    <row r="120" spans="1:7" x14ac:dyDescent="0.15">
      <c r="A120" s="6">
        <v>2020</v>
      </c>
      <c r="B120" s="4" t="s">
        <v>18</v>
      </c>
      <c r="C120" s="9">
        <v>55556</v>
      </c>
      <c r="D120" s="9">
        <v>95247</v>
      </c>
      <c r="E120" s="9">
        <v>0</v>
      </c>
      <c r="F120" s="9">
        <v>19</v>
      </c>
      <c r="G120" s="9">
        <f t="shared" si="8"/>
        <v>150822</v>
      </c>
    </row>
    <row r="121" spans="1:7" x14ac:dyDescent="0.15">
      <c r="A121" s="6">
        <v>2020</v>
      </c>
      <c r="B121" s="4" t="s">
        <v>19</v>
      </c>
      <c r="C121" s="9">
        <v>25448</v>
      </c>
      <c r="D121" s="9">
        <v>66082</v>
      </c>
      <c r="E121" s="9">
        <v>0</v>
      </c>
      <c r="F121" s="9">
        <v>1</v>
      </c>
      <c r="G121" s="9">
        <f t="shared" si="8"/>
        <v>91531</v>
      </c>
    </row>
    <row r="122" spans="1:7" x14ac:dyDescent="0.15">
      <c r="A122" s="6">
        <v>2020</v>
      </c>
      <c r="B122" s="4" t="s">
        <v>20</v>
      </c>
      <c r="C122" s="9">
        <v>78721</v>
      </c>
      <c r="D122" s="9">
        <v>157275</v>
      </c>
      <c r="E122" s="9">
        <v>0</v>
      </c>
      <c r="F122" s="9">
        <v>4</v>
      </c>
      <c r="G122" s="9">
        <f t="shared" si="8"/>
        <v>236000</v>
      </c>
    </row>
    <row r="123" spans="1:7" x14ac:dyDescent="0.15">
      <c r="A123" s="6">
        <v>2020</v>
      </c>
      <c r="B123" s="4" t="s">
        <v>32</v>
      </c>
      <c r="C123" s="9">
        <v>22335</v>
      </c>
      <c r="D123" s="9">
        <v>46375</v>
      </c>
      <c r="E123" s="9">
        <v>0</v>
      </c>
      <c r="F123" s="9">
        <v>11</v>
      </c>
      <c r="G123" s="9">
        <f t="shared" si="8"/>
        <v>68721</v>
      </c>
    </row>
    <row r="124" spans="1:7" x14ac:dyDescent="0.15">
      <c r="A124" s="6">
        <v>2020</v>
      </c>
      <c r="B124" s="4" t="s">
        <v>21</v>
      </c>
      <c r="C124" s="9">
        <v>27392</v>
      </c>
      <c r="D124" s="9">
        <v>49192</v>
      </c>
      <c r="E124" s="9">
        <v>0</v>
      </c>
      <c r="F124" s="9">
        <v>36</v>
      </c>
      <c r="G124" s="9">
        <f t="shared" si="8"/>
        <v>76620</v>
      </c>
    </row>
    <row r="125" spans="1:7" x14ac:dyDescent="0.15">
      <c r="A125" s="6">
        <v>2020</v>
      </c>
      <c r="B125" s="4" t="s">
        <v>22</v>
      </c>
      <c r="C125" s="9">
        <v>43290</v>
      </c>
      <c r="D125" s="9">
        <v>75431</v>
      </c>
      <c r="E125" s="9">
        <v>0</v>
      </c>
      <c r="F125" s="9">
        <v>12</v>
      </c>
      <c r="G125" s="9">
        <f t="shared" si="8"/>
        <v>118733</v>
      </c>
    </row>
    <row r="126" spans="1:7" x14ac:dyDescent="0.15">
      <c r="A126" s="6">
        <v>2020</v>
      </c>
      <c r="B126" s="4" t="s">
        <v>23</v>
      </c>
      <c r="C126" s="9">
        <v>57839</v>
      </c>
      <c r="D126" s="9">
        <v>88702</v>
      </c>
      <c r="E126" s="9">
        <v>0</v>
      </c>
      <c r="F126" s="9">
        <v>1</v>
      </c>
      <c r="G126" s="9">
        <f t="shared" si="8"/>
        <v>146542</v>
      </c>
    </row>
    <row r="127" spans="1:7" x14ac:dyDescent="0.15">
      <c r="A127" s="6">
        <v>2020</v>
      </c>
      <c r="B127" s="4" t="s">
        <v>24</v>
      </c>
      <c r="C127" s="9">
        <v>60849</v>
      </c>
      <c r="D127" s="9">
        <v>97632</v>
      </c>
      <c r="E127" s="9">
        <v>0</v>
      </c>
      <c r="F127" s="9">
        <v>4</v>
      </c>
      <c r="G127" s="9">
        <f t="shared" si="8"/>
        <v>158485</v>
      </c>
    </row>
    <row r="128" spans="1:7" x14ac:dyDescent="0.15">
      <c r="A128" s="6">
        <v>2020</v>
      </c>
      <c r="B128" s="4" t="s">
        <v>25</v>
      </c>
      <c r="C128" s="9">
        <v>59117</v>
      </c>
      <c r="D128" s="9">
        <v>126747</v>
      </c>
      <c r="E128" s="9">
        <v>0</v>
      </c>
      <c r="F128" s="9">
        <v>67</v>
      </c>
      <c r="G128" s="9">
        <f t="shared" si="8"/>
        <v>185931</v>
      </c>
    </row>
    <row r="129" spans="1:7" x14ac:dyDescent="0.15">
      <c r="A129" s="6">
        <v>2020</v>
      </c>
      <c r="B129" s="4" t="s">
        <v>26</v>
      </c>
      <c r="C129" s="9">
        <v>44317</v>
      </c>
      <c r="D129" s="9">
        <v>91581</v>
      </c>
      <c r="E129" s="9">
        <v>0</v>
      </c>
      <c r="F129" s="9">
        <v>3</v>
      </c>
      <c r="G129" s="9">
        <f t="shared" si="8"/>
        <v>135901</v>
      </c>
    </row>
    <row r="130" spans="1:7" x14ac:dyDescent="0.15">
      <c r="A130" s="6">
        <v>2020</v>
      </c>
      <c r="B130" s="4" t="s">
        <v>27</v>
      </c>
      <c r="C130" s="9">
        <v>15538</v>
      </c>
      <c r="D130" s="9">
        <v>39865</v>
      </c>
      <c r="E130" s="9">
        <v>0</v>
      </c>
      <c r="F130" s="9">
        <v>0</v>
      </c>
      <c r="G130" s="9">
        <f t="shared" si="8"/>
        <v>55403</v>
      </c>
    </row>
    <row r="131" spans="1:7" x14ac:dyDescent="0.15">
      <c r="A131" s="6">
        <v>2020</v>
      </c>
      <c r="B131" s="4" t="s">
        <v>33</v>
      </c>
      <c r="C131" s="9">
        <v>87858</v>
      </c>
      <c r="D131" s="9">
        <v>204456</v>
      </c>
      <c r="E131" s="9">
        <v>0</v>
      </c>
      <c r="F131" s="9">
        <v>37</v>
      </c>
      <c r="G131" s="9">
        <f t="shared" si="8"/>
        <v>292351</v>
      </c>
    </row>
    <row r="132" spans="1:7" x14ac:dyDescent="0.15">
      <c r="A132" s="6">
        <v>2020</v>
      </c>
      <c r="B132" s="4" t="s">
        <v>28</v>
      </c>
      <c r="C132" s="9">
        <v>12618</v>
      </c>
      <c r="D132" s="9">
        <v>22584</v>
      </c>
      <c r="E132" s="9">
        <v>0</v>
      </c>
      <c r="F132" s="9">
        <v>15</v>
      </c>
      <c r="G132" s="9">
        <f t="shared" si="8"/>
        <v>35217</v>
      </c>
    </row>
    <row r="133" spans="1:7" x14ac:dyDescent="0.15">
      <c r="A133" s="6">
        <v>2020</v>
      </c>
      <c r="B133" s="4" t="s">
        <v>29</v>
      </c>
      <c r="C133" s="9">
        <v>46326</v>
      </c>
      <c r="D133" s="9">
        <v>78909</v>
      </c>
      <c r="E133" s="9">
        <v>0</v>
      </c>
      <c r="F133" s="9">
        <v>0</v>
      </c>
      <c r="G133" s="9">
        <f t="shared" si="8"/>
        <v>125235</v>
      </c>
    </row>
    <row r="134" spans="1:7" x14ac:dyDescent="0.15">
      <c r="A134" s="7">
        <v>2021</v>
      </c>
      <c r="B134" s="5" t="s">
        <v>2</v>
      </c>
      <c r="C134" s="8">
        <f>SUM(C135:C166)</f>
        <v>1885136</v>
      </c>
      <c r="D134" s="8">
        <f t="shared" ref="D134:F134" si="9">SUM(D135:D166)</f>
        <v>3495347</v>
      </c>
      <c r="E134" s="8">
        <f t="shared" si="9"/>
        <v>58</v>
      </c>
      <c r="F134" s="8">
        <f t="shared" si="9"/>
        <v>2764</v>
      </c>
      <c r="G134" s="8">
        <f>SUM(C134:F134)</f>
        <v>5383305</v>
      </c>
    </row>
    <row r="135" spans="1:7" x14ac:dyDescent="0.15">
      <c r="A135" s="6">
        <v>2021</v>
      </c>
      <c r="B135" s="4" t="s">
        <v>3</v>
      </c>
      <c r="C135" s="9">
        <v>34708</v>
      </c>
      <c r="D135" s="9">
        <v>59558</v>
      </c>
      <c r="E135" s="9">
        <v>0</v>
      </c>
      <c r="F135" s="9">
        <v>1</v>
      </c>
      <c r="G135" s="9">
        <f t="shared" ref="G135:G166" si="10">SUM(C135:F135)</f>
        <v>94267</v>
      </c>
    </row>
    <row r="136" spans="1:7" x14ac:dyDescent="0.15">
      <c r="A136" s="6">
        <v>2021</v>
      </c>
      <c r="B136" s="4" t="s">
        <v>4</v>
      </c>
      <c r="C136" s="9">
        <v>38610</v>
      </c>
      <c r="D136" s="9">
        <v>65268</v>
      </c>
      <c r="E136" s="9">
        <v>0</v>
      </c>
      <c r="F136" s="9">
        <v>18</v>
      </c>
      <c r="G136" s="9">
        <f t="shared" si="10"/>
        <v>103896</v>
      </c>
    </row>
    <row r="137" spans="1:7" x14ac:dyDescent="0.15">
      <c r="A137" s="6">
        <v>2021</v>
      </c>
      <c r="B137" s="4" t="s">
        <v>5</v>
      </c>
      <c r="C137" s="9">
        <v>12965</v>
      </c>
      <c r="D137" s="9">
        <v>20092</v>
      </c>
      <c r="E137" s="9">
        <v>0</v>
      </c>
      <c r="F137" s="9">
        <v>0</v>
      </c>
      <c r="G137" s="9">
        <f t="shared" si="10"/>
        <v>33057</v>
      </c>
    </row>
    <row r="138" spans="1:7" x14ac:dyDescent="0.15">
      <c r="A138" s="6">
        <v>2021</v>
      </c>
      <c r="B138" s="4" t="s">
        <v>6</v>
      </c>
      <c r="C138" s="9">
        <v>19748</v>
      </c>
      <c r="D138" s="9">
        <v>39322</v>
      </c>
      <c r="E138" s="9">
        <v>1</v>
      </c>
      <c r="F138" s="9">
        <v>55</v>
      </c>
      <c r="G138" s="9">
        <f t="shared" si="10"/>
        <v>59126</v>
      </c>
    </row>
    <row r="139" spans="1:7" x14ac:dyDescent="0.15">
      <c r="A139" s="6">
        <v>2021</v>
      </c>
      <c r="B139" s="4" t="s">
        <v>30</v>
      </c>
      <c r="C139" s="9">
        <v>20171</v>
      </c>
      <c r="D139" s="9">
        <v>44131</v>
      </c>
      <c r="E139" s="9">
        <v>2</v>
      </c>
      <c r="F139" s="9">
        <v>29</v>
      </c>
      <c r="G139" s="9">
        <f t="shared" si="10"/>
        <v>64333</v>
      </c>
    </row>
    <row r="140" spans="1:7" x14ac:dyDescent="0.15">
      <c r="A140" s="6">
        <v>2021</v>
      </c>
      <c r="B140" s="4" t="s">
        <v>7</v>
      </c>
      <c r="C140" s="9">
        <v>22886</v>
      </c>
      <c r="D140" s="9">
        <v>35729</v>
      </c>
      <c r="E140" s="9">
        <v>0</v>
      </c>
      <c r="F140" s="9">
        <v>9</v>
      </c>
      <c r="G140" s="9">
        <f t="shared" si="10"/>
        <v>58624</v>
      </c>
    </row>
    <row r="141" spans="1:7" x14ac:dyDescent="0.15">
      <c r="A141" s="6">
        <v>2021</v>
      </c>
      <c r="B141" s="4" t="s">
        <v>8</v>
      </c>
      <c r="C141" s="9">
        <v>64172</v>
      </c>
      <c r="D141" s="9">
        <v>151001</v>
      </c>
      <c r="E141" s="9">
        <v>3</v>
      </c>
      <c r="F141" s="9">
        <v>743</v>
      </c>
      <c r="G141" s="9">
        <f t="shared" si="10"/>
        <v>215919</v>
      </c>
    </row>
    <row r="142" spans="1:7" x14ac:dyDescent="0.15">
      <c r="A142" s="6">
        <v>2021</v>
      </c>
      <c r="B142" s="4" t="s">
        <v>9</v>
      </c>
      <c r="C142" s="9">
        <v>40555</v>
      </c>
      <c r="D142" s="9">
        <v>62540</v>
      </c>
      <c r="E142" s="9">
        <v>2</v>
      </c>
      <c r="F142" s="9">
        <v>44</v>
      </c>
      <c r="G142" s="9">
        <f t="shared" si="10"/>
        <v>103141</v>
      </c>
    </row>
    <row r="143" spans="1:7" x14ac:dyDescent="0.15">
      <c r="A143" s="6">
        <v>2021</v>
      </c>
      <c r="B143" s="4" t="s">
        <v>39</v>
      </c>
      <c r="C143" s="9">
        <v>284287</v>
      </c>
      <c r="D143" s="9">
        <v>394581</v>
      </c>
      <c r="E143" s="9">
        <v>0</v>
      </c>
      <c r="F143" s="9">
        <v>80</v>
      </c>
      <c r="G143" s="9">
        <f t="shared" si="10"/>
        <v>678948</v>
      </c>
    </row>
    <row r="144" spans="1:7" x14ac:dyDescent="0.15">
      <c r="A144" s="6">
        <v>2021</v>
      </c>
      <c r="B144" s="4" t="s">
        <v>10</v>
      </c>
      <c r="C144" s="9">
        <v>50471</v>
      </c>
      <c r="D144" s="9">
        <v>95226</v>
      </c>
      <c r="E144" s="9">
        <v>0</v>
      </c>
      <c r="F144" s="9">
        <v>8</v>
      </c>
      <c r="G144" s="9">
        <f t="shared" si="10"/>
        <v>145705</v>
      </c>
    </row>
    <row r="145" spans="1:7" x14ac:dyDescent="0.15">
      <c r="A145" s="6">
        <v>2021</v>
      </c>
      <c r="B145" s="4" t="s">
        <v>11</v>
      </c>
      <c r="C145" s="9">
        <v>186703</v>
      </c>
      <c r="D145" s="9">
        <v>318868</v>
      </c>
      <c r="E145" s="9">
        <v>2</v>
      </c>
      <c r="F145" s="9">
        <v>101</v>
      </c>
      <c r="G145" s="9">
        <f t="shared" si="10"/>
        <v>505674</v>
      </c>
    </row>
    <row r="146" spans="1:7" x14ac:dyDescent="0.15">
      <c r="A146" s="6">
        <v>2021</v>
      </c>
      <c r="B146" s="4" t="s">
        <v>12</v>
      </c>
      <c r="C146" s="9">
        <v>31667</v>
      </c>
      <c r="D146" s="9">
        <v>79018</v>
      </c>
      <c r="E146" s="9">
        <v>3</v>
      </c>
      <c r="F146" s="9">
        <v>45</v>
      </c>
      <c r="G146" s="9">
        <f t="shared" si="10"/>
        <v>110733</v>
      </c>
    </row>
    <row r="147" spans="1:7" x14ac:dyDescent="0.15">
      <c r="A147" s="6">
        <v>2021</v>
      </c>
      <c r="B147" s="4" t="s">
        <v>13</v>
      </c>
      <c r="C147" s="9">
        <v>43321</v>
      </c>
      <c r="D147" s="9">
        <v>83038</v>
      </c>
      <c r="E147" s="9">
        <v>0</v>
      </c>
      <c r="F147" s="9">
        <v>7</v>
      </c>
      <c r="G147" s="9">
        <f t="shared" si="10"/>
        <v>126366</v>
      </c>
    </row>
    <row r="148" spans="1:7" x14ac:dyDescent="0.15">
      <c r="A148" s="6">
        <v>2021</v>
      </c>
      <c r="B148" s="4" t="s">
        <v>14</v>
      </c>
      <c r="C148" s="9">
        <v>103788</v>
      </c>
      <c r="D148" s="9">
        <v>192654</v>
      </c>
      <c r="E148" s="9">
        <v>1</v>
      </c>
      <c r="F148" s="9">
        <v>304</v>
      </c>
      <c r="G148" s="9">
        <f t="shared" si="10"/>
        <v>296747</v>
      </c>
    </row>
    <row r="149" spans="1:7" x14ac:dyDescent="0.15">
      <c r="A149" s="6">
        <v>2021</v>
      </c>
      <c r="B149" s="4" t="s">
        <v>15</v>
      </c>
      <c r="C149" s="9">
        <v>170110</v>
      </c>
      <c r="D149" s="9">
        <v>418099</v>
      </c>
      <c r="E149" s="9">
        <v>8</v>
      </c>
      <c r="F149" s="9">
        <v>426</v>
      </c>
      <c r="G149" s="9">
        <f t="shared" si="10"/>
        <v>588643</v>
      </c>
    </row>
    <row r="150" spans="1:7" x14ac:dyDescent="0.15">
      <c r="A150" s="6">
        <v>2021</v>
      </c>
      <c r="B150" s="4" t="s">
        <v>31</v>
      </c>
      <c r="C150" s="9">
        <v>51433</v>
      </c>
      <c r="D150" s="9">
        <v>94136</v>
      </c>
      <c r="E150" s="9">
        <v>0</v>
      </c>
      <c r="F150" s="9">
        <v>33</v>
      </c>
      <c r="G150" s="9">
        <f t="shared" si="10"/>
        <v>145602</v>
      </c>
    </row>
    <row r="151" spans="1:7" x14ac:dyDescent="0.15">
      <c r="A151" s="6">
        <v>2021</v>
      </c>
      <c r="B151" s="4" t="s">
        <v>16</v>
      </c>
      <c r="C151" s="9">
        <v>29865</v>
      </c>
      <c r="D151" s="9">
        <v>57459</v>
      </c>
      <c r="E151" s="9">
        <v>9</v>
      </c>
      <c r="F151" s="9">
        <v>192</v>
      </c>
      <c r="G151" s="9">
        <f t="shared" si="10"/>
        <v>87525</v>
      </c>
    </row>
    <row r="152" spans="1:7" x14ac:dyDescent="0.15">
      <c r="A152" s="6">
        <v>2021</v>
      </c>
      <c r="B152" s="4" t="s">
        <v>17</v>
      </c>
      <c r="C152" s="9">
        <v>18157</v>
      </c>
      <c r="D152" s="9">
        <v>28899</v>
      </c>
      <c r="E152" s="9">
        <v>0</v>
      </c>
      <c r="F152" s="9">
        <v>17</v>
      </c>
      <c r="G152" s="9">
        <f t="shared" si="10"/>
        <v>47073</v>
      </c>
    </row>
    <row r="153" spans="1:7" x14ac:dyDescent="0.15">
      <c r="A153" s="6">
        <v>2021</v>
      </c>
      <c r="B153" s="4" t="s">
        <v>18</v>
      </c>
      <c r="C153" s="9">
        <v>49625</v>
      </c>
      <c r="D153" s="9">
        <v>90363</v>
      </c>
      <c r="E153" s="9">
        <v>0</v>
      </c>
      <c r="F153" s="9">
        <v>26</v>
      </c>
      <c r="G153" s="9">
        <f t="shared" si="10"/>
        <v>140014</v>
      </c>
    </row>
    <row r="154" spans="1:7" x14ac:dyDescent="0.15">
      <c r="A154" s="6">
        <v>2021</v>
      </c>
      <c r="B154" s="4" t="s">
        <v>19</v>
      </c>
      <c r="C154" s="9">
        <v>24676</v>
      </c>
      <c r="D154" s="9">
        <v>58657</v>
      </c>
      <c r="E154" s="9">
        <v>1</v>
      </c>
      <c r="F154" s="9">
        <v>6</v>
      </c>
      <c r="G154" s="9">
        <f t="shared" si="10"/>
        <v>83340</v>
      </c>
    </row>
    <row r="155" spans="1:7" x14ac:dyDescent="0.15">
      <c r="A155" s="6">
        <v>2021</v>
      </c>
      <c r="B155" s="4" t="s">
        <v>20</v>
      </c>
      <c r="C155" s="9">
        <v>76494</v>
      </c>
      <c r="D155" s="9">
        <v>151939</v>
      </c>
      <c r="E155" s="9">
        <v>1</v>
      </c>
      <c r="F155" s="9">
        <v>57</v>
      </c>
      <c r="G155" s="9">
        <f t="shared" si="10"/>
        <v>228491</v>
      </c>
    </row>
    <row r="156" spans="1:7" x14ac:dyDescent="0.15">
      <c r="A156" s="6">
        <v>2021</v>
      </c>
      <c r="B156" s="4" t="s">
        <v>32</v>
      </c>
      <c r="C156" s="9">
        <v>30392</v>
      </c>
      <c r="D156" s="9">
        <v>47462</v>
      </c>
      <c r="E156" s="9">
        <v>1</v>
      </c>
      <c r="F156" s="9">
        <v>36</v>
      </c>
      <c r="G156" s="9">
        <f t="shared" si="10"/>
        <v>77891</v>
      </c>
    </row>
    <row r="157" spans="1:7" x14ac:dyDescent="0.15">
      <c r="A157" s="6">
        <v>2021</v>
      </c>
      <c r="B157" s="4" t="s">
        <v>21</v>
      </c>
      <c r="C157" s="9">
        <v>30060</v>
      </c>
      <c r="D157" s="9">
        <v>59259</v>
      </c>
      <c r="E157" s="9">
        <v>2</v>
      </c>
      <c r="F157" s="9">
        <v>168</v>
      </c>
      <c r="G157" s="9">
        <f t="shared" si="10"/>
        <v>89489</v>
      </c>
    </row>
    <row r="158" spans="1:7" x14ac:dyDescent="0.15">
      <c r="A158" s="6">
        <v>2021</v>
      </c>
      <c r="B158" s="4" t="s">
        <v>22</v>
      </c>
      <c r="C158" s="9">
        <v>38397</v>
      </c>
      <c r="D158" s="9">
        <v>71087</v>
      </c>
      <c r="E158" s="9">
        <v>1</v>
      </c>
      <c r="F158" s="9">
        <v>30</v>
      </c>
      <c r="G158" s="9">
        <f t="shared" si="10"/>
        <v>109515</v>
      </c>
    </row>
    <row r="159" spans="1:7" x14ac:dyDescent="0.15">
      <c r="A159" s="6">
        <v>2021</v>
      </c>
      <c r="B159" s="4" t="s">
        <v>23</v>
      </c>
      <c r="C159" s="9">
        <v>59016</v>
      </c>
      <c r="D159" s="9">
        <v>83065</v>
      </c>
      <c r="E159" s="9">
        <v>0</v>
      </c>
      <c r="F159" s="9">
        <v>38</v>
      </c>
      <c r="G159" s="9">
        <f t="shared" si="10"/>
        <v>142119</v>
      </c>
    </row>
    <row r="160" spans="1:7" x14ac:dyDescent="0.15">
      <c r="A160" s="6">
        <v>2021</v>
      </c>
      <c r="B160" s="4" t="s">
        <v>24</v>
      </c>
      <c r="C160" s="9">
        <v>61435</v>
      </c>
      <c r="D160" s="9">
        <v>95113</v>
      </c>
      <c r="E160" s="9">
        <v>2</v>
      </c>
      <c r="F160" s="9">
        <v>45</v>
      </c>
      <c r="G160" s="9">
        <f t="shared" si="10"/>
        <v>156595</v>
      </c>
    </row>
    <row r="161" spans="1:7" x14ac:dyDescent="0.15">
      <c r="A161" s="6">
        <v>2021</v>
      </c>
      <c r="B161" s="4" t="s">
        <v>25</v>
      </c>
      <c r="C161" s="9">
        <v>84568</v>
      </c>
      <c r="D161" s="9">
        <v>173446</v>
      </c>
      <c r="E161" s="9">
        <v>6</v>
      </c>
      <c r="F161" s="9">
        <v>53</v>
      </c>
      <c r="G161" s="9">
        <f t="shared" si="10"/>
        <v>258073</v>
      </c>
    </row>
    <row r="162" spans="1:7" x14ac:dyDescent="0.15">
      <c r="A162" s="6">
        <v>2021</v>
      </c>
      <c r="B162" s="4" t="s">
        <v>26</v>
      </c>
      <c r="C162" s="9">
        <v>41590</v>
      </c>
      <c r="D162" s="9">
        <v>78988</v>
      </c>
      <c r="E162" s="9">
        <v>7</v>
      </c>
      <c r="F162" s="9">
        <v>82</v>
      </c>
      <c r="G162" s="9">
        <f t="shared" si="10"/>
        <v>120667</v>
      </c>
    </row>
    <row r="163" spans="1:7" x14ac:dyDescent="0.15">
      <c r="A163" s="6">
        <v>2021</v>
      </c>
      <c r="B163" s="4" t="s">
        <v>27</v>
      </c>
      <c r="C163" s="9">
        <v>16197</v>
      </c>
      <c r="D163" s="9">
        <v>41407</v>
      </c>
      <c r="E163" s="9">
        <v>0</v>
      </c>
      <c r="F163" s="9">
        <v>3</v>
      </c>
      <c r="G163" s="9">
        <f t="shared" si="10"/>
        <v>57607</v>
      </c>
    </row>
    <row r="164" spans="1:7" x14ac:dyDescent="0.15">
      <c r="A164" s="6">
        <v>2021</v>
      </c>
      <c r="B164" s="4" t="s">
        <v>33</v>
      </c>
      <c r="C164" s="9">
        <v>88014</v>
      </c>
      <c r="D164" s="9">
        <v>198918</v>
      </c>
      <c r="E164" s="9">
        <v>1</v>
      </c>
      <c r="F164" s="9">
        <v>45</v>
      </c>
      <c r="G164" s="9">
        <f t="shared" si="10"/>
        <v>286978</v>
      </c>
    </row>
    <row r="165" spans="1:7" x14ac:dyDescent="0.15">
      <c r="A165" s="6">
        <v>2021</v>
      </c>
      <c r="B165" s="4" t="s">
        <v>28</v>
      </c>
      <c r="C165" s="9">
        <v>18828</v>
      </c>
      <c r="D165" s="9">
        <v>29445</v>
      </c>
      <c r="E165" s="9">
        <v>0</v>
      </c>
      <c r="F165" s="9">
        <v>14</v>
      </c>
      <c r="G165" s="9">
        <f t="shared" si="10"/>
        <v>48287</v>
      </c>
    </row>
    <row r="166" spans="1:7" x14ac:dyDescent="0.15">
      <c r="A166" s="6">
        <v>2021</v>
      </c>
      <c r="B166" s="4" t="s">
        <v>29</v>
      </c>
      <c r="C166" s="9">
        <v>42227</v>
      </c>
      <c r="D166" s="9">
        <v>76579</v>
      </c>
      <c r="E166" s="9">
        <v>5</v>
      </c>
      <c r="F166" s="9">
        <v>49</v>
      </c>
      <c r="G166" s="9">
        <f t="shared" si="10"/>
        <v>118860</v>
      </c>
    </row>
    <row r="167" spans="1:7" x14ac:dyDescent="0.15">
      <c r="A167" s="7">
        <v>2022</v>
      </c>
      <c r="B167" s="5" t="s">
        <v>2</v>
      </c>
      <c r="C167" s="8">
        <f>SUM(C168:C199)</f>
        <v>1439723</v>
      </c>
      <c r="D167" s="8">
        <f t="shared" ref="D167:G167" si="11">SUM(D168:D199)</f>
        <v>2602415</v>
      </c>
      <c r="E167" s="8">
        <f t="shared" si="11"/>
        <v>152</v>
      </c>
      <c r="F167" s="8">
        <f t="shared" si="11"/>
        <v>2156</v>
      </c>
      <c r="G167" s="8">
        <f t="shared" si="11"/>
        <v>4044446</v>
      </c>
    </row>
    <row r="168" spans="1:7" x14ac:dyDescent="0.15">
      <c r="A168" s="6">
        <v>2022</v>
      </c>
      <c r="B168" s="4" t="s">
        <v>3</v>
      </c>
      <c r="C168" s="9">
        <v>5069</v>
      </c>
      <c r="D168" s="9">
        <v>11698</v>
      </c>
      <c r="E168" s="9">
        <v>0</v>
      </c>
      <c r="F168" s="9">
        <v>0</v>
      </c>
      <c r="G168" s="9">
        <f>SUM(C168:F168)</f>
        <v>16767</v>
      </c>
    </row>
    <row r="169" spans="1:7" x14ac:dyDescent="0.15">
      <c r="A169" s="6">
        <v>2022</v>
      </c>
      <c r="B169" s="4" t="s">
        <v>4</v>
      </c>
      <c r="C169" s="9">
        <v>27717</v>
      </c>
      <c r="D169" s="9">
        <v>45947</v>
      </c>
      <c r="E169" s="9">
        <v>1</v>
      </c>
      <c r="F169" s="9">
        <v>21</v>
      </c>
      <c r="G169" s="9">
        <f t="shared" ref="G169:G199" si="12">SUM(C169:F169)</f>
        <v>73686</v>
      </c>
    </row>
    <row r="170" spans="1:7" x14ac:dyDescent="0.15">
      <c r="A170" s="6">
        <v>2022</v>
      </c>
      <c r="B170" s="4" t="s">
        <v>5</v>
      </c>
      <c r="C170" s="9">
        <v>6540</v>
      </c>
      <c r="D170" s="9">
        <v>9872</v>
      </c>
      <c r="E170" s="9">
        <v>0</v>
      </c>
      <c r="F170" s="9">
        <v>1</v>
      </c>
      <c r="G170" s="9">
        <f t="shared" si="12"/>
        <v>16413</v>
      </c>
    </row>
    <row r="171" spans="1:7" x14ac:dyDescent="0.15">
      <c r="A171" s="6">
        <v>2022</v>
      </c>
      <c r="B171" s="4" t="s">
        <v>6</v>
      </c>
      <c r="C171" s="9">
        <v>15083</v>
      </c>
      <c r="D171" s="9">
        <v>26486</v>
      </c>
      <c r="E171" s="9">
        <v>1</v>
      </c>
      <c r="F171" s="9">
        <v>33</v>
      </c>
      <c r="G171" s="9">
        <f t="shared" si="12"/>
        <v>41603</v>
      </c>
    </row>
    <row r="172" spans="1:7" x14ac:dyDescent="0.15">
      <c r="A172" s="6">
        <v>2022</v>
      </c>
      <c r="B172" s="4" t="s">
        <v>30</v>
      </c>
      <c r="C172" s="9">
        <v>14140</v>
      </c>
      <c r="D172" s="9">
        <v>29291</v>
      </c>
      <c r="E172" s="9">
        <v>4</v>
      </c>
      <c r="F172" s="9">
        <v>28</v>
      </c>
      <c r="G172" s="9">
        <f t="shared" si="12"/>
        <v>43463</v>
      </c>
    </row>
    <row r="173" spans="1:7" x14ac:dyDescent="0.15">
      <c r="A173" s="6">
        <v>2022</v>
      </c>
      <c r="B173" s="4" t="s">
        <v>7</v>
      </c>
      <c r="C173" s="9">
        <v>14513</v>
      </c>
      <c r="D173" s="9">
        <v>23191</v>
      </c>
      <c r="E173" s="9">
        <v>0</v>
      </c>
      <c r="F173" s="9">
        <v>15</v>
      </c>
      <c r="G173" s="9">
        <f t="shared" si="12"/>
        <v>37719</v>
      </c>
    </row>
    <row r="174" spans="1:7" x14ac:dyDescent="0.15">
      <c r="A174" s="6">
        <v>2022</v>
      </c>
      <c r="B174" s="4" t="s">
        <v>8</v>
      </c>
      <c r="C174" s="9">
        <v>71371</v>
      </c>
      <c r="D174" s="9">
        <v>149973</v>
      </c>
      <c r="E174" s="9">
        <v>40</v>
      </c>
      <c r="F174" s="9">
        <v>802</v>
      </c>
      <c r="G174" s="9">
        <f t="shared" si="12"/>
        <v>222186</v>
      </c>
    </row>
    <row r="175" spans="1:7" x14ac:dyDescent="0.15">
      <c r="A175" s="6">
        <v>2022</v>
      </c>
      <c r="B175" s="4" t="s">
        <v>9</v>
      </c>
      <c r="C175" s="9">
        <v>30976</v>
      </c>
      <c r="D175" s="9">
        <v>47260</v>
      </c>
      <c r="E175" s="9">
        <v>2</v>
      </c>
      <c r="F175" s="9">
        <v>28</v>
      </c>
      <c r="G175" s="9">
        <f t="shared" si="12"/>
        <v>78266</v>
      </c>
    </row>
    <row r="176" spans="1:7" x14ac:dyDescent="0.15">
      <c r="A176" s="6">
        <v>2022</v>
      </c>
      <c r="B176" s="4" t="s">
        <v>39</v>
      </c>
      <c r="C176" s="9">
        <v>167668</v>
      </c>
      <c r="D176" s="9">
        <v>244012</v>
      </c>
      <c r="E176" s="9">
        <v>3</v>
      </c>
      <c r="F176" s="9">
        <v>36</v>
      </c>
      <c r="G176" s="9">
        <f t="shared" si="12"/>
        <v>411719</v>
      </c>
    </row>
    <row r="177" spans="1:7" x14ac:dyDescent="0.15">
      <c r="A177" s="6">
        <v>2022</v>
      </c>
      <c r="B177" s="4" t="s">
        <v>10</v>
      </c>
      <c r="C177" s="9">
        <v>34195</v>
      </c>
      <c r="D177" s="9">
        <v>62531</v>
      </c>
      <c r="E177" s="9">
        <v>0</v>
      </c>
      <c r="F177" s="9">
        <v>23</v>
      </c>
      <c r="G177" s="9">
        <f t="shared" si="12"/>
        <v>96749</v>
      </c>
    </row>
    <row r="178" spans="1:7" x14ac:dyDescent="0.15">
      <c r="A178" s="6">
        <v>2022</v>
      </c>
      <c r="B178" s="4" t="s">
        <v>11</v>
      </c>
      <c r="C178" s="9">
        <v>146699</v>
      </c>
      <c r="D178" s="9">
        <v>244507</v>
      </c>
      <c r="E178" s="9">
        <v>9</v>
      </c>
      <c r="F178" s="9">
        <v>61</v>
      </c>
      <c r="G178" s="9">
        <f t="shared" si="12"/>
        <v>391276</v>
      </c>
    </row>
    <row r="179" spans="1:7" x14ac:dyDescent="0.15">
      <c r="A179" s="6">
        <v>2022</v>
      </c>
      <c r="B179" s="4" t="s">
        <v>12</v>
      </c>
      <c r="C179" s="9">
        <v>27324</v>
      </c>
      <c r="D179" s="9">
        <v>63233</v>
      </c>
      <c r="E179" s="9">
        <v>0</v>
      </c>
      <c r="F179" s="9">
        <v>38</v>
      </c>
      <c r="G179" s="9">
        <f t="shared" si="12"/>
        <v>90595</v>
      </c>
    </row>
    <row r="180" spans="1:7" x14ac:dyDescent="0.15">
      <c r="A180" s="6">
        <v>2022</v>
      </c>
      <c r="B180" s="4" t="s">
        <v>13</v>
      </c>
      <c r="C180" s="9">
        <v>24824</v>
      </c>
      <c r="D180" s="9">
        <v>53170</v>
      </c>
      <c r="E180" s="9">
        <v>0</v>
      </c>
      <c r="F180" s="9">
        <v>1</v>
      </c>
      <c r="G180" s="9">
        <f t="shared" si="12"/>
        <v>77995</v>
      </c>
    </row>
    <row r="181" spans="1:7" x14ac:dyDescent="0.15">
      <c r="A181" s="6">
        <v>2022</v>
      </c>
      <c r="B181" s="4" t="s">
        <v>14</v>
      </c>
      <c r="C181" s="9">
        <v>90856</v>
      </c>
      <c r="D181" s="9">
        <v>156881</v>
      </c>
      <c r="E181" s="9">
        <v>4</v>
      </c>
      <c r="F181" s="9">
        <v>88</v>
      </c>
      <c r="G181" s="9">
        <f t="shared" si="12"/>
        <v>247829</v>
      </c>
    </row>
    <row r="182" spans="1:7" x14ac:dyDescent="0.15">
      <c r="A182" s="6">
        <v>2022</v>
      </c>
      <c r="B182" s="4" t="s">
        <v>15</v>
      </c>
      <c r="C182" s="9">
        <v>160951</v>
      </c>
      <c r="D182" s="9">
        <v>361400</v>
      </c>
      <c r="E182" s="9">
        <v>21</v>
      </c>
      <c r="F182" s="9">
        <v>415</v>
      </c>
      <c r="G182" s="9">
        <f t="shared" si="12"/>
        <v>522787</v>
      </c>
    </row>
    <row r="183" spans="1:7" x14ac:dyDescent="0.15">
      <c r="A183" s="6">
        <v>2022</v>
      </c>
      <c r="B183" s="4" t="s">
        <v>31</v>
      </c>
      <c r="C183" s="9">
        <v>33873</v>
      </c>
      <c r="D183" s="9">
        <v>62617</v>
      </c>
      <c r="E183" s="9">
        <v>0</v>
      </c>
      <c r="F183" s="9">
        <v>26</v>
      </c>
      <c r="G183" s="9">
        <f t="shared" si="12"/>
        <v>96516</v>
      </c>
    </row>
    <row r="184" spans="1:7" x14ac:dyDescent="0.15">
      <c r="A184" s="6">
        <v>2022</v>
      </c>
      <c r="B184" s="4" t="s">
        <v>16</v>
      </c>
      <c r="C184" s="9">
        <v>25327</v>
      </c>
      <c r="D184" s="9">
        <v>47227</v>
      </c>
      <c r="E184" s="9">
        <v>10</v>
      </c>
      <c r="F184" s="9">
        <v>67</v>
      </c>
      <c r="G184" s="9">
        <f t="shared" si="12"/>
        <v>72631</v>
      </c>
    </row>
    <row r="185" spans="1:7" x14ac:dyDescent="0.15">
      <c r="A185" s="6">
        <v>2022</v>
      </c>
      <c r="B185" s="4" t="s">
        <v>17</v>
      </c>
      <c r="C185" s="9">
        <v>15535</v>
      </c>
      <c r="D185" s="9">
        <v>22499</v>
      </c>
      <c r="E185" s="9">
        <v>1</v>
      </c>
      <c r="F185" s="9">
        <v>14</v>
      </c>
      <c r="G185" s="9">
        <f t="shared" si="12"/>
        <v>38049</v>
      </c>
    </row>
    <row r="186" spans="1:7" x14ac:dyDescent="0.15">
      <c r="A186" s="6">
        <v>2022</v>
      </c>
      <c r="B186" s="4" t="s">
        <v>18</v>
      </c>
      <c r="C186" s="9">
        <v>35674</v>
      </c>
      <c r="D186" s="9">
        <v>57531</v>
      </c>
      <c r="E186" s="9">
        <v>4</v>
      </c>
      <c r="F186" s="9">
        <v>58</v>
      </c>
      <c r="G186" s="9">
        <f t="shared" si="12"/>
        <v>93267</v>
      </c>
    </row>
    <row r="187" spans="1:7" x14ac:dyDescent="0.15">
      <c r="A187" s="6">
        <v>2022</v>
      </c>
      <c r="B187" s="4" t="s">
        <v>19</v>
      </c>
      <c r="C187" s="9">
        <v>26944</v>
      </c>
      <c r="D187" s="9">
        <v>53072</v>
      </c>
      <c r="E187" s="9">
        <v>2</v>
      </c>
      <c r="F187" s="9">
        <v>5</v>
      </c>
      <c r="G187" s="9">
        <f t="shared" si="12"/>
        <v>80023</v>
      </c>
    </row>
    <row r="188" spans="1:7" x14ac:dyDescent="0.15">
      <c r="A188" s="6">
        <v>2022</v>
      </c>
      <c r="B188" s="4" t="s">
        <v>20</v>
      </c>
      <c r="C188" s="9">
        <v>71737</v>
      </c>
      <c r="D188" s="9">
        <v>143385</v>
      </c>
      <c r="E188" s="9">
        <v>3</v>
      </c>
      <c r="F188" s="9">
        <v>60</v>
      </c>
      <c r="G188" s="9">
        <f t="shared" si="12"/>
        <v>215185</v>
      </c>
    </row>
    <row r="189" spans="1:7" x14ac:dyDescent="0.15">
      <c r="A189" s="6">
        <v>2022</v>
      </c>
      <c r="B189" s="4" t="s">
        <v>32</v>
      </c>
      <c r="C189" s="9">
        <v>27432</v>
      </c>
      <c r="D189" s="9">
        <v>45914</v>
      </c>
      <c r="E189" s="9">
        <v>0</v>
      </c>
      <c r="F189" s="9">
        <v>32</v>
      </c>
      <c r="G189" s="9">
        <f t="shared" si="12"/>
        <v>73378</v>
      </c>
    </row>
    <row r="190" spans="1:7" x14ac:dyDescent="0.15">
      <c r="A190" s="6">
        <v>2022</v>
      </c>
      <c r="B190" s="4" t="s">
        <v>21</v>
      </c>
      <c r="C190" s="9">
        <v>17475</v>
      </c>
      <c r="D190" s="9">
        <v>34531</v>
      </c>
      <c r="E190" s="9">
        <v>4</v>
      </c>
      <c r="F190" s="9">
        <v>38</v>
      </c>
      <c r="G190" s="9">
        <f t="shared" si="12"/>
        <v>52048</v>
      </c>
    </row>
    <row r="191" spans="1:7" x14ac:dyDescent="0.15">
      <c r="A191" s="6">
        <v>2022</v>
      </c>
      <c r="B191" s="4" t="s">
        <v>22</v>
      </c>
      <c r="C191" s="9">
        <v>29693</v>
      </c>
      <c r="D191" s="9">
        <v>49285</v>
      </c>
      <c r="E191" s="9">
        <v>8</v>
      </c>
      <c r="F191" s="9">
        <v>13</v>
      </c>
      <c r="G191" s="9">
        <f t="shared" si="12"/>
        <v>78999</v>
      </c>
    </row>
    <row r="192" spans="1:7" x14ac:dyDescent="0.15">
      <c r="A192" s="6">
        <v>2022</v>
      </c>
      <c r="B192" s="4" t="s">
        <v>23</v>
      </c>
      <c r="C192" s="9">
        <v>41634</v>
      </c>
      <c r="D192" s="9">
        <v>55899</v>
      </c>
      <c r="E192" s="9">
        <v>3</v>
      </c>
      <c r="F192" s="9">
        <v>27</v>
      </c>
      <c r="G192" s="9">
        <f t="shared" si="12"/>
        <v>97563</v>
      </c>
    </row>
    <row r="193" spans="1:7" x14ac:dyDescent="0.15">
      <c r="A193" s="6">
        <v>2022</v>
      </c>
      <c r="B193" s="4" t="s">
        <v>24</v>
      </c>
      <c r="C193" s="9">
        <v>37606</v>
      </c>
      <c r="D193" s="9">
        <v>52301</v>
      </c>
      <c r="E193" s="9">
        <v>8</v>
      </c>
      <c r="F193" s="9">
        <v>33</v>
      </c>
      <c r="G193" s="9">
        <f t="shared" si="12"/>
        <v>89948</v>
      </c>
    </row>
    <row r="194" spans="1:7" x14ac:dyDescent="0.15">
      <c r="A194" s="6">
        <v>2022</v>
      </c>
      <c r="B194" s="4" t="s">
        <v>25</v>
      </c>
      <c r="C194" s="9">
        <v>64067</v>
      </c>
      <c r="D194" s="9">
        <v>121411</v>
      </c>
      <c r="E194" s="9">
        <v>4</v>
      </c>
      <c r="F194" s="9">
        <v>36</v>
      </c>
      <c r="G194" s="9">
        <f t="shared" si="12"/>
        <v>185518</v>
      </c>
    </row>
    <row r="195" spans="1:7" x14ac:dyDescent="0.15">
      <c r="A195" s="6">
        <v>2022</v>
      </c>
      <c r="B195" s="4" t="s">
        <v>26</v>
      </c>
      <c r="C195" s="9">
        <v>30374</v>
      </c>
      <c r="D195" s="9">
        <v>55685</v>
      </c>
      <c r="E195" s="9">
        <v>6</v>
      </c>
      <c r="F195" s="9">
        <v>59</v>
      </c>
      <c r="G195" s="9">
        <f t="shared" si="12"/>
        <v>86124</v>
      </c>
    </row>
    <row r="196" spans="1:7" x14ac:dyDescent="0.15">
      <c r="A196" s="6">
        <v>2022</v>
      </c>
      <c r="B196" s="4" t="s">
        <v>27</v>
      </c>
      <c r="C196" s="9">
        <v>16517</v>
      </c>
      <c r="D196" s="9">
        <v>36221</v>
      </c>
      <c r="E196" s="9">
        <v>0</v>
      </c>
      <c r="F196" s="9">
        <v>1</v>
      </c>
      <c r="G196" s="9">
        <f t="shared" si="12"/>
        <v>52739</v>
      </c>
    </row>
    <row r="197" spans="1:7" x14ac:dyDescent="0.15">
      <c r="A197" s="6">
        <v>2022</v>
      </c>
      <c r="B197" s="4" t="s">
        <v>33</v>
      </c>
      <c r="C197" s="9">
        <v>80504</v>
      </c>
      <c r="D197" s="9">
        <v>159408</v>
      </c>
      <c r="E197" s="9">
        <v>11</v>
      </c>
      <c r="F197" s="9">
        <v>36</v>
      </c>
      <c r="G197" s="9">
        <f t="shared" si="12"/>
        <v>239959</v>
      </c>
    </row>
    <row r="198" spans="1:7" x14ac:dyDescent="0.15">
      <c r="A198" s="6">
        <v>2022</v>
      </c>
      <c r="B198" s="4" t="s">
        <v>28</v>
      </c>
      <c r="C198" s="9">
        <v>14648</v>
      </c>
      <c r="D198" s="9">
        <v>21551</v>
      </c>
      <c r="E198" s="9">
        <v>1</v>
      </c>
      <c r="F198" s="9">
        <v>15</v>
      </c>
      <c r="G198" s="9">
        <f t="shared" si="12"/>
        <v>36215</v>
      </c>
    </row>
    <row r="199" spans="1:7" x14ac:dyDescent="0.15">
      <c r="A199" s="6">
        <v>2022</v>
      </c>
      <c r="B199" s="4" t="s">
        <v>29</v>
      </c>
      <c r="C199" s="9">
        <v>32757</v>
      </c>
      <c r="D199" s="9">
        <v>54426</v>
      </c>
      <c r="E199" s="9">
        <v>2</v>
      </c>
      <c r="F199" s="9">
        <v>46</v>
      </c>
      <c r="G199" s="9">
        <f t="shared" si="12"/>
        <v>87231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"=Coahuila")</f>
        <v>18401</v>
      </c>
      <c r="C2" s="9">
        <f>SUMIFS(Concentrado!D$2:D$199,Concentrado!$A$2:$A$199,"="&amp;$A2,Concentrado!$B$2:$B$199, "=Coahuila")</f>
        <v>34158</v>
      </c>
      <c r="D2" s="9">
        <f>SUMIFS(Concentrado!E$2:E$199,Concentrado!$A$2:$A$199,"="&amp;$A2,Concentrado!$B$2:$B$199, "=Coahuila")</f>
        <v>0</v>
      </c>
      <c r="E2" s="9">
        <f>SUMIFS(Concentrado!F$2:F$199,Concentrado!$A$2:$A$199,"="&amp;$A2,Concentrado!$B$2:$B$199, "=Coahuila")</f>
        <v>86</v>
      </c>
      <c r="F2" s="9">
        <f>SUMIFS(Concentrado!G$2:G$199,Concentrado!$A$2:$A$199,"="&amp;$A2,Concentrado!$B$2:$B$199, "=Coahuila")</f>
        <v>52645</v>
      </c>
    </row>
    <row r="3" spans="1:6" x14ac:dyDescent="0.2">
      <c r="A3" s="6">
        <v>2018</v>
      </c>
      <c r="B3" s="9">
        <f>SUMIFS(Concentrado!C$2:C$199,Concentrado!$A$2:$A$199,"="&amp;$A3,Concentrado!$B$2:$B$199, "=Coahuila")</f>
        <v>19219</v>
      </c>
      <c r="C3" s="9">
        <f>SUMIFS(Concentrado!D$2:D$199,Concentrado!$A$2:$A$199,"="&amp;$A3,Concentrado!$B$2:$B$199, "=Coahuila")</f>
        <v>36104</v>
      </c>
      <c r="D3" s="9">
        <f>SUMIFS(Concentrado!E$2:E$199,Concentrado!$A$2:$A$199,"="&amp;$A3,Concentrado!$B$2:$B$199, "=Coahuila")</f>
        <v>0</v>
      </c>
      <c r="E3" s="9">
        <f>SUMIFS(Concentrado!F$2:F$199,Concentrado!$A$2:$A$199,"="&amp;$A3,Concentrado!$B$2:$B$199, "=Coahuila")</f>
        <v>34</v>
      </c>
      <c r="F3" s="9">
        <f>SUMIFS(Concentrado!G$2:G$199,Concentrado!$A$2:$A$199,"="&amp;$A3,Concentrado!$B$2:$B$199, "=Coahuila")</f>
        <v>55357</v>
      </c>
    </row>
    <row r="4" spans="1:6" x14ac:dyDescent="0.2">
      <c r="A4" s="6">
        <v>2019</v>
      </c>
      <c r="B4" s="9">
        <f>SUMIFS(Concentrado!C$2:C$199,Concentrado!$A$2:$A$199,"="&amp;$A4,Concentrado!$B$2:$B$199, "=Coahuila")</f>
        <v>26379</v>
      </c>
      <c r="C4" s="9">
        <f>SUMIFS(Concentrado!D$2:D$199,Concentrado!$A$2:$A$199,"="&amp;$A4,Concentrado!$B$2:$B$199, "=Coahuila")</f>
        <v>62885</v>
      </c>
      <c r="D4" s="9">
        <f>SUMIFS(Concentrado!E$2:E$199,Concentrado!$A$2:$A$199,"="&amp;$A4,Concentrado!$B$2:$B$199, "=Coahuila")</f>
        <v>0</v>
      </c>
      <c r="E4" s="9">
        <f>SUMIFS(Concentrado!F$2:F$199,Concentrado!$A$2:$A$199,"="&amp;$A4,Concentrado!$B$2:$B$199, "=Coahuila")</f>
        <v>27</v>
      </c>
      <c r="F4" s="9">
        <f>SUMIFS(Concentrado!G$2:G$199,Concentrado!$A$2:$A$199,"="&amp;$A4,Concentrado!$B$2:$B$199, "=Coahuila")</f>
        <v>89291</v>
      </c>
    </row>
    <row r="5" spans="1:6" x14ac:dyDescent="0.2">
      <c r="A5" s="6">
        <v>2020</v>
      </c>
      <c r="B5" s="9">
        <f>SUMIFS(Concentrado!C$2:C$199,Concentrado!$A$2:$A$199,"="&amp;$A5,Concentrado!$B$2:$B$199, "=Coahuila")</f>
        <v>16687</v>
      </c>
      <c r="C5" s="9">
        <f>SUMIFS(Concentrado!D$2:D$199,Concentrado!$A$2:$A$199,"="&amp;$A5,Concentrado!$B$2:$B$199, "=Coahuila")</f>
        <v>36456</v>
      </c>
      <c r="D5" s="9">
        <f>SUMIFS(Concentrado!E$2:E$199,Concentrado!$A$2:$A$199,"="&amp;$A5,Concentrado!$B$2:$B$199, "=Coahuila")</f>
        <v>0</v>
      </c>
      <c r="E5" s="9">
        <f>SUMIFS(Concentrado!F$2:F$199,Concentrado!$A$2:$A$199,"="&amp;$A5,Concentrado!$B$2:$B$199, "=Coahuila")</f>
        <v>31</v>
      </c>
      <c r="F5" s="9">
        <f>SUMIFS(Concentrado!G$2:G$199,Concentrado!$A$2:$A$199,"="&amp;$A5,Concentrado!$B$2:$B$199, "=Coahuila")</f>
        <v>53174</v>
      </c>
    </row>
    <row r="6" spans="1:6" x14ac:dyDescent="0.2">
      <c r="A6" s="6">
        <v>2021</v>
      </c>
      <c r="B6" s="9">
        <f>SUMIFS(Concentrado!C$2:C$199,Concentrado!$A$2:$A$199,"="&amp;$A6,Concentrado!$B$2:$B$199, "=Coahuila")</f>
        <v>20171</v>
      </c>
      <c r="C6" s="9">
        <f>SUMIFS(Concentrado!D$2:D$199,Concentrado!$A$2:$A$199,"="&amp;$A6,Concentrado!$B$2:$B$199, "=Coahuila")</f>
        <v>44131</v>
      </c>
      <c r="D6" s="9">
        <f>SUMIFS(Concentrado!E$2:E$199,Concentrado!$A$2:$A$199,"="&amp;$A6,Concentrado!$B$2:$B$199, "=Coahuila")</f>
        <v>2</v>
      </c>
      <c r="E6" s="9">
        <f>SUMIFS(Concentrado!F$2:F$199,Concentrado!$A$2:$A$199,"="&amp;$A6,Concentrado!$B$2:$B$199, "=Coahuila")</f>
        <v>29</v>
      </c>
      <c r="F6" s="9">
        <f>SUMIFS(Concentrado!G$2:G$199,Concentrado!$A$2:$A$199,"="&amp;$A6,Concentrado!$B$2:$B$199, "=Coahuila")</f>
        <v>64333</v>
      </c>
    </row>
    <row r="7" spans="1:6" x14ac:dyDescent="0.2">
      <c r="A7" s="6">
        <v>2022</v>
      </c>
      <c r="B7" s="9">
        <f>SUMIFS(Concentrado!C$2:C$199,Concentrado!$A$2:$A$199,"="&amp;$A7,Concentrado!$B$2:$B$199, "=Coahuila")</f>
        <v>14140</v>
      </c>
      <c r="C7" s="9">
        <f>SUMIFS(Concentrado!D$2:D$199,Concentrado!$A$2:$A$199,"="&amp;$A7,Concentrado!$B$2:$B$199, "=Coahuila")</f>
        <v>29291</v>
      </c>
      <c r="D7" s="9">
        <f>SUMIFS(Concentrado!E$2:E$199,Concentrado!$A$2:$A$199,"="&amp;$A7,Concentrado!$B$2:$B$199, "=Coahuila")</f>
        <v>4</v>
      </c>
      <c r="E7" s="9">
        <f>SUMIFS(Concentrado!F$2:F$199,Concentrado!$A$2:$A$199,"="&amp;$A7,Concentrado!$B$2:$B$199, "=Coahuila")</f>
        <v>28</v>
      </c>
      <c r="F7" s="9">
        <f>SUMIFS(Concentrado!G$2:G$199,Concentrado!$A$2:$A$199,"="&amp;$A7,Concentrado!$B$2:$B$199, "=Coahuila")</f>
        <v>43463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"=Colima")</f>
        <v>36835</v>
      </c>
      <c r="C2" s="9">
        <f>SUMIFS(Concentrado!D$2:D$199,Concentrado!$A$2:$A$199,"="&amp;$A2,Concentrado!$B$2:$B$199, "=Colima")</f>
        <v>60000</v>
      </c>
      <c r="D2" s="9">
        <f>SUMIFS(Concentrado!E$2:E$199,Concentrado!$A$2:$A$199,"="&amp;$A2,Concentrado!$B$2:$B$199, "=Colima")</f>
        <v>0</v>
      </c>
      <c r="E2" s="9">
        <f>SUMIFS(Concentrado!F$2:F$199,Concentrado!$A$2:$A$199,"="&amp;$A2,Concentrado!$B$2:$B$199, "=Colima")</f>
        <v>3</v>
      </c>
      <c r="F2" s="9">
        <f>SUMIFS(Concentrado!G$2:G$199,Concentrado!$A$2:$A$199,"="&amp;$A2,Concentrado!$B$2:$B$199, "=Colima")</f>
        <v>96838</v>
      </c>
    </row>
    <row r="3" spans="1:6" x14ac:dyDescent="0.2">
      <c r="A3" s="6">
        <v>2018</v>
      </c>
      <c r="B3" s="9">
        <f>SUMIFS(Concentrado!C$2:C$199,Concentrado!$A$2:$A$199,"="&amp;$A3,Concentrado!$B$2:$B$199, "=Colima")</f>
        <v>35675</v>
      </c>
      <c r="C3" s="9">
        <f>SUMIFS(Concentrado!D$2:D$199,Concentrado!$A$2:$A$199,"="&amp;$A3,Concentrado!$B$2:$B$199, "=Colima")</f>
        <v>60322</v>
      </c>
      <c r="D3" s="9">
        <f>SUMIFS(Concentrado!E$2:E$199,Concentrado!$A$2:$A$199,"="&amp;$A3,Concentrado!$B$2:$B$199, "=Colima")</f>
        <v>0</v>
      </c>
      <c r="E3" s="9">
        <f>SUMIFS(Concentrado!F$2:F$199,Concentrado!$A$2:$A$199,"="&amp;$A3,Concentrado!$B$2:$B$199, "=Colima")</f>
        <v>7</v>
      </c>
      <c r="F3" s="9">
        <f>SUMIFS(Concentrado!G$2:G$199,Concentrado!$A$2:$A$199,"="&amp;$A3,Concentrado!$B$2:$B$199, "=Colima")</f>
        <v>96004</v>
      </c>
    </row>
    <row r="4" spans="1:6" x14ac:dyDescent="0.2">
      <c r="A4" s="6">
        <v>2019</v>
      </c>
      <c r="B4" s="9">
        <f>SUMIFS(Concentrado!C$2:C$199,Concentrado!$A$2:$A$199,"="&amp;$A4,Concentrado!$B$2:$B$199, "=Colima")</f>
        <v>24441</v>
      </c>
      <c r="C4" s="9">
        <f>SUMIFS(Concentrado!D$2:D$199,Concentrado!$A$2:$A$199,"="&amp;$A4,Concentrado!$B$2:$B$199, "=Colima")</f>
        <v>40994</v>
      </c>
      <c r="D4" s="9">
        <f>SUMIFS(Concentrado!E$2:E$199,Concentrado!$A$2:$A$199,"="&amp;$A4,Concentrado!$B$2:$B$199, "=Colima")</f>
        <v>0</v>
      </c>
      <c r="E4" s="9">
        <f>SUMIFS(Concentrado!F$2:F$199,Concentrado!$A$2:$A$199,"="&amp;$A4,Concentrado!$B$2:$B$199, "=Colima")</f>
        <v>8</v>
      </c>
      <c r="F4" s="9">
        <f>SUMIFS(Concentrado!G$2:G$199,Concentrado!$A$2:$A$199,"="&amp;$A4,Concentrado!$B$2:$B$199, "=Colima")</f>
        <v>65443</v>
      </c>
    </row>
    <row r="5" spans="1:6" x14ac:dyDescent="0.2">
      <c r="A5" s="6">
        <v>2020</v>
      </c>
      <c r="B5" s="9">
        <f>SUMIFS(Concentrado!C$2:C$199,Concentrado!$A$2:$A$199,"="&amp;$A5,Concentrado!$B$2:$B$199, "=Colima")</f>
        <v>23136</v>
      </c>
      <c r="C5" s="9">
        <f>SUMIFS(Concentrado!D$2:D$199,Concentrado!$A$2:$A$199,"="&amp;$A5,Concentrado!$B$2:$B$199, "=Colima")</f>
        <v>39124</v>
      </c>
      <c r="D5" s="9">
        <f>SUMIFS(Concentrado!E$2:E$199,Concentrado!$A$2:$A$199,"="&amp;$A5,Concentrado!$B$2:$B$199, "=Colima")</f>
        <v>0</v>
      </c>
      <c r="E5" s="9">
        <f>SUMIFS(Concentrado!F$2:F$199,Concentrado!$A$2:$A$199,"="&amp;$A5,Concentrado!$B$2:$B$199, "=Colima")</f>
        <v>23</v>
      </c>
      <c r="F5" s="9">
        <f>SUMIFS(Concentrado!G$2:G$199,Concentrado!$A$2:$A$199,"="&amp;$A5,Concentrado!$B$2:$B$199, "=Colima")</f>
        <v>62283</v>
      </c>
    </row>
    <row r="6" spans="1:6" x14ac:dyDescent="0.2">
      <c r="A6" s="6">
        <v>2021</v>
      </c>
      <c r="B6" s="9">
        <f>SUMIFS(Concentrado!C$2:C$199,Concentrado!$A$2:$A$199,"="&amp;$A6,Concentrado!$B$2:$B$199, "=Colima")</f>
        <v>22886</v>
      </c>
      <c r="C6" s="9">
        <f>SUMIFS(Concentrado!D$2:D$199,Concentrado!$A$2:$A$199,"="&amp;$A6,Concentrado!$B$2:$B$199, "=Colima")</f>
        <v>35729</v>
      </c>
      <c r="D6" s="9">
        <f>SUMIFS(Concentrado!E$2:E$199,Concentrado!$A$2:$A$199,"="&amp;$A6,Concentrado!$B$2:$B$199, "=Colima")</f>
        <v>0</v>
      </c>
      <c r="E6" s="9">
        <f>SUMIFS(Concentrado!F$2:F$199,Concentrado!$A$2:$A$199,"="&amp;$A6,Concentrado!$B$2:$B$199, "=Colima")</f>
        <v>9</v>
      </c>
      <c r="F6" s="9">
        <f>SUMIFS(Concentrado!G$2:G$199,Concentrado!$A$2:$A$199,"="&amp;$A6,Concentrado!$B$2:$B$199, "=Colima")</f>
        <v>58624</v>
      </c>
    </row>
    <row r="7" spans="1:6" x14ac:dyDescent="0.2">
      <c r="A7" s="6">
        <v>2022</v>
      </c>
      <c r="B7" s="9">
        <f>SUMIFS(Concentrado!C$2:C$199,Concentrado!$A$2:$A$199,"="&amp;$A7,Concentrado!$B$2:$B$199, "=Colima")</f>
        <v>14513</v>
      </c>
      <c r="C7" s="9">
        <f>SUMIFS(Concentrado!D$2:D$199,Concentrado!$A$2:$A$199,"="&amp;$A7,Concentrado!$B$2:$B$199, "=Colima")</f>
        <v>23191</v>
      </c>
      <c r="D7" s="9">
        <f>SUMIFS(Concentrado!E$2:E$199,Concentrado!$A$2:$A$199,"="&amp;$A7,Concentrado!$B$2:$B$199, "=Colima")</f>
        <v>0</v>
      </c>
      <c r="E7" s="9">
        <f>SUMIFS(Concentrado!F$2:F$199,Concentrado!$A$2:$A$199,"="&amp;$A7,Concentrado!$B$2:$B$199, "=Colima")</f>
        <v>15</v>
      </c>
      <c r="F7" s="9">
        <f>SUMIFS(Concentrado!G$2:G$199,Concentrado!$A$2:$A$199,"="&amp;$A7,Concentrado!$B$2:$B$199, "=Colima")</f>
        <v>37719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"=Durango")</f>
        <v>60497</v>
      </c>
      <c r="C2" s="9">
        <f>SUMIFS(Concentrado!D$2:D$199,Concentrado!$A$2:$A$199,"="&amp;$A2,Concentrado!$B$2:$B$199, "=Durango")</f>
        <v>118928</v>
      </c>
      <c r="D2" s="9">
        <f>SUMIFS(Concentrado!E$2:E$199,Concentrado!$A$2:$A$199,"="&amp;$A2,Concentrado!$B$2:$B$199, "=Durango")</f>
        <v>0</v>
      </c>
      <c r="E2" s="9">
        <f>SUMIFS(Concentrado!F$2:F$199,Concentrado!$A$2:$A$199,"="&amp;$A2,Concentrado!$B$2:$B$199, "=Durango")</f>
        <v>2</v>
      </c>
      <c r="F2" s="9">
        <f>SUMIFS(Concentrado!G$2:G$199,Concentrado!$A$2:$A$199,"="&amp;$A2,Concentrado!$B$2:$B$199, "=Durango")</f>
        <v>179427</v>
      </c>
    </row>
    <row r="3" spans="1:6" x14ac:dyDescent="0.2">
      <c r="A3" s="6">
        <v>2018</v>
      </c>
      <c r="B3" s="9">
        <f>SUMIFS(Concentrado!C$2:C$199,Concentrado!$A$2:$A$199,"="&amp;$A3,Concentrado!$B$2:$B$199, "=Durango")</f>
        <v>62869</v>
      </c>
      <c r="C3" s="9">
        <f>SUMIFS(Concentrado!D$2:D$199,Concentrado!$A$2:$A$199,"="&amp;$A3,Concentrado!$B$2:$B$199, "=Durango")</f>
        <v>113891</v>
      </c>
      <c r="D3" s="9">
        <f>SUMIFS(Concentrado!E$2:E$199,Concentrado!$A$2:$A$199,"="&amp;$A3,Concentrado!$B$2:$B$199, "=Durango")</f>
        <v>0</v>
      </c>
      <c r="E3" s="9">
        <f>SUMIFS(Concentrado!F$2:F$199,Concentrado!$A$2:$A$199,"="&amp;$A3,Concentrado!$B$2:$B$199, "=Durango")</f>
        <v>9</v>
      </c>
      <c r="F3" s="9">
        <f>SUMIFS(Concentrado!G$2:G$199,Concentrado!$A$2:$A$199,"="&amp;$A3,Concentrado!$B$2:$B$199, "=Durango")</f>
        <v>176769</v>
      </c>
    </row>
    <row r="4" spans="1:6" x14ac:dyDescent="0.2">
      <c r="A4" s="6">
        <v>2019</v>
      </c>
      <c r="B4" s="9">
        <f>SUMIFS(Concentrado!C$2:C$199,Concentrado!$A$2:$A$199,"="&amp;$A4,Concentrado!$B$2:$B$199, "=Durango")</f>
        <v>70762</v>
      </c>
      <c r="C4" s="9">
        <f>SUMIFS(Concentrado!D$2:D$199,Concentrado!$A$2:$A$199,"="&amp;$A4,Concentrado!$B$2:$B$199, "=Durango")</f>
        <v>126398</v>
      </c>
      <c r="D4" s="9">
        <f>SUMIFS(Concentrado!E$2:E$199,Concentrado!$A$2:$A$199,"="&amp;$A4,Concentrado!$B$2:$B$199, "=Durango")</f>
        <v>0</v>
      </c>
      <c r="E4" s="9">
        <f>SUMIFS(Concentrado!F$2:F$199,Concentrado!$A$2:$A$199,"="&amp;$A4,Concentrado!$B$2:$B$199, "=Durango")</f>
        <v>6</v>
      </c>
      <c r="F4" s="9">
        <f>SUMIFS(Concentrado!G$2:G$199,Concentrado!$A$2:$A$199,"="&amp;$A4,Concentrado!$B$2:$B$199, "=Durango")</f>
        <v>197166</v>
      </c>
    </row>
    <row r="5" spans="1:6" x14ac:dyDescent="0.2">
      <c r="A5" s="6">
        <v>2020</v>
      </c>
      <c r="B5" s="9">
        <f>SUMIFS(Concentrado!C$2:C$199,Concentrado!$A$2:$A$199,"="&amp;$A5,Concentrado!$B$2:$B$199, "=Durango")</f>
        <v>41993</v>
      </c>
      <c r="C5" s="9">
        <f>SUMIFS(Concentrado!D$2:D$199,Concentrado!$A$2:$A$199,"="&amp;$A5,Concentrado!$B$2:$B$199, "=Durango")</f>
        <v>83216</v>
      </c>
      <c r="D5" s="9">
        <f>SUMIFS(Concentrado!E$2:E$199,Concentrado!$A$2:$A$199,"="&amp;$A5,Concentrado!$B$2:$B$199, "=Durango")</f>
        <v>0</v>
      </c>
      <c r="E5" s="9">
        <f>SUMIFS(Concentrado!F$2:F$199,Concentrado!$A$2:$A$199,"="&amp;$A5,Concentrado!$B$2:$B$199, "=Durango")</f>
        <v>13</v>
      </c>
      <c r="F5" s="9">
        <f>SUMIFS(Concentrado!G$2:G$199,Concentrado!$A$2:$A$199,"="&amp;$A5,Concentrado!$B$2:$B$199, "=Durango")</f>
        <v>125222</v>
      </c>
    </row>
    <row r="6" spans="1:6" x14ac:dyDescent="0.2">
      <c r="A6" s="6">
        <v>2021</v>
      </c>
      <c r="B6" s="9">
        <f>SUMIFS(Concentrado!C$2:C$199,Concentrado!$A$2:$A$199,"="&amp;$A6,Concentrado!$B$2:$B$199, "=Durango")</f>
        <v>50471</v>
      </c>
      <c r="C6" s="9">
        <f>SUMIFS(Concentrado!D$2:D$199,Concentrado!$A$2:$A$199,"="&amp;$A6,Concentrado!$B$2:$B$199, "=Durango")</f>
        <v>95226</v>
      </c>
      <c r="D6" s="9">
        <f>SUMIFS(Concentrado!E$2:E$199,Concentrado!$A$2:$A$199,"="&amp;$A6,Concentrado!$B$2:$B$199, "=Durango")</f>
        <v>0</v>
      </c>
      <c r="E6" s="9">
        <f>SUMIFS(Concentrado!F$2:F$199,Concentrado!$A$2:$A$199,"="&amp;$A6,Concentrado!$B$2:$B$199, "=Durango")</f>
        <v>8</v>
      </c>
      <c r="F6" s="9">
        <f>SUMIFS(Concentrado!G$2:G$199,Concentrado!$A$2:$A$199,"="&amp;$A6,Concentrado!$B$2:$B$199, "=Durango")</f>
        <v>145705</v>
      </c>
    </row>
    <row r="7" spans="1:6" x14ac:dyDescent="0.2">
      <c r="A7" s="6">
        <v>2022</v>
      </c>
      <c r="B7" s="9">
        <f>SUMIFS(Concentrado!C$2:C$199,Concentrado!$A$2:$A$199,"="&amp;$A7,Concentrado!$B$2:$B$199, "=Durango")</f>
        <v>34195</v>
      </c>
      <c r="C7" s="9">
        <f>SUMIFS(Concentrado!D$2:D$199,Concentrado!$A$2:$A$199,"="&amp;$A7,Concentrado!$B$2:$B$199, "=Durango")</f>
        <v>62531</v>
      </c>
      <c r="D7" s="9">
        <f>SUMIFS(Concentrado!E$2:E$199,Concentrado!$A$2:$A$199,"="&amp;$A7,Concentrado!$B$2:$B$199, "=Durango")</f>
        <v>0</v>
      </c>
      <c r="E7" s="9">
        <f>SUMIFS(Concentrado!F$2:F$199,Concentrado!$A$2:$A$199,"="&amp;$A7,Concentrado!$B$2:$B$199, "=Durango")</f>
        <v>23</v>
      </c>
      <c r="F7" s="9">
        <f>SUMIFS(Concentrado!G$2:G$199,Concentrado!$A$2:$A$199,"="&amp;$A7,Concentrado!$B$2:$B$199, "=Durango")</f>
        <v>96749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"=Guanajuato")</f>
        <v>279853</v>
      </c>
      <c r="C2" s="9">
        <f>SUMIFS(Concentrado!D$2:D$199,Concentrado!$A$2:$A$199,"="&amp;$A2,Concentrado!$B$2:$B$199, "=Guanajuato")</f>
        <v>502473</v>
      </c>
      <c r="D2" s="9">
        <f>SUMIFS(Concentrado!E$2:E$199,Concentrado!$A$2:$A$199,"="&amp;$A2,Concentrado!$B$2:$B$199, "=Guanajuato")</f>
        <v>0</v>
      </c>
      <c r="E2" s="9">
        <f>SUMIFS(Concentrado!F$2:F$199,Concentrado!$A$2:$A$199,"="&amp;$A2,Concentrado!$B$2:$B$199, "=Guanajuato")</f>
        <v>1</v>
      </c>
      <c r="F2" s="9">
        <f>SUMIFS(Concentrado!G$2:G$199,Concentrado!$A$2:$A$199,"="&amp;$A2,Concentrado!$B$2:$B$199, "=Guanajuato")</f>
        <v>782327</v>
      </c>
    </row>
    <row r="3" spans="1:6" x14ac:dyDescent="0.2">
      <c r="A3" s="6">
        <v>2018</v>
      </c>
      <c r="B3" s="9">
        <f>SUMIFS(Concentrado!C$2:C$199,Concentrado!$A$2:$A$199,"="&amp;$A3,Concentrado!$B$2:$B$199, "=Guanajuato")</f>
        <v>276896</v>
      </c>
      <c r="C3" s="9">
        <f>SUMIFS(Concentrado!D$2:D$199,Concentrado!$A$2:$A$199,"="&amp;$A3,Concentrado!$B$2:$B$199, "=Guanajuato")</f>
        <v>493868</v>
      </c>
      <c r="D3" s="9">
        <f>SUMIFS(Concentrado!E$2:E$199,Concentrado!$A$2:$A$199,"="&amp;$A3,Concentrado!$B$2:$B$199, "=Guanajuato")</f>
        <v>0</v>
      </c>
      <c r="E3" s="9">
        <f>SUMIFS(Concentrado!F$2:F$199,Concentrado!$A$2:$A$199,"="&amp;$A3,Concentrado!$B$2:$B$199, "=Guanajuato")</f>
        <v>0</v>
      </c>
      <c r="F3" s="9">
        <f>SUMIFS(Concentrado!G$2:G$199,Concentrado!$A$2:$A$199,"="&amp;$A3,Concentrado!$B$2:$B$199, "=Guanajuato")</f>
        <v>770764</v>
      </c>
    </row>
    <row r="4" spans="1:6" x14ac:dyDescent="0.2">
      <c r="A4" s="6">
        <v>2019</v>
      </c>
      <c r="B4" s="9">
        <f>SUMIFS(Concentrado!C$2:C$199,Concentrado!$A$2:$A$199,"="&amp;$A4,Concentrado!$B$2:$B$199, "=Guanajuato")</f>
        <v>309317</v>
      </c>
      <c r="C4" s="9">
        <f>SUMIFS(Concentrado!D$2:D$199,Concentrado!$A$2:$A$199,"="&amp;$A4,Concentrado!$B$2:$B$199, "=Guanajuato")</f>
        <v>525843</v>
      </c>
      <c r="D4" s="9">
        <f>SUMIFS(Concentrado!E$2:E$199,Concentrado!$A$2:$A$199,"="&amp;$A4,Concentrado!$B$2:$B$199, "=Guanajuato")</f>
        <v>0</v>
      </c>
      <c r="E4" s="9">
        <f>SUMIFS(Concentrado!F$2:F$199,Concentrado!$A$2:$A$199,"="&amp;$A4,Concentrado!$B$2:$B$199, "=Guanajuato")</f>
        <v>1</v>
      </c>
      <c r="F4" s="9">
        <f>SUMIFS(Concentrado!G$2:G$199,Concentrado!$A$2:$A$199,"="&amp;$A4,Concentrado!$B$2:$B$199, "=Guanajuato")</f>
        <v>835161</v>
      </c>
    </row>
    <row r="5" spans="1:6" x14ac:dyDescent="0.2">
      <c r="A5" s="6">
        <v>2020</v>
      </c>
      <c r="B5" s="9">
        <f>SUMIFS(Concentrado!C$2:C$199,Concentrado!$A$2:$A$199,"="&amp;$A5,Concentrado!$B$2:$B$199, "=Guanajuato")</f>
        <v>199292</v>
      </c>
      <c r="C5" s="9">
        <f>SUMIFS(Concentrado!D$2:D$199,Concentrado!$A$2:$A$199,"="&amp;$A5,Concentrado!$B$2:$B$199, "=Guanajuato")</f>
        <v>347757</v>
      </c>
      <c r="D5" s="9">
        <f>SUMIFS(Concentrado!E$2:E$199,Concentrado!$A$2:$A$199,"="&amp;$A5,Concentrado!$B$2:$B$199, "=Guanajuato")</f>
        <v>0</v>
      </c>
      <c r="E5" s="9">
        <f>SUMIFS(Concentrado!F$2:F$199,Concentrado!$A$2:$A$199,"="&amp;$A5,Concentrado!$B$2:$B$199, "=Guanajuato")</f>
        <v>9</v>
      </c>
      <c r="F5" s="9">
        <f>SUMIFS(Concentrado!G$2:G$199,Concentrado!$A$2:$A$199,"="&amp;$A5,Concentrado!$B$2:$B$199, "=Guanajuato")</f>
        <v>547058</v>
      </c>
    </row>
    <row r="6" spans="1:6" x14ac:dyDescent="0.2">
      <c r="A6" s="6">
        <v>2021</v>
      </c>
      <c r="B6" s="9">
        <f>SUMIFS(Concentrado!C$2:C$199,Concentrado!$A$2:$A$199,"="&amp;$A6,Concentrado!$B$2:$B$199, "=Guanajuato")</f>
        <v>186703</v>
      </c>
      <c r="C6" s="9">
        <f>SUMIFS(Concentrado!D$2:D$199,Concentrado!$A$2:$A$199,"="&amp;$A6,Concentrado!$B$2:$B$199, "=Guanajuato")</f>
        <v>318868</v>
      </c>
      <c r="D6" s="9">
        <f>SUMIFS(Concentrado!E$2:E$199,Concentrado!$A$2:$A$199,"="&amp;$A6,Concentrado!$B$2:$B$199, "=Guanajuato")</f>
        <v>2</v>
      </c>
      <c r="E6" s="9">
        <f>SUMIFS(Concentrado!F$2:F$199,Concentrado!$A$2:$A$199,"="&amp;$A6,Concentrado!$B$2:$B$199, "=Guanajuato")</f>
        <v>101</v>
      </c>
      <c r="F6" s="9">
        <f>SUMIFS(Concentrado!G$2:G$199,Concentrado!$A$2:$A$199,"="&amp;$A6,Concentrado!$B$2:$B$199, "=Guanajuato")</f>
        <v>505674</v>
      </c>
    </row>
    <row r="7" spans="1:6" x14ac:dyDescent="0.2">
      <c r="A7" s="6">
        <v>2022</v>
      </c>
      <c r="B7" s="9">
        <f>SUMIFS(Concentrado!C$2:C$199,Concentrado!$A$2:$A$199,"="&amp;$A7,Concentrado!$B$2:$B$199, "=Guanajuato")</f>
        <v>146699</v>
      </c>
      <c r="C7" s="9">
        <f>SUMIFS(Concentrado!D$2:D$199,Concentrado!$A$2:$A$199,"="&amp;$A7,Concentrado!$B$2:$B$199, "=Guanajuato")</f>
        <v>244507</v>
      </c>
      <c r="D7" s="9">
        <f>SUMIFS(Concentrado!E$2:E$199,Concentrado!$A$2:$A$199,"="&amp;$A7,Concentrado!$B$2:$B$199, "=Guanajuato")</f>
        <v>9</v>
      </c>
      <c r="E7" s="9">
        <f>SUMIFS(Concentrado!F$2:F$199,Concentrado!$A$2:$A$199,"="&amp;$A7,Concentrado!$B$2:$B$199, "=Guanajuato")</f>
        <v>61</v>
      </c>
      <c r="F7" s="9">
        <f>SUMIFS(Concentrado!G$2:G$199,Concentrado!$A$2:$A$199,"="&amp;$A7,Concentrado!$B$2:$B$199, "=Guanajuato")</f>
        <v>391276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"=Guerrero")</f>
        <v>49431</v>
      </c>
      <c r="C2" s="9">
        <f>SUMIFS(Concentrado!D$2:D$199,Concentrado!$A$2:$A$199,"="&amp;$A2,Concentrado!$B$2:$B$199, "=Guerrero")</f>
        <v>111247</v>
      </c>
      <c r="D2" s="9">
        <f>SUMIFS(Concentrado!E$2:E$199,Concentrado!$A$2:$A$199,"="&amp;$A2,Concentrado!$B$2:$B$199, "=Guerrero")</f>
        <v>0</v>
      </c>
      <c r="E2" s="9">
        <f>SUMIFS(Concentrado!F$2:F$199,Concentrado!$A$2:$A$199,"="&amp;$A2,Concentrado!$B$2:$B$199, "=Guerrero")</f>
        <v>14</v>
      </c>
      <c r="F2" s="9">
        <f>SUMIFS(Concentrado!G$2:G$199,Concentrado!$A$2:$A$199,"="&amp;$A2,Concentrado!$B$2:$B$199, "=Guerrero")</f>
        <v>160692</v>
      </c>
    </row>
    <row r="3" spans="1:6" x14ac:dyDescent="0.2">
      <c r="A3" s="6">
        <v>2018</v>
      </c>
      <c r="B3" s="9">
        <f>SUMIFS(Concentrado!C$2:C$199,Concentrado!$A$2:$A$199,"="&amp;$A3,Concentrado!$B$2:$B$199, "=Guerrero")</f>
        <v>42797</v>
      </c>
      <c r="C3" s="9">
        <f>SUMIFS(Concentrado!D$2:D$199,Concentrado!$A$2:$A$199,"="&amp;$A3,Concentrado!$B$2:$B$199, "=Guerrero")</f>
        <v>100481</v>
      </c>
      <c r="D3" s="9">
        <f>SUMIFS(Concentrado!E$2:E$199,Concentrado!$A$2:$A$199,"="&amp;$A3,Concentrado!$B$2:$B$199, "=Guerrero")</f>
        <v>0</v>
      </c>
      <c r="E3" s="9">
        <f>SUMIFS(Concentrado!F$2:F$199,Concentrado!$A$2:$A$199,"="&amp;$A3,Concentrado!$B$2:$B$199, "=Guerrero")</f>
        <v>14</v>
      </c>
      <c r="F3" s="9">
        <f>SUMIFS(Concentrado!G$2:G$199,Concentrado!$A$2:$A$199,"="&amp;$A3,Concentrado!$B$2:$B$199, "=Guerrero")</f>
        <v>143292</v>
      </c>
    </row>
    <row r="4" spans="1:6" x14ac:dyDescent="0.2">
      <c r="A4" s="6">
        <v>2019</v>
      </c>
      <c r="B4" s="9">
        <f>SUMIFS(Concentrado!C$2:C$199,Concentrado!$A$2:$A$199,"="&amp;$A4,Concentrado!$B$2:$B$199, "=Guerrero")</f>
        <v>55813</v>
      </c>
      <c r="C4" s="9">
        <f>SUMIFS(Concentrado!D$2:D$199,Concentrado!$A$2:$A$199,"="&amp;$A4,Concentrado!$B$2:$B$199, "=Guerrero")</f>
        <v>120512</v>
      </c>
      <c r="D4" s="9">
        <f>SUMIFS(Concentrado!E$2:E$199,Concentrado!$A$2:$A$199,"="&amp;$A4,Concentrado!$B$2:$B$199, "=Guerrero")</f>
        <v>0</v>
      </c>
      <c r="E4" s="9">
        <f>SUMIFS(Concentrado!F$2:F$199,Concentrado!$A$2:$A$199,"="&amp;$A4,Concentrado!$B$2:$B$199, "=Guerrero")</f>
        <v>113</v>
      </c>
      <c r="F4" s="9">
        <f>SUMIFS(Concentrado!G$2:G$199,Concentrado!$A$2:$A$199,"="&amp;$A4,Concentrado!$B$2:$B$199, "=Guerrero")</f>
        <v>176438</v>
      </c>
    </row>
    <row r="5" spans="1:6" x14ac:dyDescent="0.2">
      <c r="A5" s="6">
        <v>2020</v>
      </c>
      <c r="B5" s="9">
        <f>SUMIFS(Concentrado!C$2:C$199,Concentrado!$A$2:$A$199,"="&amp;$A5,Concentrado!$B$2:$B$199, "=Guerrero")</f>
        <v>31227</v>
      </c>
      <c r="C5" s="9">
        <f>SUMIFS(Concentrado!D$2:D$199,Concentrado!$A$2:$A$199,"="&amp;$A5,Concentrado!$B$2:$B$199, "=Guerrero")</f>
        <v>77515</v>
      </c>
      <c r="D5" s="9">
        <f>SUMIFS(Concentrado!E$2:E$199,Concentrado!$A$2:$A$199,"="&amp;$A5,Concentrado!$B$2:$B$199, "=Guerrero")</f>
        <v>0</v>
      </c>
      <c r="E5" s="9">
        <f>SUMIFS(Concentrado!F$2:F$199,Concentrado!$A$2:$A$199,"="&amp;$A5,Concentrado!$B$2:$B$199, "=Guerrero")</f>
        <v>48</v>
      </c>
      <c r="F5" s="9">
        <f>SUMIFS(Concentrado!G$2:G$199,Concentrado!$A$2:$A$199,"="&amp;$A5,Concentrado!$B$2:$B$199, "=Guerrero")</f>
        <v>108790</v>
      </c>
    </row>
    <row r="6" spans="1:6" x14ac:dyDescent="0.2">
      <c r="A6" s="6">
        <v>2021</v>
      </c>
      <c r="B6" s="9">
        <f>SUMIFS(Concentrado!C$2:C$199,Concentrado!$A$2:$A$199,"="&amp;$A6,Concentrado!$B$2:$B$199, "=Guerrero")</f>
        <v>31667</v>
      </c>
      <c r="C6" s="9">
        <f>SUMIFS(Concentrado!D$2:D$199,Concentrado!$A$2:$A$199,"="&amp;$A6,Concentrado!$B$2:$B$199, "=Guerrero")</f>
        <v>79018</v>
      </c>
      <c r="D6" s="9">
        <f>SUMIFS(Concentrado!E$2:E$199,Concentrado!$A$2:$A$199,"="&amp;$A6,Concentrado!$B$2:$B$199, "=Guerrero")</f>
        <v>3</v>
      </c>
      <c r="E6" s="9">
        <f>SUMIFS(Concentrado!F$2:F$199,Concentrado!$A$2:$A$199,"="&amp;$A6,Concentrado!$B$2:$B$199, "=Guerrero")</f>
        <v>45</v>
      </c>
      <c r="F6" s="9">
        <f>SUMIFS(Concentrado!G$2:G$199,Concentrado!$A$2:$A$199,"="&amp;$A6,Concentrado!$B$2:$B$199, "=Guerrero")</f>
        <v>110733</v>
      </c>
    </row>
    <row r="7" spans="1:6" x14ac:dyDescent="0.2">
      <c r="A7" s="6">
        <v>2022</v>
      </c>
      <c r="B7" s="9">
        <f>SUMIFS(Concentrado!C$2:C$199,Concentrado!$A$2:$A$199,"="&amp;$A7,Concentrado!$B$2:$B$199, "=Guerrero")</f>
        <v>27324</v>
      </c>
      <c r="C7" s="9">
        <f>SUMIFS(Concentrado!D$2:D$199,Concentrado!$A$2:$A$199,"="&amp;$A7,Concentrado!$B$2:$B$199, "=Guerrero")</f>
        <v>63233</v>
      </c>
      <c r="D7" s="9">
        <f>SUMIFS(Concentrado!E$2:E$199,Concentrado!$A$2:$A$199,"="&amp;$A7,Concentrado!$B$2:$B$199, "=Guerrero")</f>
        <v>0</v>
      </c>
      <c r="E7" s="9">
        <f>SUMIFS(Concentrado!F$2:F$199,Concentrado!$A$2:$A$199,"="&amp;$A7,Concentrado!$B$2:$B$199, "=Guerrero")</f>
        <v>38</v>
      </c>
      <c r="F7" s="9">
        <f>SUMIFS(Concentrado!G$2:G$199,Concentrado!$A$2:$A$199,"="&amp;$A7,Concentrado!$B$2:$B$199, "=Guerrero")</f>
        <v>90595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"=Hidalgo")</f>
        <v>91461</v>
      </c>
      <c r="C2" s="9">
        <f>SUMIFS(Concentrado!D$2:D$199,Concentrado!$A$2:$A$199,"="&amp;$A2,Concentrado!$B$2:$B$199, "=Hidalgo")</f>
        <v>176152</v>
      </c>
      <c r="D2" s="9">
        <f>SUMIFS(Concentrado!E$2:E$199,Concentrado!$A$2:$A$199,"="&amp;$A2,Concentrado!$B$2:$B$199, "=Hidalgo")</f>
        <v>0</v>
      </c>
      <c r="E2" s="9">
        <f>SUMIFS(Concentrado!F$2:F$199,Concentrado!$A$2:$A$199,"="&amp;$A2,Concentrado!$B$2:$B$199, "=Hidalgo")</f>
        <v>8</v>
      </c>
      <c r="F2" s="9">
        <f>SUMIFS(Concentrado!G$2:G$199,Concentrado!$A$2:$A$199,"="&amp;$A2,Concentrado!$B$2:$B$199, "=Hidalgo")</f>
        <v>267621</v>
      </c>
    </row>
    <row r="3" spans="1:6" x14ac:dyDescent="0.2">
      <c r="A3" s="6">
        <v>2018</v>
      </c>
      <c r="B3" s="9">
        <f>SUMIFS(Concentrado!C$2:C$199,Concentrado!$A$2:$A$199,"="&amp;$A3,Concentrado!$B$2:$B$199, "=Hidalgo")</f>
        <v>81997</v>
      </c>
      <c r="C3" s="9">
        <f>SUMIFS(Concentrado!D$2:D$199,Concentrado!$A$2:$A$199,"="&amp;$A3,Concentrado!$B$2:$B$199, "=Hidalgo")</f>
        <v>148972</v>
      </c>
      <c r="D3" s="9">
        <f>SUMIFS(Concentrado!E$2:E$199,Concentrado!$A$2:$A$199,"="&amp;$A3,Concentrado!$B$2:$B$199, "=Hidalgo")</f>
        <v>0</v>
      </c>
      <c r="E3" s="9">
        <f>SUMIFS(Concentrado!F$2:F$199,Concentrado!$A$2:$A$199,"="&amp;$A3,Concentrado!$B$2:$B$199, "=Hidalgo")</f>
        <v>4</v>
      </c>
      <c r="F3" s="9">
        <f>SUMIFS(Concentrado!G$2:G$199,Concentrado!$A$2:$A$199,"="&amp;$A3,Concentrado!$B$2:$B$199, "=Hidalgo")</f>
        <v>230973</v>
      </c>
    </row>
    <row r="4" spans="1:6" x14ac:dyDescent="0.2">
      <c r="A4" s="6">
        <v>2019</v>
      </c>
      <c r="B4" s="9">
        <f>SUMIFS(Concentrado!C$2:C$199,Concentrado!$A$2:$A$199,"="&amp;$A4,Concentrado!$B$2:$B$199, "=Hidalgo")</f>
        <v>82814</v>
      </c>
      <c r="C4" s="9">
        <f>SUMIFS(Concentrado!D$2:D$199,Concentrado!$A$2:$A$199,"="&amp;$A4,Concentrado!$B$2:$B$199, "=Hidalgo")</f>
        <v>161104</v>
      </c>
      <c r="D4" s="9">
        <f>SUMIFS(Concentrado!E$2:E$199,Concentrado!$A$2:$A$199,"="&amp;$A4,Concentrado!$B$2:$B$199, "=Hidalgo")</f>
        <v>0</v>
      </c>
      <c r="E4" s="9">
        <f>SUMIFS(Concentrado!F$2:F$199,Concentrado!$A$2:$A$199,"="&amp;$A4,Concentrado!$B$2:$B$199, "=Hidalgo")</f>
        <v>10</v>
      </c>
      <c r="F4" s="9">
        <f>SUMIFS(Concentrado!G$2:G$199,Concentrado!$A$2:$A$199,"="&amp;$A4,Concentrado!$B$2:$B$199, "=Hidalgo")</f>
        <v>243928</v>
      </c>
    </row>
    <row r="5" spans="1:6" x14ac:dyDescent="0.2">
      <c r="A5" s="6">
        <v>2020</v>
      </c>
      <c r="B5" s="9">
        <f>SUMIFS(Concentrado!C$2:C$199,Concentrado!$A$2:$A$199,"="&amp;$A5,Concentrado!$B$2:$B$199, "=Hidalgo")</f>
        <v>38953</v>
      </c>
      <c r="C5" s="9">
        <f>SUMIFS(Concentrado!D$2:D$199,Concentrado!$A$2:$A$199,"="&amp;$A5,Concentrado!$B$2:$B$199, "=Hidalgo")</f>
        <v>79035</v>
      </c>
      <c r="D5" s="9">
        <f>SUMIFS(Concentrado!E$2:E$199,Concentrado!$A$2:$A$199,"="&amp;$A5,Concentrado!$B$2:$B$199, "=Hidalgo")</f>
        <v>0</v>
      </c>
      <c r="E5" s="9">
        <f>SUMIFS(Concentrado!F$2:F$199,Concentrado!$A$2:$A$199,"="&amp;$A5,Concentrado!$B$2:$B$199, "=Hidalgo")</f>
        <v>3</v>
      </c>
      <c r="F5" s="9">
        <f>SUMIFS(Concentrado!G$2:G$199,Concentrado!$A$2:$A$199,"="&amp;$A5,Concentrado!$B$2:$B$199, "=Hidalgo")</f>
        <v>117991</v>
      </c>
    </row>
    <row r="6" spans="1:6" x14ac:dyDescent="0.2">
      <c r="A6" s="6">
        <v>2021</v>
      </c>
      <c r="B6" s="9">
        <f>SUMIFS(Concentrado!C$2:C$199,Concentrado!$A$2:$A$199,"="&amp;$A6,Concentrado!$B$2:$B$199, "=Hidalgo")</f>
        <v>43321</v>
      </c>
      <c r="C6" s="9">
        <f>SUMIFS(Concentrado!D$2:D$199,Concentrado!$A$2:$A$199,"="&amp;$A6,Concentrado!$B$2:$B$199, "=Hidalgo")</f>
        <v>83038</v>
      </c>
      <c r="D6" s="9">
        <f>SUMIFS(Concentrado!E$2:E$199,Concentrado!$A$2:$A$199,"="&amp;$A6,Concentrado!$B$2:$B$199, "=Hidalgo")</f>
        <v>0</v>
      </c>
      <c r="E6" s="9">
        <f>SUMIFS(Concentrado!F$2:F$199,Concentrado!$A$2:$A$199,"="&amp;$A6,Concentrado!$B$2:$B$199, "=Hidalgo")</f>
        <v>7</v>
      </c>
      <c r="F6" s="9">
        <f>SUMIFS(Concentrado!G$2:G$199,Concentrado!$A$2:$A$199,"="&amp;$A6,Concentrado!$B$2:$B$199, "=Hidalgo")</f>
        <v>126366</v>
      </c>
    </row>
    <row r="7" spans="1:6" x14ac:dyDescent="0.2">
      <c r="A7" s="6">
        <v>2022</v>
      </c>
      <c r="B7" s="9">
        <f>SUMIFS(Concentrado!C$2:C$199,Concentrado!$A$2:$A$199,"="&amp;$A7,Concentrado!$B$2:$B$199, "=Hidalgo")</f>
        <v>24824</v>
      </c>
      <c r="C7" s="9">
        <f>SUMIFS(Concentrado!D$2:D$199,Concentrado!$A$2:$A$199,"="&amp;$A7,Concentrado!$B$2:$B$199, "=Hidalgo")</f>
        <v>53170</v>
      </c>
      <c r="D7" s="9">
        <f>SUMIFS(Concentrado!E$2:E$199,Concentrado!$A$2:$A$199,"="&amp;$A7,Concentrado!$B$2:$B$199, "=Hidalgo")</f>
        <v>0</v>
      </c>
      <c r="E7" s="9">
        <f>SUMIFS(Concentrado!F$2:F$199,Concentrado!$A$2:$A$199,"="&amp;$A7,Concentrado!$B$2:$B$199, "=Hidalgo")</f>
        <v>1</v>
      </c>
      <c r="F7" s="9">
        <f>SUMIFS(Concentrado!G$2:G$199,Concentrado!$A$2:$A$199,"="&amp;$A7,Concentrado!$B$2:$B$199, "=Hidalgo")</f>
        <v>77995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"=Jalisco")</f>
        <v>181544</v>
      </c>
      <c r="C2" s="9">
        <f>SUMIFS(Concentrado!D$2:D$199,Concentrado!$A$2:$A$199,"="&amp;$A2,Concentrado!$B$2:$B$199, "=Jalisco")</f>
        <v>351482</v>
      </c>
      <c r="D2" s="9">
        <f>SUMIFS(Concentrado!E$2:E$199,Concentrado!$A$2:$A$199,"="&amp;$A2,Concentrado!$B$2:$B$199, "=Jalisco")</f>
        <v>0</v>
      </c>
      <c r="E2" s="9">
        <f>SUMIFS(Concentrado!F$2:F$199,Concentrado!$A$2:$A$199,"="&amp;$A2,Concentrado!$B$2:$B$199, "=Jalisco")</f>
        <v>48</v>
      </c>
      <c r="F2" s="9">
        <f>SUMIFS(Concentrado!G$2:G$199,Concentrado!$A$2:$A$199,"="&amp;$A2,Concentrado!$B$2:$B$199, "=Jalisco")</f>
        <v>533074</v>
      </c>
    </row>
    <row r="3" spans="1:6" x14ac:dyDescent="0.2">
      <c r="A3" s="6">
        <v>2018</v>
      </c>
      <c r="B3" s="9">
        <f>SUMIFS(Concentrado!C$2:C$199,Concentrado!$A$2:$A$199,"="&amp;$A3,Concentrado!$B$2:$B$199, "=Jalisco")</f>
        <v>172421</v>
      </c>
      <c r="C3" s="9">
        <f>SUMIFS(Concentrado!D$2:D$199,Concentrado!$A$2:$A$199,"="&amp;$A3,Concentrado!$B$2:$B$199, "=Jalisco")</f>
        <v>328842</v>
      </c>
      <c r="D3" s="9">
        <f>SUMIFS(Concentrado!E$2:E$199,Concentrado!$A$2:$A$199,"="&amp;$A3,Concentrado!$B$2:$B$199, "=Jalisco")</f>
        <v>0</v>
      </c>
      <c r="E3" s="9">
        <f>SUMIFS(Concentrado!F$2:F$199,Concentrado!$A$2:$A$199,"="&amp;$A3,Concentrado!$B$2:$B$199, "=Jalisco")</f>
        <v>36</v>
      </c>
      <c r="F3" s="9">
        <f>SUMIFS(Concentrado!G$2:G$199,Concentrado!$A$2:$A$199,"="&amp;$A3,Concentrado!$B$2:$B$199, "=Jalisco")</f>
        <v>501299</v>
      </c>
    </row>
    <row r="4" spans="1:6" x14ac:dyDescent="0.2">
      <c r="A4" s="6">
        <v>2019</v>
      </c>
      <c r="B4" s="9">
        <f>SUMIFS(Concentrado!C$2:C$199,Concentrado!$A$2:$A$199,"="&amp;$A4,Concentrado!$B$2:$B$199, "=Jalisco")</f>
        <v>208850</v>
      </c>
      <c r="C4" s="9">
        <f>SUMIFS(Concentrado!D$2:D$199,Concentrado!$A$2:$A$199,"="&amp;$A4,Concentrado!$B$2:$B$199, "=Jalisco")</f>
        <v>361042</v>
      </c>
      <c r="D4" s="9">
        <f>SUMIFS(Concentrado!E$2:E$199,Concentrado!$A$2:$A$199,"="&amp;$A4,Concentrado!$B$2:$B$199, "=Jalisco")</f>
        <v>0</v>
      </c>
      <c r="E4" s="9">
        <f>SUMIFS(Concentrado!F$2:F$199,Concentrado!$A$2:$A$199,"="&amp;$A4,Concentrado!$B$2:$B$199, "=Jalisco")</f>
        <v>58</v>
      </c>
      <c r="F4" s="9">
        <f>SUMIFS(Concentrado!G$2:G$199,Concentrado!$A$2:$A$199,"="&amp;$A4,Concentrado!$B$2:$B$199, "=Jalisco")</f>
        <v>569950</v>
      </c>
    </row>
    <row r="5" spans="1:6" x14ac:dyDescent="0.2">
      <c r="A5" s="6">
        <v>2020</v>
      </c>
      <c r="B5" s="9">
        <f>SUMIFS(Concentrado!C$2:C$199,Concentrado!$A$2:$A$199,"="&amp;$A5,Concentrado!$B$2:$B$199, "=Jalisco")</f>
        <v>123588</v>
      </c>
      <c r="C5" s="9">
        <f>SUMIFS(Concentrado!D$2:D$199,Concentrado!$A$2:$A$199,"="&amp;$A5,Concentrado!$B$2:$B$199, "=Jalisco")</f>
        <v>223206</v>
      </c>
      <c r="D5" s="9">
        <f>SUMIFS(Concentrado!E$2:E$199,Concentrado!$A$2:$A$199,"="&amp;$A5,Concentrado!$B$2:$B$199, "=Jalisco")</f>
        <v>0</v>
      </c>
      <c r="E5" s="9">
        <f>SUMIFS(Concentrado!F$2:F$199,Concentrado!$A$2:$A$199,"="&amp;$A5,Concentrado!$B$2:$B$199, "=Jalisco")</f>
        <v>94</v>
      </c>
      <c r="F5" s="9">
        <f>SUMIFS(Concentrado!G$2:G$199,Concentrado!$A$2:$A$199,"="&amp;$A5,Concentrado!$B$2:$B$199, "=Jalisco")</f>
        <v>346888</v>
      </c>
    </row>
    <row r="6" spans="1:6" x14ac:dyDescent="0.2">
      <c r="A6" s="6">
        <v>2021</v>
      </c>
      <c r="B6" s="9">
        <f>SUMIFS(Concentrado!C$2:C$199,Concentrado!$A$2:$A$199,"="&amp;$A6,Concentrado!$B$2:$B$199, "=Jalisco")</f>
        <v>103788</v>
      </c>
      <c r="C6" s="9">
        <f>SUMIFS(Concentrado!D$2:D$199,Concentrado!$A$2:$A$199,"="&amp;$A6,Concentrado!$B$2:$B$199, "=Jalisco")</f>
        <v>192654</v>
      </c>
      <c r="D6" s="9">
        <f>SUMIFS(Concentrado!E$2:E$199,Concentrado!$A$2:$A$199,"="&amp;$A6,Concentrado!$B$2:$B$199, "=Jalisco")</f>
        <v>1</v>
      </c>
      <c r="E6" s="9">
        <f>SUMIFS(Concentrado!F$2:F$199,Concentrado!$A$2:$A$199,"="&amp;$A6,Concentrado!$B$2:$B$199, "=Jalisco")</f>
        <v>304</v>
      </c>
      <c r="F6" s="9">
        <f>SUMIFS(Concentrado!G$2:G$199,Concentrado!$A$2:$A$199,"="&amp;$A6,Concentrado!$B$2:$B$199, "=Jalisco")</f>
        <v>296747</v>
      </c>
    </row>
    <row r="7" spans="1:6" x14ac:dyDescent="0.2">
      <c r="A7" s="6">
        <v>2022</v>
      </c>
      <c r="B7" s="9">
        <f>SUMIFS(Concentrado!C$2:C$199,Concentrado!$A$2:$A$199,"="&amp;$A7,Concentrado!$B$2:$B$199, "=Jalisco")</f>
        <v>90856</v>
      </c>
      <c r="C7" s="9">
        <f>SUMIFS(Concentrado!D$2:D$199,Concentrado!$A$2:$A$199,"="&amp;$A7,Concentrado!$B$2:$B$199, "=Jalisco")</f>
        <v>156881</v>
      </c>
      <c r="D7" s="9">
        <f>SUMIFS(Concentrado!E$2:E$199,Concentrado!$A$2:$A$199,"="&amp;$A7,Concentrado!$B$2:$B$199, "=Jalisco")</f>
        <v>4</v>
      </c>
      <c r="E7" s="9">
        <f>SUMIFS(Concentrado!F$2:F$199,Concentrado!$A$2:$A$199,"="&amp;$A7,Concentrado!$B$2:$B$199, "=Jalisco")</f>
        <v>88</v>
      </c>
      <c r="F7" s="9">
        <f>SUMIFS(Concentrado!G$2:G$199,Concentrado!$A$2:$A$199,"="&amp;$A7,Concentrado!$B$2:$B$199, "=Jalisco")</f>
        <v>247829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"=México")</f>
        <v>340785</v>
      </c>
      <c r="C2" s="9">
        <f>SUMIFS(Concentrado!D$2:D$199,Concentrado!$A$2:$A$199,"="&amp;$A2,Concentrado!$B$2:$B$199, "=México")</f>
        <v>783167</v>
      </c>
      <c r="D2" s="9">
        <f>SUMIFS(Concentrado!E$2:E$199,Concentrado!$A$2:$A$199,"="&amp;$A2,Concentrado!$B$2:$B$199, "=México")</f>
        <v>0</v>
      </c>
      <c r="E2" s="9">
        <f>SUMIFS(Concentrado!F$2:F$199,Concentrado!$A$2:$A$199,"="&amp;$A2,Concentrado!$B$2:$B$199, "=México")</f>
        <v>83</v>
      </c>
      <c r="F2" s="9">
        <f>SUMIFS(Concentrado!G$2:G$199,Concentrado!$A$2:$A$199,"="&amp;$A2,Concentrado!$B$2:$B$199, "=México")</f>
        <v>1124035</v>
      </c>
    </row>
    <row r="3" spans="1:6" x14ac:dyDescent="0.2">
      <c r="A3" s="6">
        <v>2018</v>
      </c>
      <c r="B3" s="9">
        <f>SUMIFS(Concentrado!C$2:C$199,Concentrado!$A$2:$A$199,"="&amp;$A3,Concentrado!$B$2:$B$199, "=México")</f>
        <v>316500</v>
      </c>
      <c r="C3" s="9">
        <f>SUMIFS(Concentrado!D$2:D$199,Concentrado!$A$2:$A$199,"="&amp;$A3,Concentrado!$B$2:$B$199, "=México")</f>
        <v>733085</v>
      </c>
      <c r="D3" s="9">
        <f>SUMIFS(Concentrado!E$2:E$199,Concentrado!$A$2:$A$199,"="&amp;$A3,Concentrado!$B$2:$B$199, "=México")</f>
        <v>0</v>
      </c>
      <c r="E3" s="9">
        <f>SUMIFS(Concentrado!F$2:F$199,Concentrado!$A$2:$A$199,"="&amp;$A3,Concentrado!$B$2:$B$199, "=México")</f>
        <v>34</v>
      </c>
      <c r="F3" s="9">
        <f>SUMIFS(Concentrado!G$2:G$199,Concentrado!$A$2:$A$199,"="&amp;$A3,Concentrado!$B$2:$B$199, "=México")</f>
        <v>1049619</v>
      </c>
    </row>
    <row r="4" spans="1:6" x14ac:dyDescent="0.2">
      <c r="A4" s="6">
        <v>2019</v>
      </c>
      <c r="B4" s="9">
        <f>SUMIFS(Concentrado!C$2:C$199,Concentrado!$A$2:$A$199,"="&amp;$A4,Concentrado!$B$2:$B$199, "=México")</f>
        <v>320047</v>
      </c>
      <c r="C4" s="9">
        <f>SUMIFS(Concentrado!D$2:D$199,Concentrado!$A$2:$A$199,"="&amp;$A4,Concentrado!$B$2:$B$199, "=México")</f>
        <v>711041</v>
      </c>
      <c r="D4" s="9">
        <f>SUMIFS(Concentrado!E$2:E$199,Concentrado!$A$2:$A$199,"="&amp;$A4,Concentrado!$B$2:$B$199, "=México")</f>
        <v>0</v>
      </c>
      <c r="E4" s="9">
        <f>SUMIFS(Concentrado!F$2:F$199,Concentrado!$A$2:$A$199,"="&amp;$A4,Concentrado!$B$2:$B$199, "=México")</f>
        <v>38</v>
      </c>
      <c r="F4" s="9">
        <f>SUMIFS(Concentrado!G$2:G$199,Concentrado!$A$2:$A$199,"="&amp;$A4,Concentrado!$B$2:$B$199, "=México")</f>
        <v>1031126</v>
      </c>
    </row>
    <row r="5" spans="1:6" x14ac:dyDescent="0.2">
      <c r="A5" s="6">
        <v>2020</v>
      </c>
      <c r="B5" s="9">
        <f>SUMIFS(Concentrado!C$2:C$199,Concentrado!$A$2:$A$199,"="&amp;$A5,Concentrado!$B$2:$B$199, "=México")</f>
        <v>167282</v>
      </c>
      <c r="C5" s="9">
        <f>SUMIFS(Concentrado!D$2:D$199,Concentrado!$A$2:$A$199,"="&amp;$A5,Concentrado!$B$2:$B$199, "=México")</f>
        <v>426909</v>
      </c>
      <c r="D5" s="9">
        <f>SUMIFS(Concentrado!E$2:E$199,Concentrado!$A$2:$A$199,"="&amp;$A5,Concentrado!$B$2:$B$199, "=México")</f>
        <v>0</v>
      </c>
      <c r="E5" s="9">
        <f>SUMIFS(Concentrado!F$2:F$199,Concentrado!$A$2:$A$199,"="&amp;$A5,Concentrado!$B$2:$B$199, "=México")</f>
        <v>55</v>
      </c>
      <c r="F5" s="9">
        <f>SUMIFS(Concentrado!G$2:G$199,Concentrado!$A$2:$A$199,"="&amp;$A5,Concentrado!$B$2:$B$199, "=México")</f>
        <v>594246</v>
      </c>
    </row>
    <row r="6" spans="1:6" x14ac:dyDescent="0.2">
      <c r="A6" s="6">
        <v>2021</v>
      </c>
      <c r="B6" s="9">
        <f>SUMIFS(Concentrado!C$2:C$199,Concentrado!$A$2:$A$199,"="&amp;$A6,Concentrado!$B$2:$B$199, "=México")</f>
        <v>170110</v>
      </c>
      <c r="C6" s="9">
        <f>SUMIFS(Concentrado!D$2:D$199,Concentrado!$A$2:$A$199,"="&amp;$A6,Concentrado!$B$2:$B$199, "=México")</f>
        <v>418099</v>
      </c>
      <c r="D6" s="9">
        <f>SUMIFS(Concentrado!E$2:E$199,Concentrado!$A$2:$A$199,"="&amp;$A6,Concentrado!$B$2:$B$199, "=México")</f>
        <v>8</v>
      </c>
      <c r="E6" s="9">
        <f>SUMIFS(Concentrado!F$2:F$199,Concentrado!$A$2:$A$199,"="&amp;$A6,Concentrado!$B$2:$B$199, "=México")</f>
        <v>426</v>
      </c>
      <c r="F6" s="9">
        <f>SUMIFS(Concentrado!G$2:G$199,Concentrado!$A$2:$A$199,"="&amp;$A6,Concentrado!$B$2:$B$199, "=México")</f>
        <v>588643</v>
      </c>
    </row>
    <row r="7" spans="1:6" x14ac:dyDescent="0.2">
      <c r="A7" s="6">
        <v>2022</v>
      </c>
      <c r="B7" s="9">
        <f>SUMIFS(Concentrado!C$2:C$199,Concentrado!$A$2:$A$199,"="&amp;$A7,Concentrado!$B$2:$B$199, "=México")</f>
        <v>160951</v>
      </c>
      <c r="C7" s="9">
        <f>SUMIFS(Concentrado!D$2:D$199,Concentrado!$A$2:$A$199,"="&amp;$A7,Concentrado!$B$2:$B$199, "=México")</f>
        <v>361400</v>
      </c>
      <c r="D7" s="9">
        <f>SUMIFS(Concentrado!E$2:E$199,Concentrado!$A$2:$A$199,"="&amp;$A7,Concentrado!$B$2:$B$199, "=México")</f>
        <v>21</v>
      </c>
      <c r="E7" s="9">
        <f>SUMIFS(Concentrado!F$2:F$199,Concentrado!$A$2:$A$199,"="&amp;$A7,Concentrado!$B$2:$B$199, "=México")</f>
        <v>415</v>
      </c>
      <c r="F7" s="9">
        <f>SUMIFS(Concentrado!G$2:G$199,Concentrado!$A$2:$A$199,"="&amp;$A7,Concentrado!$B$2:$B$199, "=México")</f>
        <v>522787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"=Michoacán")</f>
        <v>104889</v>
      </c>
      <c r="C2" s="9">
        <f>SUMIFS(Concentrado!D$2:D$199,Concentrado!$A$2:$A$199,"="&amp;$A2,Concentrado!$B$2:$B$199, "=Michoacán")</f>
        <v>209671</v>
      </c>
      <c r="D2" s="9">
        <f>SUMIFS(Concentrado!E$2:E$199,Concentrado!$A$2:$A$199,"="&amp;$A2,Concentrado!$B$2:$B$199, "=Michoacán")</f>
        <v>0</v>
      </c>
      <c r="E2" s="9">
        <f>SUMIFS(Concentrado!F$2:F$199,Concentrado!$A$2:$A$199,"="&amp;$A2,Concentrado!$B$2:$B$199, "=Michoacán")</f>
        <v>1</v>
      </c>
      <c r="F2" s="9">
        <f>SUMIFS(Concentrado!G$2:G$199,Concentrado!$A$2:$A$199,"="&amp;$A2,Concentrado!$B$2:$B$199, "=Michoacán")</f>
        <v>314561</v>
      </c>
    </row>
    <row r="3" spans="1:6" x14ac:dyDescent="0.2">
      <c r="A3" s="6">
        <v>2018</v>
      </c>
      <c r="B3" s="9">
        <f>SUMIFS(Concentrado!C$2:C$199,Concentrado!$A$2:$A$199,"="&amp;$A3,Concentrado!$B$2:$B$199, "=Michoacán")</f>
        <v>77735</v>
      </c>
      <c r="C3" s="9">
        <f>SUMIFS(Concentrado!D$2:D$199,Concentrado!$A$2:$A$199,"="&amp;$A3,Concentrado!$B$2:$B$199, "=Michoacán")</f>
        <v>141473</v>
      </c>
      <c r="D3" s="9">
        <f>SUMIFS(Concentrado!E$2:E$199,Concentrado!$A$2:$A$199,"="&amp;$A3,Concentrado!$B$2:$B$199, "=Michoacán")</f>
        <v>0</v>
      </c>
      <c r="E3" s="9">
        <f>SUMIFS(Concentrado!F$2:F$199,Concentrado!$A$2:$A$199,"="&amp;$A3,Concentrado!$B$2:$B$199, "=Michoacán")</f>
        <v>86</v>
      </c>
      <c r="F3" s="9">
        <f>SUMIFS(Concentrado!G$2:G$199,Concentrado!$A$2:$A$199,"="&amp;$A3,Concentrado!$B$2:$B$199, "=Michoacán")</f>
        <v>219294</v>
      </c>
    </row>
    <row r="4" spans="1:6" x14ac:dyDescent="0.2">
      <c r="A4" s="6">
        <v>2019</v>
      </c>
      <c r="B4" s="9">
        <f>SUMIFS(Concentrado!C$2:C$199,Concentrado!$A$2:$A$199,"="&amp;$A4,Concentrado!$B$2:$B$199, "=Michoacán")</f>
        <v>85622</v>
      </c>
      <c r="C4" s="9">
        <f>SUMIFS(Concentrado!D$2:D$199,Concentrado!$A$2:$A$199,"="&amp;$A4,Concentrado!$B$2:$B$199, "=Michoacán")</f>
        <v>150700</v>
      </c>
      <c r="D4" s="9">
        <f>SUMIFS(Concentrado!E$2:E$199,Concentrado!$A$2:$A$199,"="&amp;$A4,Concentrado!$B$2:$B$199, "=Michoacán")</f>
        <v>0</v>
      </c>
      <c r="E4" s="9">
        <f>SUMIFS(Concentrado!F$2:F$199,Concentrado!$A$2:$A$199,"="&amp;$A4,Concentrado!$B$2:$B$199, "=Michoacán")</f>
        <v>103</v>
      </c>
      <c r="F4" s="9">
        <f>SUMIFS(Concentrado!G$2:G$199,Concentrado!$A$2:$A$199,"="&amp;$A4,Concentrado!$B$2:$B$199, "=Michoacán")</f>
        <v>236425</v>
      </c>
    </row>
    <row r="5" spans="1:6" x14ac:dyDescent="0.2">
      <c r="A5" s="6">
        <v>2020</v>
      </c>
      <c r="B5" s="9">
        <f>SUMIFS(Concentrado!C$2:C$199,Concentrado!$A$2:$A$199,"="&amp;$A5,Concentrado!$B$2:$B$199, "=Michoacán")</f>
        <v>54408</v>
      </c>
      <c r="C5" s="9">
        <f>SUMIFS(Concentrado!D$2:D$199,Concentrado!$A$2:$A$199,"="&amp;$A5,Concentrado!$B$2:$B$199, "=Michoacán")</f>
        <v>97301</v>
      </c>
      <c r="D5" s="9">
        <f>SUMIFS(Concentrado!E$2:E$199,Concentrado!$A$2:$A$199,"="&amp;$A5,Concentrado!$B$2:$B$199, "=Michoacán")</f>
        <v>0</v>
      </c>
      <c r="E5" s="9">
        <f>SUMIFS(Concentrado!F$2:F$199,Concentrado!$A$2:$A$199,"="&amp;$A5,Concentrado!$B$2:$B$199, "=Michoacán")</f>
        <v>50</v>
      </c>
      <c r="F5" s="9">
        <f>SUMIFS(Concentrado!G$2:G$199,Concentrado!$A$2:$A$199,"="&amp;$A5,Concentrado!$B$2:$B$199, "=Michoacán")</f>
        <v>151759</v>
      </c>
    </row>
    <row r="6" spans="1:6" x14ac:dyDescent="0.2">
      <c r="A6" s="6">
        <v>2021</v>
      </c>
      <c r="B6" s="9">
        <f>SUMIFS(Concentrado!C$2:C$199,Concentrado!$A$2:$A$199,"="&amp;$A6,Concentrado!$B$2:$B$199, "=Michoacán")</f>
        <v>51433</v>
      </c>
      <c r="C6" s="9">
        <f>SUMIFS(Concentrado!D$2:D$199,Concentrado!$A$2:$A$199,"="&amp;$A6,Concentrado!$B$2:$B$199, "=Michoacán")</f>
        <v>94136</v>
      </c>
      <c r="D6" s="9">
        <f>SUMIFS(Concentrado!E$2:E$199,Concentrado!$A$2:$A$199,"="&amp;$A6,Concentrado!$B$2:$B$199, "=Michoacán")</f>
        <v>0</v>
      </c>
      <c r="E6" s="9">
        <f>SUMIFS(Concentrado!F$2:F$199,Concentrado!$A$2:$A$199,"="&amp;$A6,Concentrado!$B$2:$B$199, "=Michoacán")</f>
        <v>33</v>
      </c>
      <c r="F6" s="9">
        <f>SUMIFS(Concentrado!G$2:G$199,Concentrado!$A$2:$A$199,"="&amp;$A6,Concentrado!$B$2:$B$199, "=Michoacán")</f>
        <v>145602</v>
      </c>
    </row>
    <row r="7" spans="1:6" x14ac:dyDescent="0.2">
      <c r="A7" s="6">
        <v>2022</v>
      </c>
      <c r="B7" s="9">
        <f>SUMIFS(Concentrado!C$2:C$199,Concentrado!$A$2:$A$199,"="&amp;$A7,Concentrado!$B$2:$B$199, "=Michoacán")</f>
        <v>33873</v>
      </c>
      <c r="C7" s="9">
        <f>SUMIFS(Concentrado!D$2:D$199,Concentrado!$A$2:$A$199,"="&amp;$A7,Concentrado!$B$2:$B$199, "=Michoacán")</f>
        <v>62617</v>
      </c>
      <c r="D7" s="9">
        <f>SUMIFS(Concentrado!E$2:E$199,Concentrado!$A$2:$A$199,"="&amp;$A7,Concentrado!$B$2:$B$199, "=Michoacán")</f>
        <v>0</v>
      </c>
      <c r="E7" s="9">
        <f>SUMIFS(Concentrado!F$2:F$199,Concentrado!$A$2:$A$199,"="&amp;$A7,Concentrado!$B$2:$B$199, "=Michoacán")</f>
        <v>26</v>
      </c>
      <c r="F7" s="9">
        <f>SUMIFS(Concentrado!G$2:G$199,Concentrado!$A$2:$A$199,"="&amp;$A7,Concentrado!$B$2:$B$199, "=Michoacán")</f>
        <v>96516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"=Morelos")</f>
        <v>74002</v>
      </c>
      <c r="C2" s="9">
        <f>SUMIFS(Concentrado!D$2:D$199,Concentrado!$A$2:$A$199,"="&amp;$A2,Concentrado!$B$2:$B$199, "=Morelos")</f>
        <v>124779</v>
      </c>
      <c r="D2" s="9">
        <f>SUMIFS(Concentrado!E$2:E$199,Concentrado!$A$2:$A$199,"="&amp;$A2,Concentrado!$B$2:$B$199, "=Morelos")</f>
        <v>0</v>
      </c>
      <c r="E2" s="9">
        <f>SUMIFS(Concentrado!F$2:F$199,Concentrado!$A$2:$A$199,"="&amp;$A2,Concentrado!$B$2:$B$199, "=Morelos")</f>
        <v>31</v>
      </c>
      <c r="F2" s="9">
        <f>SUMIFS(Concentrado!G$2:G$199,Concentrado!$A$2:$A$199,"="&amp;$A2,Concentrado!$B$2:$B$199, "=Morelos")</f>
        <v>198812</v>
      </c>
    </row>
    <row r="3" spans="1:6" x14ac:dyDescent="0.2">
      <c r="A3" s="6">
        <v>2018</v>
      </c>
      <c r="B3" s="9">
        <f>SUMIFS(Concentrado!C$2:C$199,Concentrado!$A$2:$A$199,"="&amp;$A3,Concentrado!$B$2:$B$199, "=Morelos")</f>
        <v>59264</v>
      </c>
      <c r="C3" s="9">
        <f>SUMIFS(Concentrado!D$2:D$199,Concentrado!$A$2:$A$199,"="&amp;$A3,Concentrado!$B$2:$B$199, "=Morelos")</f>
        <v>98044</v>
      </c>
      <c r="D3" s="9">
        <f>SUMIFS(Concentrado!E$2:E$199,Concentrado!$A$2:$A$199,"="&amp;$A3,Concentrado!$B$2:$B$199, "=Morelos")</f>
        <v>0</v>
      </c>
      <c r="E3" s="9">
        <f>SUMIFS(Concentrado!F$2:F$199,Concentrado!$A$2:$A$199,"="&amp;$A3,Concentrado!$B$2:$B$199, "=Morelos")</f>
        <v>83</v>
      </c>
      <c r="F3" s="9">
        <f>SUMIFS(Concentrado!G$2:G$199,Concentrado!$A$2:$A$199,"="&amp;$A3,Concentrado!$B$2:$B$199, "=Morelos")</f>
        <v>157391</v>
      </c>
    </row>
    <row r="4" spans="1:6" x14ac:dyDescent="0.2">
      <c r="A4" s="6">
        <v>2019</v>
      </c>
      <c r="B4" s="9">
        <f>SUMIFS(Concentrado!C$2:C$199,Concentrado!$A$2:$A$199,"="&amp;$A4,Concentrado!$B$2:$B$199, "=Morelos")</f>
        <v>61596</v>
      </c>
      <c r="C4" s="9">
        <f>SUMIFS(Concentrado!D$2:D$199,Concentrado!$A$2:$A$199,"="&amp;$A4,Concentrado!$B$2:$B$199, "=Morelos")</f>
        <v>105612</v>
      </c>
      <c r="D4" s="9">
        <f>SUMIFS(Concentrado!E$2:E$199,Concentrado!$A$2:$A$199,"="&amp;$A4,Concentrado!$B$2:$B$199, "=Morelos")</f>
        <v>0</v>
      </c>
      <c r="E4" s="9">
        <f>SUMIFS(Concentrado!F$2:F$199,Concentrado!$A$2:$A$199,"="&amp;$A4,Concentrado!$B$2:$B$199, "=Morelos")</f>
        <v>14</v>
      </c>
      <c r="F4" s="9">
        <f>SUMIFS(Concentrado!G$2:G$199,Concentrado!$A$2:$A$199,"="&amp;$A4,Concentrado!$B$2:$B$199, "=Morelos")</f>
        <v>167222</v>
      </c>
    </row>
    <row r="5" spans="1:6" x14ac:dyDescent="0.2">
      <c r="A5" s="6">
        <v>2020</v>
      </c>
      <c r="B5" s="9">
        <f>SUMIFS(Concentrado!C$2:C$199,Concentrado!$A$2:$A$199,"="&amp;$A5,Concentrado!$B$2:$B$199, "=Morelos")</f>
        <v>28915</v>
      </c>
      <c r="C5" s="9">
        <f>SUMIFS(Concentrado!D$2:D$199,Concentrado!$A$2:$A$199,"="&amp;$A5,Concentrado!$B$2:$B$199, "=Morelos")</f>
        <v>59273</v>
      </c>
      <c r="D5" s="9">
        <f>SUMIFS(Concentrado!E$2:E$199,Concentrado!$A$2:$A$199,"="&amp;$A5,Concentrado!$B$2:$B$199, "=Morelos")</f>
        <v>0</v>
      </c>
      <c r="E5" s="9">
        <f>SUMIFS(Concentrado!F$2:F$199,Concentrado!$A$2:$A$199,"="&amp;$A5,Concentrado!$B$2:$B$199, "=Morelos")</f>
        <v>112</v>
      </c>
      <c r="F5" s="9">
        <f>SUMIFS(Concentrado!G$2:G$199,Concentrado!$A$2:$A$199,"="&amp;$A5,Concentrado!$B$2:$B$199, "=Morelos")</f>
        <v>88300</v>
      </c>
    </row>
    <row r="6" spans="1:6" x14ac:dyDescent="0.2">
      <c r="A6" s="6">
        <v>2021</v>
      </c>
      <c r="B6" s="9">
        <f>SUMIFS(Concentrado!C$2:C$199,Concentrado!$A$2:$A$199,"="&amp;$A6,Concentrado!$B$2:$B$199, "=Morelos")</f>
        <v>29865</v>
      </c>
      <c r="C6" s="9">
        <f>SUMIFS(Concentrado!D$2:D$199,Concentrado!$A$2:$A$199,"="&amp;$A6,Concentrado!$B$2:$B$199, "=Morelos")</f>
        <v>57459</v>
      </c>
      <c r="D6" s="9">
        <f>SUMIFS(Concentrado!E$2:E$199,Concentrado!$A$2:$A$199,"="&amp;$A6,Concentrado!$B$2:$B$199, "=Morelos")</f>
        <v>9</v>
      </c>
      <c r="E6" s="9">
        <f>SUMIFS(Concentrado!F$2:F$199,Concentrado!$A$2:$A$199,"="&amp;$A6,Concentrado!$B$2:$B$199, "=Morelos")</f>
        <v>192</v>
      </c>
      <c r="F6" s="9">
        <f>SUMIFS(Concentrado!G$2:G$199,Concentrado!$A$2:$A$199,"="&amp;$A6,Concentrado!$B$2:$B$199, "=Morelos")</f>
        <v>87525</v>
      </c>
    </row>
    <row r="7" spans="1:6" x14ac:dyDescent="0.2">
      <c r="A7" s="6">
        <v>2022</v>
      </c>
      <c r="B7" s="9">
        <f>SUMIFS(Concentrado!C$2:C$199,Concentrado!$A$2:$A$199,"="&amp;$A7,Concentrado!$B$2:$B$199, "=Morelos")</f>
        <v>25327</v>
      </c>
      <c r="C7" s="9">
        <f>SUMIFS(Concentrado!D$2:D$199,Concentrado!$A$2:$A$199,"="&amp;$A7,Concentrado!$B$2:$B$199, "=Morelos")</f>
        <v>47227</v>
      </c>
      <c r="D7" s="9">
        <f>SUMIFS(Concentrado!E$2:E$199,Concentrado!$A$2:$A$199,"="&amp;$A7,Concentrado!$B$2:$B$199, "=Morelos")</f>
        <v>10</v>
      </c>
      <c r="E7" s="9">
        <f>SUMIFS(Concentrado!F$2:F$199,Concentrado!$A$2:$A$199,"="&amp;$A7,Concentrado!$B$2:$B$199, "=Morelos")</f>
        <v>67</v>
      </c>
      <c r="F7" s="9">
        <f>SUMIFS(Concentrado!G$2:G$199,Concentrado!$A$2:$A$199,"="&amp;$A7,Concentrado!$B$2:$B$199, "=Morelos")</f>
        <v>72631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7">
        <v>2017</v>
      </c>
      <c r="B2" s="8">
        <f>SUMIFS(Concentrado!C$2:C$199,Concentrado!$A$2:$A$199,"="&amp;$A2,Concentrado!$B$2:$B$199, "=Nacional")</f>
        <v>3048846</v>
      </c>
      <c r="C2" s="8">
        <f>SUMIFS(Concentrado!D$2:D$199,Concentrado!$A$2:$A$199,"="&amp;$A2,Concentrado!$B$2:$B$199, "=Nacional")</f>
        <v>5806088</v>
      </c>
      <c r="D2" s="8">
        <f>SUMIFS(Concentrado!E$2:E$199,Concentrado!$A$2:$A$199,"="&amp;$A2,Concentrado!$B$2:$B$199, "=Nacional")</f>
        <v>0</v>
      </c>
      <c r="E2" s="8">
        <f>SUMIFS(Concentrado!F$2:F$199,Concentrado!$A$2:$A$199,"="&amp;$A2,Concentrado!$B$2:$B$199, "=Nacional")</f>
        <v>806</v>
      </c>
      <c r="F2" s="8">
        <f>SUMIFS(Concentrado!G$2:G$199,Concentrado!$A$2:$A$199,"="&amp;$A2,Concentrado!$B$2:$B$199, "=Nacional")</f>
        <v>8855740</v>
      </c>
    </row>
    <row r="3" spans="1:6" x14ac:dyDescent="0.2">
      <c r="A3" s="7">
        <v>2018</v>
      </c>
      <c r="B3" s="8">
        <f>SUMIFS(Concentrado!C$2:C$199,Concentrado!$A$2:$A$199,"="&amp;$A3,Concentrado!$B$2:$B$199, "=Nacional")</f>
        <v>2929693</v>
      </c>
      <c r="C3" s="8">
        <f>SUMIFS(Concentrado!D$2:D$199,Concentrado!$A$2:$A$199,"="&amp;$A3,Concentrado!$B$2:$B$199, "=Nacional")</f>
        <v>5442625</v>
      </c>
      <c r="D3" s="8">
        <f>SUMIFS(Concentrado!E$2:E$199,Concentrado!$A$2:$A$199,"="&amp;$A3,Concentrado!$B$2:$B$199, "=Nacional")</f>
        <v>0</v>
      </c>
      <c r="E3" s="8">
        <f>SUMIFS(Concentrado!F$2:F$199,Concentrado!$A$2:$A$199,"="&amp;$A3,Concentrado!$B$2:$B$199, "=Nacional")</f>
        <v>847</v>
      </c>
      <c r="F3" s="8">
        <f>SUMIFS(Concentrado!G$2:G$199,Concentrado!$A$2:$A$199,"="&amp;$A3,Concentrado!$B$2:$B$199, "=Nacional")</f>
        <v>8373165</v>
      </c>
    </row>
    <row r="4" spans="1:6" x14ac:dyDescent="0.2">
      <c r="A4" s="7">
        <v>2019</v>
      </c>
      <c r="B4" s="8">
        <f>SUMIFS(Concentrado!C$2:C$199,Concentrado!$A$2:$A$199,"="&amp;$A4,Concentrado!$B$2:$B$199, "=Nacional")</f>
        <v>3174772</v>
      </c>
      <c r="C4" s="8">
        <f>SUMIFS(Concentrado!D$2:D$199,Concentrado!$A$2:$A$199,"="&amp;$A4,Concentrado!$B$2:$B$199, "=Nacional")</f>
        <v>5668588</v>
      </c>
      <c r="D4" s="8">
        <f>SUMIFS(Concentrado!E$2:E$199,Concentrado!$A$2:$A$199,"="&amp;$A4,Concentrado!$B$2:$B$199, "=Nacional")</f>
        <v>0</v>
      </c>
      <c r="E4" s="8">
        <f>SUMIFS(Concentrado!F$2:F$199,Concentrado!$A$2:$A$199,"="&amp;$A4,Concentrado!$B$2:$B$199, "=Nacional")</f>
        <v>1241</v>
      </c>
      <c r="F4" s="8">
        <f>SUMIFS(Concentrado!G$2:G$199,Concentrado!$A$2:$A$199,"="&amp;$A4,Concentrado!$B$2:$B$199, "=Nacional")</f>
        <v>8844601</v>
      </c>
    </row>
    <row r="5" spans="1:6" x14ac:dyDescent="0.2">
      <c r="A5" s="7">
        <v>2020</v>
      </c>
      <c r="B5" s="8">
        <f>SUMIFS(Concentrado!C$2:C$199,Concentrado!$A$2:$A$199,"="&amp;$A5,Concentrado!$B$2:$B$199, "=Nacional")</f>
        <v>1841458</v>
      </c>
      <c r="C5" s="8">
        <f>SUMIFS(Concentrado!D$2:D$199,Concentrado!$A$2:$A$199,"="&amp;$A5,Concentrado!$B$2:$B$199, "=Nacional")</f>
        <v>3442183</v>
      </c>
      <c r="D5" s="8">
        <f>SUMIFS(Concentrado!E$2:E$199,Concentrado!$A$2:$A$199,"="&amp;$A5,Concentrado!$B$2:$B$199, "=Nacional")</f>
        <v>0</v>
      </c>
      <c r="E5" s="8">
        <f>SUMIFS(Concentrado!F$2:F$199,Concentrado!$A$2:$A$199,"="&amp;$A5,Concentrado!$B$2:$B$199, "=Nacional")</f>
        <v>1162</v>
      </c>
      <c r="F5" s="8">
        <f>SUMIFS(Concentrado!G$2:G$199,Concentrado!$A$2:$A$199,"="&amp;$A5,Concentrado!$B$2:$B$199, "=Nacional")</f>
        <v>5284803</v>
      </c>
    </row>
    <row r="6" spans="1:6" x14ac:dyDescent="0.2">
      <c r="A6" s="7">
        <v>2021</v>
      </c>
      <c r="B6" s="8">
        <f>SUMIFS(Concentrado!C$2:C$199,Concentrado!$A$2:$A$199,"="&amp;$A6,Concentrado!$B$2:$B$199, "=Nacional")</f>
        <v>1885136</v>
      </c>
      <c r="C6" s="8">
        <f>SUMIFS(Concentrado!D$2:D$199,Concentrado!$A$2:$A$199,"="&amp;$A6,Concentrado!$B$2:$B$199, "=Nacional")</f>
        <v>3495347</v>
      </c>
      <c r="D6" s="8">
        <f>SUMIFS(Concentrado!E$2:E$199,Concentrado!$A$2:$A$199,"="&amp;$A6,Concentrado!$B$2:$B$199, "=Nacional")</f>
        <v>58</v>
      </c>
      <c r="E6" s="8">
        <f>SUMIFS(Concentrado!F$2:F$199,Concentrado!$A$2:$A$199,"="&amp;$A6,Concentrado!$B$2:$B$199, "=Nacional")</f>
        <v>2764</v>
      </c>
      <c r="F6" s="8">
        <f>SUMIFS(Concentrado!G$2:G$199,Concentrado!$A$2:$A$199,"="&amp;$A6,Concentrado!$B$2:$B$199, "=Nacional")</f>
        <v>5383305</v>
      </c>
    </row>
    <row r="7" spans="1:6" x14ac:dyDescent="0.2">
      <c r="A7" s="7">
        <v>2022</v>
      </c>
      <c r="B7" s="8">
        <f>SUMIFS(Concentrado!C$2:C$199,Concentrado!$A$2:$A$199,"="&amp;$A7,Concentrado!$B$2:$B$199, "=Nacional")</f>
        <v>1439723</v>
      </c>
      <c r="C7" s="8">
        <f>SUMIFS(Concentrado!D$2:D$199,Concentrado!$A$2:$A$199,"="&amp;$A7,Concentrado!$B$2:$B$199, "=Nacional")</f>
        <v>2602415</v>
      </c>
      <c r="D7" s="8">
        <f>SUMIFS(Concentrado!E$2:E$199,Concentrado!$A$2:$A$199,"="&amp;$A7,Concentrado!$B$2:$B$199, "=Nacional")</f>
        <v>152</v>
      </c>
      <c r="E7" s="8">
        <f>SUMIFS(Concentrado!F$2:F$199,Concentrado!$A$2:$A$199,"="&amp;$A7,Concentrado!$B$2:$B$199, "=Nacional")</f>
        <v>2156</v>
      </c>
      <c r="F7" s="8">
        <f>SUMIFS(Concentrado!G$2:G$199,Concentrado!$A$2:$A$199,"="&amp;$A7,Concentrado!$B$2:$B$199, "=Nacional")</f>
        <v>4044446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"=Nayarit")</f>
        <v>26859</v>
      </c>
      <c r="C2" s="9">
        <f>SUMIFS(Concentrado!D$2:D$199,Concentrado!$A$2:$A$199,"="&amp;$A2,Concentrado!$B$2:$B$199, "=Nayarit")</f>
        <v>39535</v>
      </c>
      <c r="D2" s="9">
        <f>SUMIFS(Concentrado!E$2:E$199,Concentrado!$A$2:$A$199,"="&amp;$A2,Concentrado!$B$2:$B$199, "=Nayarit")</f>
        <v>0</v>
      </c>
      <c r="E2" s="9">
        <f>SUMIFS(Concentrado!F$2:F$199,Concentrado!$A$2:$A$199,"="&amp;$A2,Concentrado!$B$2:$B$199, "=Nayarit")</f>
        <v>0</v>
      </c>
      <c r="F2" s="9">
        <f>SUMIFS(Concentrado!G$2:G$199,Concentrado!$A$2:$A$199,"="&amp;$A2,Concentrado!$B$2:$B$199, "=Nayarit")</f>
        <v>66394</v>
      </c>
    </row>
    <row r="3" spans="1:6" x14ac:dyDescent="0.2">
      <c r="A3" s="6">
        <v>2018</v>
      </c>
      <c r="B3" s="9">
        <f>SUMIFS(Concentrado!C$2:C$199,Concentrado!$A$2:$A$199,"="&amp;$A3,Concentrado!$B$2:$B$199, "=Nayarit")</f>
        <v>24916</v>
      </c>
      <c r="C3" s="9">
        <f>SUMIFS(Concentrado!D$2:D$199,Concentrado!$A$2:$A$199,"="&amp;$A3,Concentrado!$B$2:$B$199, "=Nayarit")</f>
        <v>36299</v>
      </c>
      <c r="D3" s="9">
        <f>SUMIFS(Concentrado!E$2:E$199,Concentrado!$A$2:$A$199,"="&amp;$A3,Concentrado!$B$2:$B$199, "=Nayarit")</f>
        <v>0</v>
      </c>
      <c r="E3" s="9">
        <f>SUMIFS(Concentrado!F$2:F$199,Concentrado!$A$2:$A$199,"="&amp;$A3,Concentrado!$B$2:$B$199, "=Nayarit")</f>
        <v>3</v>
      </c>
      <c r="F3" s="9">
        <f>SUMIFS(Concentrado!G$2:G$199,Concentrado!$A$2:$A$199,"="&amp;$A3,Concentrado!$B$2:$B$199, "=Nayarit")</f>
        <v>61218</v>
      </c>
    </row>
    <row r="4" spans="1:6" x14ac:dyDescent="0.2">
      <c r="A4" s="6">
        <v>2019</v>
      </c>
      <c r="B4" s="9">
        <f>SUMIFS(Concentrado!C$2:C$199,Concentrado!$A$2:$A$199,"="&amp;$A4,Concentrado!$B$2:$B$199, "=Nayarit")</f>
        <v>27475</v>
      </c>
      <c r="C4" s="9">
        <f>SUMIFS(Concentrado!D$2:D$199,Concentrado!$A$2:$A$199,"="&amp;$A4,Concentrado!$B$2:$B$199, "=Nayarit")</f>
        <v>43331</v>
      </c>
      <c r="D4" s="9">
        <f>SUMIFS(Concentrado!E$2:E$199,Concentrado!$A$2:$A$199,"="&amp;$A4,Concentrado!$B$2:$B$199, "=Nayarit")</f>
        <v>0</v>
      </c>
      <c r="E4" s="9">
        <f>SUMIFS(Concentrado!F$2:F$199,Concentrado!$A$2:$A$199,"="&amp;$A4,Concentrado!$B$2:$B$199, "=Nayarit")</f>
        <v>7</v>
      </c>
      <c r="F4" s="9">
        <f>SUMIFS(Concentrado!G$2:G$199,Concentrado!$A$2:$A$199,"="&amp;$A4,Concentrado!$B$2:$B$199, "=Nayarit")</f>
        <v>70813</v>
      </c>
    </row>
    <row r="5" spans="1:6" x14ac:dyDescent="0.2">
      <c r="A5" s="6">
        <v>2020</v>
      </c>
      <c r="B5" s="9">
        <f>SUMIFS(Concentrado!C$2:C$199,Concentrado!$A$2:$A$199,"="&amp;$A5,Concentrado!$B$2:$B$199, "=Nayarit")</f>
        <v>17492</v>
      </c>
      <c r="C5" s="9">
        <f>SUMIFS(Concentrado!D$2:D$199,Concentrado!$A$2:$A$199,"="&amp;$A5,Concentrado!$B$2:$B$199, "=Nayarit")</f>
        <v>26961</v>
      </c>
      <c r="D5" s="9">
        <f>SUMIFS(Concentrado!E$2:E$199,Concentrado!$A$2:$A$199,"="&amp;$A5,Concentrado!$B$2:$B$199, "=Nayarit")</f>
        <v>0</v>
      </c>
      <c r="E5" s="9">
        <f>SUMIFS(Concentrado!F$2:F$199,Concentrado!$A$2:$A$199,"="&amp;$A5,Concentrado!$B$2:$B$199, "=Nayarit")</f>
        <v>10</v>
      </c>
      <c r="F5" s="9">
        <f>SUMIFS(Concentrado!G$2:G$199,Concentrado!$A$2:$A$199,"="&amp;$A5,Concentrado!$B$2:$B$199, "=Nayarit")</f>
        <v>44463</v>
      </c>
    </row>
    <row r="6" spans="1:6" x14ac:dyDescent="0.2">
      <c r="A6" s="6">
        <v>2021</v>
      </c>
      <c r="B6" s="9">
        <f>SUMIFS(Concentrado!C$2:C$199,Concentrado!$A$2:$A$199,"="&amp;$A6,Concentrado!$B$2:$B$199, "=Nayarit")</f>
        <v>18157</v>
      </c>
      <c r="C6" s="9">
        <f>SUMIFS(Concentrado!D$2:D$199,Concentrado!$A$2:$A$199,"="&amp;$A6,Concentrado!$B$2:$B$199, "=Nayarit")</f>
        <v>28899</v>
      </c>
      <c r="D6" s="9">
        <f>SUMIFS(Concentrado!E$2:E$199,Concentrado!$A$2:$A$199,"="&amp;$A6,Concentrado!$B$2:$B$199, "=Nayarit")</f>
        <v>0</v>
      </c>
      <c r="E6" s="9">
        <f>SUMIFS(Concentrado!F$2:F$199,Concentrado!$A$2:$A$199,"="&amp;$A6,Concentrado!$B$2:$B$199, "=Nayarit")</f>
        <v>17</v>
      </c>
      <c r="F6" s="9">
        <f>SUMIFS(Concentrado!G$2:G$199,Concentrado!$A$2:$A$199,"="&amp;$A6,Concentrado!$B$2:$B$199, "=Nayarit")</f>
        <v>47073</v>
      </c>
    </row>
    <row r="7" spans="1:6" x14ac:dyDescent="0.2">
      <c r="A7" s="6">
        <v>2022</v>
      </c>
      <c r="B7" s="9">
        <f>SUMIFS(Concentrado!C$2:C$199,Concentrado!$A$2:$A$199,"="&amp;$A7,Concentrado!$B$2:$B$199, "=Nayarit")</f>
        <v>15535</v>
      </c>
      <c r="C7" s="9">
        <f>SUMIFS(Concentrado!D$2:D$199,Concentrado!$A$2:$A$199,"="&amp;$A7,Concentrado!$B$2:$B$199, "=Nayarit")</f>
        <v>22499</v>
      </c>
      <c r="D7" s="9">
        <f>SUMIFS(Concentrado!E$2:E$199,Concentrado!$A$2:$A$199,"="&amp;$A7,Concentrado!$B$2:$B$199, "=Nayarit")</f>
        <v>1</v>
      </c>
      <c r="E7" s="9">
        <f>SUMIFS(Concentrado!F$2:F$199,Concentrado!$A$2:$A$199,"="&amp;$A7,Concentrado!$B$2:$B$199, "=Nayarit")</f>
        <v>14</v>
      </c>
      <c r="F7" s="9">
        <f>SUMIFS(Concentrado!G$2:G$199,Concentrado!$A$2:$A$199,"="&amp;$A7,Concentrado!$B$2:$B$199, "=Nayarit")</f>
        <v>38049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"=Nuevo León")</f>
        <v>100345</v>
      </c>
      <c r="C2" s="9">
        <f>SUMIFS(Concentrado!D$2:D$199,Concentrado!$A$2:$A$199,"="&amp;$A2,Concentrado!$B$2:$B$199, "=Nuevo León")</f>
        <v>177394</v>
      </c>
      <c r="D2" s="9">
        <f>SUMIFS(Concentrado!E$2:E$199,Concentrado!$A$2:$A$199,"="&amp;$A2,Concentrado!$B$2:$B$199, "=Nuevo León")</f>
        <v>0</v>
      </c>
      <c r="E2" s="9">
        <f>SUMIFS(Concentrado!F$2:F$199,Concentrado!$A$2:$A$199,"="&amp;$A2,Concentrado!$B$2:$B$199, "=Nuevo León")</f>
        <v>7</v>
      </c>
      <c r="F2" s="9">
        <f>SUMIFS(Concentrado!G$2:G$199,Concentrado!$A$2:$A$199,"="&amp;$A2,Concentrado!$B$2:$B$199, "=Nuevo León")</f>
        <v>277746</v>
      </c>
    </row>
    <row r="3" spans="1:6" x14ac:dyDescent="0.2">
      <c r="A3" s="6">
        <v>2018</v>
      </c>
      <c r="B3" s="9">
        <f>SUMIFS(Concentrado!C$2:C$199,Concentrado!$A$2:$A$199,"="&amp;$A3,Concentrado!$B$2:$B$199, "=Nuevo León")</f>
        <v>77741</v>
      </c>
      <c r="C3" s="9">
        <f>SUMIFS(Concentrado!D$2:D$199,Concentrado!$A$2:$A$199,"="&amp;$A3,Concentrado!$B$2:$B$199, "=Nuevo León")</f>
        <v>143277</v>
      </c>
      <c r="D3" s="9">
        <f>SUMIFS(Concentrado!E$2:E$199,Concentrado!$A$2:$A$199,"="&amp;$A3,Concentrado!$B$2:$B$199, "=Nuevo León")</f>
        <v>0</v>
      </c>
      <c r="E3" s="9">
        <f>SUMIFS(Concentrado!F$2:F$199,Concentrado!$A$2:$A$199,"="&amp;$A3,Concentrado!$B$2:$B$199, "=Nuevo León")</f>
        <v>17</v>
      </c>
      <c r="F3" s="9">
        <f>SUMIFS(Concentrado!G$2:G$199,Concentrado!$A$2:$A$199,"="&amp;$A3,Concentrado!$B$2:$B$199, "=Nuevo León")</f>
        <v>221035</v>
      </c>
    </row>
    <row r="4" spans="1:6" x14ac:dyDescent="0.2">
      <c r="A4" s="6">
        <v>2019</v>
      </c>
      <c r="B4" s="9">
        <f>SUMIFS(Concentrado!C$2:C$199,Concentrado!$A$2:$A$199,"="&amp;$A4,Concentrado!$B$2:$B$199, "=Nuevo León")</f>
        <v>81878</v>
      </c>
      <c r="C4" s="9">
        <f>SUMIFS(Concentrado!D$2:D$199,Concentrado!$A$2:$A$199,"="&amp;$A4,Concentrado!$B$2:$B$199, "=Nuevo León")</f>
        <v>148290</v>
      </c>
      <c r="D4" s="9">
        <f>SUMIFS(Concentrado!E$2:E$199,Concentrado!$A$2:$A$199,"="&amp;$A4,Concentrado!$B$2:$B$199, "=Nuevo León")</f>
        <v>0</v>
      </c>
      <c r="E4" s="9">
        <f>SUMIFS(Concentrado!F$2:F$199,Concentrado!$A$2:$A$199,"="&amp;$A4,Concentrado!$B$2:$B$199, "=Nuevo León")</f>
        <v>8</v>
      </c>
      <c r="F4" s="9">
        <f>SUMIFS(Concentrado!G$2:G$199,Concentrado!$A$2:$A$199,"="&amp;$A4,Concentrado!$B$2:$B$199, "=Nuevo León")</f>
        <v>230176</v>
      </c>
    </row>
    <row r="5" spans="1:6" x14ac:dyDescent="0.2">
      <c r="A5" s="6">
        <v>2020</v>
      </c>
      <c r="B5" s="9">
        <f>SUMIFS(Concentrado!C$2:C$199,Concentrado!$A$2:$A$199,"="&amp;$A5,Concentrado!$B$2:$B$199, "=Nuevo León")</f>
        <v>55556</v>
      </c>
      <c r="C5" s="9">
        <f>SUMIFS(Concentrado!D$2:D$199,Concentrado!$A$2:$A$199,"="&amp;$A5,Concentrado!$B$2:$B$199, "=Nuevo León")</f>
        <v>95247</v>
      </c>
      <c r="D5" s="9">
        <f>SUMIFS(Concentrado!E$2:E$199,Concentrado!$A$2:$A$199,"="&amp;$A5,Concentrado!$B$2:$B$199, "=Nuevo León")</f>
        <v>0</v>
      </c>
      <c r="E5" s="9">
        <f>SUMIFS(Concentrado!F$2:F$199,Concentrado!$A$2:$A$199,"="&amp;$A5,Concentrado!$B$2:$B$199, "=Nuevo León")</f>
        <v>19</v>
      </c>
      <c r="F5" s="9">
        <f>SUMIFS(Concentrado!G$2:G$199,Concentrado!$A$2:$A$199,"="&amp;$A5,Concentrado!$B$2:$B$199, "=Nuevo León")</f>
        <v>150822</v>
      </c>
    </row>
    <row r="6" spans="1:6" x14ac:dyDescent="0.2">
      <c r="A6" s="6">
        <v>2021</v>
      </c>
      <c r="B6" s="9">
        <f>SUMIFS(Concentrado!C$2:C$199,Concentrado!$A$2:$A$199,"="&amp;$A6,Concentrado!$B$2:$B$199, "=Nuevo León")</f>
        <v>49625</v>
      </c>
      <c r="C6" s="9">
        <f>SUMIFS(Concentrado!D$2:D$199,Concentrado!$A$2:$A$199,"="&amp;$A6,Concentrado!$B$2:$B$199, "=Nuevo León")</f>
        <v>90363</v>
      </c>
      <c r="D6" s="9">
        <f>SUMIFS(Concentrado!E$2:E$199,Concentrado!$A$2:$A$199,"="&amp;$A6,Concentrado!$B$2:$B$199, "=Nuevo León")</f>
        <v>0</v>
      </c>
      <c r="E6" s="9">
        <f>SUMIFS(Concentrado!F$2:F$199,Concentrado!$A$2:$A$199,"="&amp;$A6,Concentrado!$B$2:$B$199, "=Nuevo León")</f>
        <v>26</v>
      </c>
      <c r="F6" s="9">
        <f>SUMIFS(Concentrado!G$2:G$199,Concentrado!$A$2:$A$199,"="&amp;$A6,Concentrado!$B$2:$B$199, "=Nuevo León")</f>
        <v>140014</v>
      </c>
    </row>
    <row r="7" spans="1:6" x14ac:dyDescent="0.2">
      <c r="A7" s="6">
        <v>2022</v>
      </c>
      <c r="B7" s="9">
        <f>SUMIFS(Concentrado!C$2:C$199,Concentrado!$A$2:$A$199,"="&amp;$A7,Concentrado!$B$2:$B$199, "=Nuevo León")</f>
        <v>35674</v>
      </c>
      <c r="C7" s="9">
        <f>SUMIFS(Concentrado!D$2:D$199,Concentrado!$A$2:$A$199,"="&amp;$A7,Concentrado!$B$2:$B$199, "=Nuevo León")</f>
        <v>57531</v>
      </c>
      <c r="D7" s="9">
        <f>SUMIFS(Concentrado!E$2:E$199,Concentrado!$A$2:$A$199,"="&amp;$A7,Concentrado!$B$2:$B$199, "=Nuevo León")</f>
        <v>4</v>
      </c>
      <c r="E7" s="9">
        <f>SUMIFS(Concentrado!F$2:F$199,Concentrado!$A$2:$A$199,"="&amp;$A7,Concentrado!$B$2:$B$199, "=Nuevo León")</f>
        <v>58</v>
      </c>
      <c r="F7" s="9">
        <f>SUMIFS(Concentrado!G$2:G$199,Concentrado!$A$2:$A$199,"="&amp;$A7,Concentrado!$B$2:$B$199, "=Nuevo León")</f>
        <v>93267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"=Oaxaca")</f>
        <v>48040</v>
      </c>
      <c r="C2" s="9">
        <f>SUMIFS(Concentrado!D$2:D$199,Concentrado!$A$2:$A$199,"="&amp;$A2,Concentrado!$B$2:$B$199, "=Oaxaca")</f>
        <v>112578</v>
      </c>
      <c r="D2" s="9">
        <f>SUMIFS(Concentrado!E$2:E$199,Concentrado!$A$2:$A$199,"="&amp;$A2,Concentrado!$B$2:$B$199, "=Oaxaca")</f>
        <v>0</v>
      </c>
      <c r="E2" s="9">
        <f>SUMIFS(Concentrado!F$2:F$199,Concentrado!$A$2:$A$199,"="&amp;$A2,Concentrado!$B$2:$B$199, "=Oaxaca")</f>
        <v>4</v>
      </c>
      <c r="F2" s="9">
        <f>SUMIFS(Concentrado!G$2:G$199,Concentrado!$A$2:$A$199,"="&amp;$A2,Concentrado!$B$2:$B$199, "=Oaxaca")</f>
        <v>160622</v>
      </c>
    </row>
    <row r="3" spans="1:6" x14ac:dyDescent="0.2">
      <c r="A3" s="6">
        <v>2018</v>
      </c>
      <c r="B3" s="9">
        <f>SUMIFS(Concentrado!C$2:C$199,Concentrado!$A$2:$A$199,"="&amp;$A3,Concentrado!$B$2:$B$199, "=Oaxaca")</f>
        <v>52507</v>
      </c>
      <c r="C3" s="9">
        <f>SUMIFS(Concentrado!D$2:D$199,Concentrado!$A$2:$A$199,"="&amp;$A3,Concentrado!$B$2:$B$199, "=Oaxaca")</f>
        <v>122425</v>
      </c>
      <c r="D3" s="9">
        <f>SUMIFS(Concentrado!E$2:E$199,Concentrado!$A$2:$A$199,"="&amp;$A3,Concentrado!$B$2:$B$199, "=Oaxaca")</f>
        <v>0</v>
      </c>
      <c r="E3" s="9">
        <f>SUMIFS(Concentrado!F$2:F$199,Concentrado!$A$2:$A$199,"="&amp;$A3,Concentrado!$B$2:$B$199, "=Oaxaca")</f>
        <v>0</v>
      </c>
      <c r="F3" s="9">
        <f>SUMIFS(Concentrado!G$2:G$199,Concentrado!$A$2:$A$199,"="&amp;$A3,Concentrado!$B$2:$B$199, "=Oaxaca")</f>
        <v>174932</v>
      </c>
    </row>
    <row r="4" spans="1:6" x14ac:dyDescent="0.2">
      <c r="A4" s="6">
        <v>2019</v>
      </c>
      <c r="B4" s="9">
        <f>SUMIFS(Concentrado!C$2:C$199,Concentrado!$A$2:$A$199,"="&amp;$A4,Concentrado!$B$2:$B$199, "=Oaxaca")</f>
        <v>58336</v>
      </c>
      <c r="C4" s="9">
        <f>SUMIFS(Concentrado!D$2:D$199,Concentrado!$A$2:$A$199,"="&amp;$A4,Concentrado!$B$2:$B$199, "=Oaxaca")</f>
        <v>128191</v>
      </c>
      <c r="D4" s="9">
        <f>SUMIFS(Concentrado!E$2:E$199,Concentrado!$A$2:$A$199,"="&amp;$A4,Concentrado!$B$2:$B$199, "=Oaxaca")</f>
        <v>0</v>
      </c>
      <c r="E4" s="9">
        <f>SUMIFS(Concentrado!F$2:F$199,Concentrado!$A$2:$A$199,"="&amp;$A4,Concentrado!$B$2:$B$199, "=Oaxaca")</f>
        <v>7</v>
      </c>
      <c r="F4" s="9">
        <f>SUMIFS(Concentrado!G$2:G$199,Concentrado!$A$2:$A$199,"="&amp;$A4,Concentrado!$B$2:$B$199, "=Oaxaca")</f>
        <v>186534</v>
      </c>
    </row>
    <row r="5" spans="1:6" x14ac:dyDescent="0.2">
      <c r="A5" s="6">
        <v>2020</v>
      </c>
      <c r="B5" s="9">
        <f>SUMIFS(Concentrado!C$2:C$199,Concentrado!$A$2:$A$199,"="&amp;$A5,Concentrado!$B$2:$B$199, "=Oaxaca")</f>
        <v>25448</v>
      </c>
      <c r="C5" s="9">
        <f>SUMIFS(Concentrado!D$2:D$199,Concentrado!$A$2:$A$199,"="&amp;$A5,Concentrado!$B$2:$B$199, "=Oaxaca")</f>
        <v>66082</v>
      </c>
      <c r="D5" s="9">
        <f>SUMIFS(Concentrado!E$2:E$199,Concentrado!$A$2:$A$199,"="&amp;$A5,Concentrado!$B$2:$B$199, "=Oaxaca")</f>
        <v>0</v>
      </c>
      <c r="E5" s="9">
        <f>SUMIFS(Concentrado!F$2:F$199,Concentrado!$A$2:$A$199,"="&amp;$A5,Concentrado!$B$2:$B$199, "=Oaxaca")</f>
        <v>1</v>
      </c>
      <c r="F5" s="9">
        <f>SUMIFS(Concentrado!G$2:G$199,Concentrado!$A$2:$A$199,"="&amp;$A5,Concentrado!$B$2:$B$199, "=Oaxaca")</f>
        <v>91531</v>
      </c>
    </row>
    <row r="6" spans="1:6" x14ac:dyDescent="0.2">
      <c r="A6" s="6">
        <v>2021</v>
      </c>
      <c r="B6" s="9">
        <f>SUMIFS(Concentrado!C$2:C$199,Concentrado!$A$2:$A$199,"="&amp;$A6,Concentrado!$B$2:$B$199, "=Oaxaca")</f>
        <v>24676</v>
      </c>
      <c r="C6" s="9">
        <f>SUMIFS(Concentrado!D$2:D$199,Concentrado!$A$2:$A$199,"="&amp;$A6,Concentrado!$B$2:$B$199, "=Oaxaca")</f>
        <v>58657</v>
      </c>
      <c r="D6" s="9">
        <f>SUMIFS(Concentrado!E$2:E$199,Concentrado!$A$2:$A$199,"="&amp;$A6,Concentrado!$B$2:$B$199, "=Oaxaca")</f>
        <v>1</v>
      </c>
      <c r="E6" s="9">
        <f>SUMIFS(Concentrado!F$2:F$199,Concentrado!$A$2:$A$199,"="&amp;$A6,Concentrado!$B$2:$B$199, "=Oaxaca")</f>
        <v>6</v>
      </c>
      <c r="F6" s="9">
        <f>SUMIFS(Concentrado!G$2:G$199,Concentrado!$A$2:$A$199,"="&amp;$A6,Concentrado!$B$2:$B$199, "=Oaxaca")</f>
        <v>83340</v>
      </c>
    </row>
    <row r="7" spans="1:6" x14ac:dyDescent="0.2">
      <c r="A7" s="6">
        <v>2022</v>
      </c>
      <c r="B7" s="9">
        <f>SUMIFS(Concentrado!C$2:C$199,Concentrado!$A$2:$A$199,"="&amp;$A7,Concentrado!$B$2:$B$199, "=Oaxaca")</f>
        <v>26944</v>
      </c>
      <c r="C7" s="9">
        <f>SUMIFS(Concentrado!D$2:D$199,Concentrado!$A$2:$A$199,"="&amp;$A7,Concentrado!$B$2:$B$199, "=Oaxaca")</f>
        <v>53072</v>
      </c>
      <c r="D7" s="9">
        <f>SUMIFS(Concentrado!E$2:E$199,Concentrado!$A$2:$A$199,"="&amp;$A7,Concentrado!$B$2:$B$199, "=Oaxaca")</f>
        <v>2</v>
      </c>
      <c r="E7" s="9">
        <f>SUMIFS(Concentrado!F$2:F$199,Concentrado!$A$2:$A$199,"="&amp;$A7,Concentrado!$B$2:$B$199, "=Oaxaca")</f>
        <v>5</v>
      </c>
      <c r="F7" s="9">
        <f>SUMIFS(Concentrado!G$2:G$199,Concentrado!$A$2:$A$199,"="&amp;$A7,Concentrado!$B$2:$B$199, "=Oaxaca")</f>
        <v>80023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"=Puebla")</f>
        <v>157395</v>
      </c>
      <c r="C2" s="9">
        <f>SUMIFS(Concentrado!D$2:D$199,Concentrado!$A$2:$A$199,"="&amp;$A2,Concentrado!$B$2:$B$199, "=Puebla")</f>
        <v>326789</v>
      </c>
      <c r="D2" s="9">
        <f>SUMIFS(Concentrado!E$2:E$199,Concentrado!$A$2:$A$199,"="&amp;$A2,Concentrado!$B$2:$B$199, "=Puebla")</f>
        <v>0</v>
      </c>
      <c r="E2" s="9">
        <f>SUMIFS(Concentrado!F$2:F$199,Concentrado!$A$2:$A$199,"="&amp;$A2,Concentrado!$B$2:$B$199, "=Puebla")</f>
        <v>1</v>
      </c>
      <c r="F2" s="9">
        <f>SUMIFS(Concentrado!G$2:G$199,Concentrado!$A$2:$A$199,"="&amp;$A2,Concentrado!$B$2:$B$199, "=Puebla")</f>
        <v>484185</v>
      </c>
    </row>
    <row r="3" spans="1:6" x14ac:dyDescent="0.2">
      <c r="A3" s="6">
        <v>2018</v>
      </c>
      <c r="B3" s="9">
        <f>SUMIFS(Concentrado!C$2:C$199,Concentrado!$A$2:$A$199,"="&amp;$A3,Concentrado!$B$2:$B$199, "=Puebla")</f>
        <v>151420</v>
      </c>
      <c r="C3" s="9">
        <f>SUMIFS(Concentrado!D$2:D$199,Concentrado!$A$2:$A$199,"="&amp;$A3,Concentrado!$B$2:$B$199, "=Puebla")</f>
        <v>308546</v>
      </c>
      <c r="D3" s="9">
        <f>SUMIFS(Concentrado!E$2:E$199,Concentrado!$A$2:$A$199,"="&amp;$A3,Concentrado!$B$2:$B$199, "=Puebla")</f>
        <v>0</v>
      </c>
      <c r="E3" s="9">
        <f>SUMIFS(Concentrado!F$2:F$199,Concentrado!$A$2:$A$199,"="&amp;$A3,Concentrado!$B$2:$B$199, "=Puebla")</f>
        <v>0</v>
      </c>
      <c r="F3" s="9">
        <f>SUMIFS(Concentrado!G$2:G$199,Concentrado!$A$2:$A$199,"="&amp;$A3,Concentrado!$B$2:$B$199, "=Puebla")</f>
        <v>459966</v>
      </c>
    </row>
    <row r="4" spans="1:6" x14ac:dyDescent="0.2">
      <c r="A4" s="6">
        <v>2019</v>
      </c>
      <c r="B4" s="9">
        <f>SUMIFS(Concentrado!C$2:C$199,Concentrado!$A$2:$A$199,"="&amp;$A4,Concentrado!$B$2:$B$199, "=Puebla")</f>
        <v>161420</v>
      </c>
      <c r="C4" s="9">
        <f>SUMIFS(Concentrado!D$2:D$199,Concentrado!$A$2:$A$199,"="&amp;$A4,Concentrado!$B$2:$B$199, "=Puebla")</f>
        <v>299939</v>
      </c>
      <c r="D4" s="9">
        <f>SUMIFS(Concentrado!E$2:E$199,Concentrado!$A$2:$A$199,"="&amp;$A4,Concentrado!$B$2:$B$199, "=Puebla")</f>
        <v>0</v>
      </c>
      <c r="E4" s="9">
        <f>SUMIFS(Concentrado!F$2:F$199,Concentrado!$A$2:$A$199,"="&amp;$A4,Concentrado!$B$2:$B$199, "=Puebla")</f>
        <v>2</v>
      </c>
      <c r="F4" s="9">
        <f>SUMIFS(Concentrado!G$2:G$199,Concentrado!$A$2:$A$199,"="&amp;$A4,Concentrado!$B$2:$B$199, "=Puebla")</f>
        <v>461361</v>
      </c>
    </row>
    <row r="5" spans="1:6" x14ac:dyDescent="0.2">
      <c r="A5" s="6">
        <v>2020</v>
      </c>
      <c r="B5" s="9">
        <f>SUMIFS(Concentrado!C$2:C$199,Concentrado!$A$2:$A$199,"="&amp;$A5,Concentrado!$B$2:$B$199, "=Puebla")</f>
        <v>78721</v>
      </c>
      <c r="C5" s="9">
        <f>SUMIFS(Concentrado!D$2:D$199,Concentrado!$A$2:$A$199,"="&amp;$A5,Concentrado!$B$2:$B$199, "=Puebla")</f>
        <v>157275</v>
      </c>
      <c r="D5" s="9">
        <f>SUMIFS(Concentrado!E$2:E$199,Concentrado!$A$2:$A$199,"="&amp;$A5,Concentrado!$B$2:$B$199, "=Puebla")</f>
        <v>0</v>
      </c>
      <c r="E5" s="9">
        <f>SUMIFS(Concentrado!F$2:F$199,Concentrado!$A$2:$A$199,"="&amp;$A5,Concentrado!$B$2:$B$199, "=Puebla")</f>
        <v>4</v>
      </c>
      <c r="F5" s="9">
        <f>SUMIFS(Concentrado!G$2:G$199,Concentrado!$A$2:$A$199,"="&amp;$A5,Concentrado!$B$2:$B$199, "=Puebla")</f>
        <v>236000</v>
      </c>
    </row>
    <row r="6" spans="1:6" x14ac:dyDescent="0.2">
      <c r="A6" s="6">
        <v>2021</v>
      </c>
      <c r="B6" s="9">
        <f>SUMIFS(Concentrado!C$2:C$199,Concentrado!$A$2:$A$199,"="&amp;$A6,Concentrado!$B$2:$B$199, "=Puebla")</f>
        <v>76494</v>
      </c>
      <c r="C6" s="9">
        <f>SUMIFS(Concentrado!D$2:D$199,Concentrado!$A$2:$A$199,"="&amp;$A6,Concentrado!$B$2:$B$199, "=Puebla")</f>
        <v>151939</v>
      </c>
      <c r="D6" s="9">
        <f>SUMIFS(Concentrado!E$2:E$199,Concentrado!$A$2:$A$199,"="&amp;$A6,Concentrado!$B$2:$B$199, "=Puebla")</f>
        <v>1</v>
      </c>
      <c r="E6" s="9">
        <f>SUMIFS(Concentrado!F$2:F$199,Concentrado!$A$2:$A$199,"="&amp;$A6,Concentrado!$B$2:$B$199, "=Puebla")</f>
        <v>57</v>
      </c>
      <c r="F6" s="9">
        <f>SUMIFS(Concentrado!G$2:G$199,Concentrado!$A$2:$A$199,"="&amp;$A6,Concentrado!$B$2:$B$199, "=Puebla")</f>
        <v>228491</v>
      </c>
    </row>
    <row r="7" spans="1:6" x14ac:dyDescent="0.2">
      <c r="A7" s="6">
        <v>2022</v>
      </c>
      <c r="B7" s="9">
        <f>SUMIFS(Concentrado!C$2:C$199,Concentrado!$A$2:$A$199,"="&amp;$A7,Concentrado!$B$2:$B$199, "=Puebla")</f>
        <v>71737</v>
      </c>
      <c r="C7" s="9">
        <f>SUMIFS(Concentrado!D$2:D$199,Concentrado!$A$2:$A$199,"="&amp;$A7,Concentrado!$B$2:$B$199, "=Puebla")</f>
        <v>143385</v>
      </c>
      <c r="D7" s="9">
        <f>SUMIFS(Concentrado!E$2:E$199,Concentrado!$A$2:$A$199,"="&amp;$A7,Concentrado!$B$2:$B$199, "=Puebla")</f>
        <v>3</v>
      </c>
      <c r="E7" s="9">
        <f>SUMIFS(Concentrado!F$2:F$199,Concentrado!$A$2:$A$199,"="&amp;$A7,Concentrado!$B$2:$B$199, "=Puebla")</f>
        <v>60</v>
      </c>
      <c r="F7" s="9">
        <f>SUMIFS(Concentrado!G$2:G$199,Concentrado!$A$2:$A$199,"="&amp;$A7,Concentrado!$B$2:$B$199, "=Puebla")</f>
        <v>215185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"=Querétaro")</f>
        <v>52143</v>
      </c>
      <c r="C2" s="9">
        <f>SUMIFS(Concentrado!D$2:D$199,Concentrado!$A$2:$A$199,"="&amp;$A2,Concentrado!$B$2:$B$199, "=Querétaro")</f>
        <v>110712</v>
      </c>
      <c r="D2" s="9">
        <f>SUMIFS(Concentrado!E$2:E$199,Concentrado!$A$2:$A$199,"="&amp;$A2,Concentrado!$B$2:$B$199, "=Querétaro")</f>
        <v>0</v>
      </c>
      <c r="E2" s="9">
        <f>SUMIFS(Concentrado!F$2:F$199,Concentrado!$A$2:$A$199,"="&amp;$A2,Concentrado!$B$2:$B$199, "=Querétaro")</f>
        <v>0</v>
      </c>
      <c r="F2" s="9">
        <f>SUMIFS(Concentrado!G$2:G$199,Concentrado!$A$2:$A$199,"="&amp;$A2,Concentrado!$B$2:$B$199, "=Querétaro")</f>
        <v>162855</v>
      </c>
    </row>
    <row r="3" spans="1:6" x14ac:dyDescent="0.2">
      <c r="A3" s="6">
        <v>2018</v>
      </c>
      <c r="B3" s="9">
        <f>SUMIFS(Concentrado!C$2:C$199,Concentrado!$A$2:$A$199,"="&amp;$A3,Concentrado!$B$2:$B$199, "=Querétaro")</f>
        <v>47049</v>
      </c>
      <c r="C3" s="9">
        <f>SUMIFS(Concentrado!D$2:D$199,Concentrado!$A$2:$A$199,"="&amp;$A3,Concentrado!$B$2:$B$199, "=Querétaro")</f>
        <v>97275</v>
      </c>
      <c r="D3" s="9">
        <f>SUMIFS(Concentrado!E$2:E$199,Concentrado!$A$2:$A$199,"="&amp;$A3,Concentrado!$B$2:$B$199, "=Querétaro")</f>
        <v>0</v>
      </c>
      <c r="E3" s="9">
        <f>SUMIFS(Concentrado!F$2:F$199,Concentrado!$A$2:$A$199,"="&amp;$A3,Concentrado!$B$2:$B$199, "=Querétaro")</f>
        <v>0</v>
      </c>
      <c r="F3" s="9">
        <f>SUMIFS(Concentrado!G$2:G$199,Concentrado!$A$2:$A$199,"="&amp;$A3,Concentrado!$B$2:$B$199, "=Querétaro")</f>
        <v>144324</v>
      </c>
    </row>
    <row r="4" spans="1:6" x14ac:dyDescent="0.2">
      <c r="A4" s="6">
        <v>2019</v>
      </c>
      <c r="B4" s="9">
        <f>SUMIFS(Concentrado!C$2:C$199,Concentrado!$A$2:$A$199,"="&amp;$A4,Concentrado!$B$2:$B$199, "=Querétaro")</f>
        <v>49166</v>
      </c>
      <c r="C4" s="9">
        <f>SUMIFS(Concentrado!D$2:D$199,Concentrado!$A$2:$A$199,"="&amp;$A4,Concentrado!$B$2:$B$199, "=Querétaro")</f>
        <v>92642</v>
      </c>
      <c r="D4" s="9">
        <f>SUMIFS(Concentrado!E$2:E$199,Concentrado!$A$2:$A$199,"="&amp;$A4,Concentrado!$B$2:$B$199, "=Querétaro")</f>
        <v>0</v>
      </c>
      <c r="E4" s="9">
        <f>SUMIFS(Concentrado!F$2:F$199,Concentrado!$A$2:$A$199,"="&amp;$A4,Concentrado!$B$2:$B$199, "=Querétaro")</f>
        <v>0</v>
      </c>
      <c r="F4" s="9">
        <f>SUMIFS(Concentrado!G$2:G$199,Concentrado!$A$2:$A$199,"="&amp;$A4,Concentrado!$B$2:$B$199, "=Querétaro")</f>
        <v>141808</v>
      </c>
    </row>
    <row r="5" spans="1:6" x14ac:dyDescent="0.2">
      <c r="A5" s="6">
        <v>2020</v>
      </c>
      <c r="B5" s="9">
        <f>SUMIFS(Concentrado!C$2:C$199,Concentrado!$A$2:$A$199,"="&amp;$A5,Concentrado!$B$2:$B$199, "=Querétaro")</f>
        <v>22335</v>
      </c>
      <c r="C5" s="9">
        <f>SUMIFS(Concentrado!D$2:D$199,Concentrado!$A$2:$A$199,"="&amp;$A5,Concentrado!$B$2:$B$199, "=Querétaro")</f>
        <v>46375</v>
      </c>
      <c r="D5" s="9">
        <f>SUMIFS(Concentrado!E$2:E$199,Concentrado!$A$2:$A$199,"="&amp;$A5,Concentrado!$B$2:$B$199, "=Querétaro")</f>
        <v>0</v>
      </c>
      <c r="E5" s="9">
        <f>SUMIFS(Concentrado!F$2:F$199,Concentrado!$A$2:$A$199,"="&amp;$A5,Concentrado!$B$2:$B$199, "=Querétaro")</f>
        <v>11</v>
      </c>
      <c r="F5" s="9">
        <f>SUMIFS(Concentrado!G$2:G$199,Concentrado!$A$2:$A$199,"="&amp;$A5,Concentrado!$B$2:$B$199, "=Querétaro")</f>
        <v>68721</v>
      </c>
    </row>
    <row r="6" spans="1:6" x14ac:dyDescent="0.2">
      <c r="A6" s="6">
        <v>2021</v>
      </c>
      <c r="B6" s="9">
        <f>SUMIFS(Concentrado!C$2:C$199,Concentrado!$A$2:$A$199,"="&amp;$A6,Concentrado!$B$2:$B$199, "=Querétaro")</f>
        <v>30392</v>
      </c>
      <c r="C6" s="9">
        <f>SUMIFS(Concentrado!D$2:D$199,Concentrado!$A$2:$A$199,"="&amp;$A6,Concentrado!$B$2:$B$199, "=Querétaro")</f>
        <v>47462</v>
      </c>
      <c r="D6" s="9">
        <f>SUMIFS(Concentrado!E$2:E$199,Concentrado!$A$2:$A$199,"="&amp;$A6,Concentrado!$B$2:$B$199, "=Querétaro")</f>
        <v>1</v>
      </c>
      <c r="E6" s="9">
        <f>SUMIFS(Concentrado!F$2:F$199,Concentrado!$A$2:$A$199,"="&amp;$A6,Concentrado!$B$2:$B$199, "=Querétaro")</f>
        <v>36</v>
      </c>
      <c r="F6" s="9">
        <f>SUMIFS(Concentrado!G$2:G$199,Concentrado!$A$2:$A$199,"="&amp;$A6,Concentrado!$B$2:$B$199, "=Querétaro")</f>
        <v>77891</v>
      </c>
    </row>
    <row r="7" spans="1:6" x14ac:dyDescent="0.2">
      <c r="A7" s="6">
        <v>2022</v>
      </c>
      <c r="B7" s="9">
        <f>SUMIFS(Concentrado!C$2:C$199,Concentrado!$A$2:$A$199,"="&amp;$A7,Concentrado!$B$2:$B$199, "=Querétaro")</f>
        <v>27432</v>
      </c>
      <c r="C7" s="9">
        <f>SUMIFS(Concentrado!D$2:D$199,Concentrado!$A$2:$A$199,"="&amp;$A7,Concentrado!$B$2:$B$199, "=Querétaro")</f>
        <v>45914</v>
      </c>
      <c r="D7" s="9">
        <f>SUMIFS(Concentrado!E$2:E$199,Concentrado!$A$2:$A$199,"="&amp;$A7,Concentrado!$B$2:$B$199, "=Querétaro")</f>
        <v>0</v>
      </c>
      <c r="E7" s="9">
        <f>SUMIFS(Concentrado!F$2:F$199,Concentrado!$A$2:$A$199,"="&amp;$A7,Concentrado!$B$2:$B$199, "=Querétaro")</f>
        <v>32</v>
      </c>
      <c r="F7" s="9">
        <f>SUMIFS(Concentrado!G$2:G$199,Concentrado!$A$2:$A$199,"="&amp;$A7,Concentrado!$B$2:$B$199, "=Querétaro")</f>
        <v>73378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"=Quintana Roo")</f>
        <v>37010</v>
      </c>
      <c r="C2" s="9">
        <f>SUMIFS(Concentrado!D$2:D$199,Concentrado!$A$2:$A$199,"="&amp;$A2,Concentrado!$B$2:$B$199, "=Quintana Roo")</f>
        <v>60573</v>
      </c>
      <c r="D2" s="9">
        <f>SUMIFS(Concentrado!E$2:E$199,Concentrado!$A$2:$A$199,"="&amp;$A2,Concentrado!$B$2:$B$199, "=Quintana Roo")</f>
        <v>0</v>
      </c>
      <c r="E2" s="9">
        <f>SUMIFS(Concentrado!F$2:F$199,Concentrado!$A$2:$A$199,"="&amp;$A2,Concentrado!$B$2:$B$199, "=Quintana Roo")</f>
        <v>17</v>
      </c>
      <c r="F2" s="9">
        <f>SUMIFS(Concentrado!G$2:G$199,Concentrado!$A$2:$A$199,"="&amp;$A2,Concentrado!$B$2:$B$199, "=Quintana Roo")</f>
        <v>97600</v>
      </c>
    </row>
    <row r="3" spans="1:6" x14ac:dyDescent="0.2">
      <c r="A3" s="6">
        <v>2018</v>
      </c>
      <c r="B3" s="9">
        <f>SUMIFS(Concentrado!C$2:C$199,Concentrado!$A$2:$A$199,"="&amp;$A3,Concentrado!$B$2:$B$199, "=Quintana Roo")</f>
        <v>29556</v>
      </c>
      <c r="C3" s="9">
        <f>SUMIFS(Concentrado!D$2:D$199,Concentrado!$A$2:$A$199,"="&amp;$A3,Concentrado!$B$2:$B$199, "=Quintana Roo")</f>
        <v>48205</v>
      </c>
      <c r="D3" s="9">
        <f>SUMIFS(Concentrado!E$2:E$199,Concentrado!$A$2:$A$199,"="&amp;$A3,Concentrado!$B$2:$B$199, "=Quintana Roo")</f>
        <v>0</v>
      </c>
      <c r="E3" s="9">
        <f>SUMIFS(Concentrado!F$2:F$199,Concentrado!$A$2:$A$199,"="&amp;$A3,Concentrado!$B$2:$B$199, "=Quintana Roo")</f>
        <v>83</v>
      </c>
      <c r="F3" s="9">
        <f>SUMIFS(Concentrado!G$2:G$199,Concentrado!$A$2:$A$199,"="&amp;$A3,Concentrado!$B$2:$B$199, "=Quintana Roo")</f>
        <v>77844</v>
      </c>
    </row>
    <row r="4" spans="1:6" x14ac:dyDescent="0.2">
      <c r="A4" s="6">
        <v>2019</v>
      </c>
      <c r="B4" s="9">
        <f>SUMIFS(Concentrado!C$2:C$199,Concentrado!$A$2:$A$199,"="&amp;$A4,Concentrado!$B$2:$B$199, "=Quintana Roo")</f>
        <v>42460</v>
      </c>
      <c r="C4" s="9">
        <f>SUMIFS(Concentrado!D$2:D$199,Concentrado!$A$2:$A$199,"="&amp;$A4,Concentrado!$B$2:$B$199, "=Quintana Roo")</f>
        <v>91455</v>
      </c>
      <c r="D4" s="9">
        <f>SUMIFS(Concentrado!E$2:E$199,Concentrado!$A$2:$A$199,"="&amp;$A4,Concentrado!$B$2:$B$199, "=Quintana Roo")</f>
        <v>0</v>
      </c>
      <c r="E4" s="9">
        <f>SUMIFS(Concentrado!F$2:F$199,Concentrado!$A$2:$A$199,"="&amp;$A4,Concentrado!$B$2:$B$199, "=Quintana Roo")</f>
        <v>98</v>
      </c>
      <c r="F4" s="9">
        <f>SUMIFS(Concentrado!G$2:G$199,Concentrado!$A$2:$A$199,"="&amp;$A4,Concentrado!$B$2:$B$199, "=Quintana Roo")</f>
        <v>134013</v>
      </c>
    </row>
    <row r="5" spans="1:6" x14ac:dyDescent="0.2">
      <c r="A5" s="6">
        <v>2020</v>
      </c>
      <c r="B5" s="9">
        <f>SUMIFS(Concentrado!C$2:C$199,Concentrado!$A$2:$A$199,"="&amp;$A5,Concentrado!$B$2:$B$199, "=Quintana Roo")</f>
        <v>27392</v>
      </c>
      <c r="C5" s="9">
        <f>SUMIFS(Concentrado!D$2:D$199,Concentrado!$A$2:$A$199,"="&amp;$A5,Concentrado!$B$2:$B$199, "=Quintana Roo")</f>
        <v>49192</v>
      </c>
      <c r="D5" s="9">
        <f>SUMIFS(Concentrado!E$2:E$199,Concentrado!$A$2:$A$199,"="&amp;$A5,Concentrado!$B$2:$B$199, "=Quintana Roo")</f>
        <v>0</v>
      </c>
      <c r="E5" s="9">
        <f>SUMIFS(Concentrado!F$2:F$199,Concentrado!$A$2:$A$199,"="&amp;$A5,Concentrado!$B$2:$B$199, "=Quintana Roo")</f>
        <v>36</v>
      </c>
      <c r="F5" s="9">
        <f>SUMIFS(Concentrado!G$2:G$199,Concentrado!$A$2:$A$199,"="&amp;$A5,Concentrado!$B$2:$B$199, "=Quintana Roo")</f>
        <v>76620</v>
      </c>
    </row>
    <row r="6" spans="1:6" x14ac:dyDescent="0.2">
      <c r="A6" s="6">
        <v>2021</v>
      </c>
      <c r="B6" s="9">
        <f>SUMIFS(Concentrado!C$2:C$199,Concentrado!$A$2:$A$199,"="&amp;$A6,Concentrado!$B$2:$B$199, "=Quintana Roo")</f>
        <v>30060</v>
      </c>
      <c r="C6" s="9">
        <f>SUMIFS(Concentrado!D$2:D$199,Concentrado!$A$2:$A$199,"="&amp;$A6,Concentrado!$B$2:$B$199, "=Quintana Roo")</f>
        <v>59259</v>
      </c>
      <c r="D6" s="9">
        <f>SUMIFS(Concentrado!E$2:E$199,Concentrado!$A$2:$A$199,"="&amp;$A6,Concentrado!$B$2:$B$199, "=Quintana Roo")</f>
        <v>2</v>
      </c>
      <c r="E6" s="9">
        <f>SUMIFS(Concentrado!F$2:F$199,Concentrado!$A$2:$A$199,"="&amp;$A6,Concentrado!$B$2:$B$199, "=Quintana Roo")</f>
        <v>168</v>
      </c>
      <c r="F6" s="9">
        <f>SUMIFS(Concentrado!G$2:G$199,Concentrado!$A$2:$A$199,"="&amp;$A6,Concentrado!$B$2:$B$199, "=Quintana Roo")</f>
        <v>89489</v>
      </c>
    </row>
    <row r="7" spans="1:6" x14ac:dyDescent="0.2">
      <c r="A7" s="6">
        <v>2022</v>
      </c>
      <c r="B7" s="9">
        <f>SUMIFS(Concentrado!C$2:C$199,Concentrado!$A$2:$A$199,"="&amp;$A7,Concentrado!$B$2:$B$199, "=Quintana Roo")</f>
        <v>17475</v>
      </c>
      <c r="C7" s="9">
        <f>SUMIFS(Concentrado!D$2:D$199,Concentrado!$A$2:$A$199,"="&amp;$A7,Concentrado!$B$2:$B$199, "=Quintana Roo")</f>
        <v>34531</v>
      </c>
      <c r="D7" s="9">
        <f>SUMIFS(Concentrado!E$2:E$199,Concentrado!$A$2:$A$199,"="&amp;$A7,Concentrado!$B$2:$B$199, "=Quintana Roo")</f>
        <v>4</v>
      </c>
      <c r="E7" s="9">
        <f>SUMIFS(Concentrado!F$2:F$199,Concentrado!$A$2:$A$199,"="&amp;$A7,Concentrado!$B$2:$B$199, "=Quintana Roo")</f>
        <v>38</v>
      </c>
      <c r="F7" s="9">
        <f>SUMIFS(Concentrado!G$2:G$199,Concentrado!$A$2:$A$199,"="&amp;$A7,Concentrado!$B$2:$B$199, "=Quintana Roo")</f>
        <v>52048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"=San Luis Potosí")</f>
        <v>77625</v>
      </c>
      <c r="C2" s="9">
        <f>SUMIFS(Concentrado!D$2:D$199,Concentrado!$A$2:$A$199,"="&amp;$A2,Concentrado!$B$2:$B$199, "=San Luis Potosí")</f>
        <v>135052</v>
      </c>
      <c r="D2" s="9">
        <f>SUMIFS(Concentrado!E$2:E$199,Concentrado!$A$2:$A$199,"="&amp;$A2,Concentrado!$B$2:$B$199, "=San Luis Potosí")</f>
        <v>0</v>
      </c>
      <c r="E2" s="9">
        <f>SUMIFS(Concentrado!F$2:F$199,Concentrado!$A$2:$A$199,"="&amp;$A2,Concentrado!$B$2:$B$199, "=San Luis Potosí")</f>
        <v>3</v>
      </c>
      <c r="F2" s="9">
        <f>SUMIFS(Concentrado!G$2:G$199,Concentrado!$A$2:$A$199,"="&amp;$A2,Concentrado!$B$2:$B$199, "=San Luis Potosí")</f>
        <v>212680</v>
      </c>
    </row>
    <row r="3" spans="1:6" x14ac:dyDescent="0.2">
      <c r="A3" s="6">
        <v>2018</v>
      </c>
      <c r="B3" s="9">
        <f>SUMIFS(Concentrado!C$2:C$199,Concentrado!$A$2:$A$199,"="&amp;$A3,Concentrado!$B$2:$B$199, "=San Luis Potosí")</f>
        <v>68725</v>
      </c>
      <c r="C3" s="9">
        <f>SUMIFS(Concentrado!D$2:D$199,Concentrado!$A$2:$A$199,"="&amp;$A3,Concentrado!$B$2:$B$199, "=San Luis Potosí")</f>
        <v>118176</v>
      </c>
      <c r="D3" s="9">
        <f>SUMIFS(Concentrado!E$2:E$199,Concentrado!$A$2:$A$199,"="&amp;$A3,Concentrado!$B$2:$B$199, "=San Luis Potosí")</f>
        <v>0</v>
      </c>
      <c r="E3" s="9">
        <f>SUMIFS(Concentrado!F$2:F$199,Concentrado!$A$2:$A$199,"="&amp;$A3,Concentrado!$B$2:$B$199, "=San Luis Potosí")</f>
        <v>19</v>
      </c>
      <c r="F3" s="9">
        <f>SUMIFS(Concentrado!G$2:G$199,Concentrado!$A$2:$A$199,"="&amp;$A3,Concentrado!$B$2:$B$199, "=San Luis Potosí")</f>
        <v>186920</v>
      </c>
    </row>
    <row r="4" spans="1:6" x14ac:dyDescent="0.2">
      <c r="A4" s="6">
        <v>2019</v>
      </c>
      <c r="B4" s="9">
        <f>SUMIFS(Concentrado!C$2:C$199,Concentrado!$A$2:$A$199,"="&amp;$A4,Concentrado!$B$2:$B$199, "=San Luis Potosí")</f>
        <v>69191</v>
      </c>
      <c r="C4" s="9">
        <f>SUMIFS(Concentrado!D$2:D$199,Concentrado!$A$2:$A$199,"="&amp;$A4,Concentrado!$B$2:$B$199, "=San Luis Potosí")</f>
        <v>114953</v>
      </c>
      <c r="D4" s="9">
        <f>SUMIFS(Concentrado!E$2:E$199,Concentrado!$A$2:$A$199,"="&amp;$A4,Concentrado!$B$2:$B$199, "=San Luis Potosí")</f>
        <v>0</v>
      </c>
      <c r="E4" s="9">
        <f>SUMIFS(Concentrado!F$2:F$199,Concentrado!$A$2:$A$199,"="&amp;$A4,Concentrado!$B$2:$B$199, "=San Luis Potosí")</f>
        <v>19</v>
      </c>
      <c r="F4" s="9">
        <f>SUMIFS(Concentrado!G$2:G$199,Concentrado!$A$2:$A$199,"="&amp;$A4,Concentrado!$B$2:$B$199, "=San Luis Potosí")</f>
        <v>184163</v>
      </c>
    </row>
    <row r="5" spans="1:6" x14ac:dyDescent="0.2">
      <c r="A5" s="6">
        <v>2020</v>
      </c>
      <c r="B5" s="9">
        <f>SUMIFS(Concentrado!C$2:C$199,Concentrado!$A$2:$A$199,"="&amp;$A5,Concentrado!$B$2:$B$199, "=San Luis Potosí")</f>
        <v>43290</v>
      </c>
      <c r="C5" s="9">
        <f>SUMIFS(Concentrado!D$2:D$199,Concentrado!$A$2:$A$199,"="&amp;$A5,Concentrado!$B$2:$B$199, "=San Luis Potosí")</f>
        <v>75431</v>
      </c>
      <c r="D5" s="9">
        <f>SUMIFS(Concentrado!E$2:E$199,Concentrado!$A$2:$A$199,"="&amp;$A5,Concentrado!$B$2:$B$199, "=San Luis Potosí")</f>
        <v>0</v>
      </c>
      <c r="E5" s="9">
        <f>SUMIFS(Concentrado!F$2:F$199,Concentrado!$A$2:$A$199,"="&amp;$A5,Concentrado!$B$2:$B$199, "=San Luis Potosí")</f>
        <v>12</v>
      </c>
      <c r="F5" s="9">
        <f>SUMIFS(Concentrado!G$2:G$199,Concentrado!$A$2:$A$199,"="&amp;$A5,Concentrado!$B$2:$B$199, "=San Luis Potosí")</f>
        <v>118733</v>
      </c>
    </row>
    <row r="6" spans="1:6" x14ac:dyDescent="0.2">
      <c r="A6" s="6">
        <v>2021</v>
      </c>
      <c r="B6" s="9">
        <f>SUMIFS(Concentrado!C$2:C$199,Concentrado!$A$2:$A$199,"="&amp;$A6,Concentrado!$B$2:$B$199, "=San Luis Potosí")</f>
        <v>38397</v>
      </c>
      <c r="C6" s="9">
        <f>SUMIFS(Concentrado!D$2:D$199,Concentrado!$A$2:$A$199,"="&amp;$A6,Concentrado!$B$2:$B$199, "=San Luis Potosí")</f>
        <v>71087</v>
      </c>
      <c r="D6" s="9">
        <f>SUMIFS(Concentrado!E$2:E$199,Concentrado!$A$2:$A$199,"="&amp;$A6,Concentrado!$B$2:$B$199, "=San Luis Potosí")</f>
        <v>1</v>
      </c>
      <c r="E6" s="9">
        <f>SUMIFS(Concentrado!F$2:F$199,Concentrado!$A$2:$A$199,"="&amp;$A6,Concentrado!$B$2:$B$199, "=San Luis Potosí")</f>
        <v>30</v>
      </c>
      <c r="F6" s="9">
        <f>SUMIFS(Concentrado!G$2:G$199,Concentrado!$A$2:$A$199,"="&amp;$A6,Concentrado!$B$2:$B$199, "=San Luis Potosí")</f>
        <v>109515</v>
      </c>
    </row>
    <row r="7" spans="1:6" x14ac:dyDescent="0.2">
      <c r="A7" s="6">
        <v>2022</v>
      </c>
      <c r="B7" s="9">
        <f>SUMIFS(Concentrado!C$2:C$199,Concentrado!$A$2:$A$199,"="&amp;$A7,Concentrado!$B$2:$B$199, "=San Luis Potosí")</f>
        <v>29693</v>
      </c>
      <c r="C7" s="9">
        <f>SUMIFS(Concentrado!D$2:D$199,Concentrado!$A$2:$A$199,"="&amp;$A7,Concentrado!$B$2:$B$199, "=San Luis Potosí")</f>
        <v>49285</v>
      </c>
      <c r="D7" s="9">
        <f>SUMIFS(Concentrado!E$2:E$199,Concentrado!$A$2:$A$199,"="&amp;$A7,Concentrado!$B$2:$B$199, "=San Luis Potosí")</f>
        <v>8</v>
      </c>
      <c r="E7" s="9">
        <f>SUMIFS(Concentrado!F$2:F$199,Concentrado!$A$2:$A$199,"="&amp;$A7,Concentrado!$B$2:$B$199, "=San Luis Potosí")</f>
        <v>13</v>
      </c>
      <c r="F7" s="9">
        <f>SUMIFS(Concentrado!G$2:G$199,Concentrado!$A$2:$A$199,"="&amp;$A7,Concentrado!$B$2:$B$199, "=San Luis Potosí")</f>
        <v>78999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"=Sinaloa")</f>
        <v>84348</v>
      </c>
      <c r="C2" s="9">
        <f>SUMIFS(Concentrado!D$2:D$199,Concentrado!$A$2:$A$199,"="&amp;$A2,Concentrado!$B$2:$B$199, "=Sinaloa")</f>
        <v>140612</v>
      </c>
      <c r="D2" s="9">
        <f>SUMIFS(Concentrado!E$2:E$199,Concentrado!$A$2:$A$199,"="&amp;$A2,Concentrado!$B$2:$B$199, "=Sinaloa")</f>
        <v>0</v>
      </c>
      <c r="E2" s="9">
        <f>SUMIFS(Concentrado!F$2:F$199,Concentrado!$A$2:$A$199,"="&amp;$A2,Concentrado!$B$2:$B$199, "=Sinaloa")</f>
        <v>0</v>
      </c>
      <c r="F2" s="9">
        <f>SUMIFS(Concentrado!G$2:G$199,Concentrado!$A$2:$A$199,"="&amp;$A2,Concentrado!$B$2:$B$199, "=Sinaloa")</f>
        <v>224960</v>
      </c>
    </row>
    <row r="3" spans="1:6" x14ac:dyDescent="0.2">
      <c r="A3" s="6">
        <v>2018</v>
      </c>
      <c r="B3" s="9">
        <f>SUMIFS(Concentrado!C$2:C$199,Concentrado!$A$2:$A$199,"="&amp;$A3,Concentrado!$B$2:$B$199, "=Sinaloa")</f>
        <v>95940</v>
      </c>
      <c r="C3" s="9">
        <f>SUMIFS(Concentrado!D$2:D$199,Concentrado!$A$2:$A$199,"="&amp;$A3,Concentrado!$B$2:$B$199, "=Sinaloa")</f>
        <v>150080</v>
      </c>
      <c r="D3" s="9">
        <f>SUMIFS(Concentrado!E$2:E$199,Concentrado!$A$2:$A$199,"="&amp;$A3,Concentrado!$B$2:$B$199, "=Sinaloa")</f>
        <v>0</v>
      </c>
      <c r="E3" s="9">
        <f>SUMIFS(Concentrado!F$2:F$199,Concentrado!$A$2:$A$199,"="&amp;$A3,Concentrado!$B$2:$B$199, "=Sinaloa")</f>
        <v>0</v>
      </c>
      <c r="F3" s="9">
        <f>SUMIFS(Concentrado!G$2:G$199,Concentrado!$A$2:$A$199,"="&amp;$A3,Concentrado!$B$2:$B$199, "=Sinaloa")</f>
        <v>246020</v>
      </c>
    </row>
    <row r="4" spans="1:6" x14ac:dyDescent="0.2">
      <c r="A4" s="6">
        <v>2019</v>
      </c>
      <c r="B4" s="9">
        <f>SUMIFS(Concentrado!C$2:C$199,Concentrado!$A$2:$A$199,"="&amp;$A4,Concentrado!$B$2:$B$199, "=Sinaloa")</f>
        <v>93325</v>
      </c>
      <c r="C4" s="9">
        <f>SUMIFS(Concentrado!D$2:D$199,Concentrado!$A$2:$A$199,"="&amp;$A4,Concentrado!$B$2:$B$199, "=Sinaloa")</f>
        <v>148267</v>
      </c>
      <c r="D4" s="9">
        <f>SUMIFS(Concentrado!E$2:E$199,Concentrado!$A$2:$A$199,"="&amp;$A4,Concentrado!$B$2:$B$199, "=Sinaloa")</f>
        <v>0</v>
      </c>
      <c r="E4" s="9">
        <f>SUMIFS(Concentrado!F$2:F$199,Concentrado!$A$2:$A$199,"="&amp;$A4,Concentrado!$B$2:$B$199, "=Sinaloa")</f>
        <v>1</v>
      </c>
      <c r="F4" s="9">
        <f>SUMIFS(Concentrado!G$2:G$199,Concentrado!$A$2:$A$199,"="&amp;$A4,Concentrado!$B$2:$B$199, "=Sinaloa")</f>
        <v>241593</v>
      </c>
    </row>
    <row r="5" spans="1:6" x14ac:dyDescent="0.2">
      <c r="A5" s="6">
        <v>2020</v>
      </c>
      <c r="B5" s="9">
        <f>SUMIFS(Concentrado!C$2:C$199,Concentrado!$A$2:$A$199,"="&amp;$A5,Concentrado!$B$2:$B$199, "=Sinaloa")</f>
        <v>57839</v>
      </c>
      <c r="C5" s="9">
        <f>SUMIFS(Concentrado!D$2:D$199,Concentrado!$A$2:$A$199,"="&amp;$A5,Concentrado!$B$2:$B$199, "=Sinaloa")</f>
        <v>88702</v>
      </c>
      <c r="D5" s="9">
        <f>SUMIFS(Concentrado!E$2:E$199,Concentrado!$A$2:$A$199,"="&amp;$A5,Concentrado!$B$2:$B$199, "=Sinaloa")</f>
        <v>0</v>
      </c>
      <c r="E5" s="9">
        <f>SUMIFS(Concentrado!F$2:F$199,Concentrado!$A$2:$A$199,"="&amp;$A5,Concentrado!$B$2:$B$199, "=Sinaloa")</f>
        <v>1</v>
      </c>
      <c r="F5" s="9">
        <f>SUMIFS(Concentrado!G$2:G$199,Concentrado!$A$2:$A$199,"="&amp;$A5,Concentrado!$B$2:$B$199, "=Sinaloa")</f>
        <v>146542</v>
      </c>
    </row>
    <row r="6" spans="1:6" x14ac:dyDescent="0.2">
      <c r="A6" s="6">
        <v>2021</v>
      </c>
      <c r="B6" s="9">
        <f>SUMIFS(Concentrado!C$2:C$199,Concentrado!$A$2:$A$199,"="&amp;$A6,Concentrado!$B$2:$B$199, "=Sinaloa")</f>
        <v>59016</v>
      </c>
      <c r="C6" s="9">
        <f>SUMIFS(Concentrado!D$2:D$199,Concentrado!$A$2:$A$199,"="&amp;$A6,Concentrado!$B$2:$B$199, "=Sinaloa")</f>
        <v>83065</v>
      </c>
      <c r="D6" s="9">
        <f>SUMIFS(Concentrado!E$2:E$199,Concentrado!$A$2:$A$199,"="&amp;$A6,Concentrado!$B$2:$B$199, "=Sinaloa")</f>
        <v>0</v>
      </c>
      <c r="E6" s="9">
        <f>SUMIFS(Concentrado!F$2:F$199,Concentrado!$A$2:$A$199,"="&amp;$A6,Concentrado!$B$2:$B$199, "=Sinaloa")</f>
        <v>38</v>
      </c>
      <c r="F6" s="9">
        <f>SUMIFS(Concentrado!G$2:G$199,Concentrado!$A$2:$A$199,"="&amp;$A6,Concentrado!$B$2:$B$199, "=Sinaloa")</f>
        <v>142119</v>
      </c>
    </row>
    <row r="7" spans="1:6" x14ac:dyDescent="0.2">
      <c r="A7" s="6">
        <v>2022</v>
      </c>
      <c r="B7" s="9">
        <f>SUMIFS(Concentrado!C$2:C$199,Concentrado!$A$2:$A$199,"="&amp;$A7,Concentrado!$B$2:$B$199, "=Sinaloa")</f>
        <v>41634</v>
      </c>
      <c r="C7" s="9">
        <f>SUMIFS(Concentrado!D$2:D$199,Concentrado!$A$2:$A$199,"="&amp;$A7,Concentrado!$B$2:$B$199, "=Sinaloa")</f>
        <v>55899</v>
      </c>
      <c r="D7" s="9">
        <f>SUMIFS(Concentrado!E$2:E$199,Concentrado!$A$2:$A$199,"="&amp;$A7,Concentrado!$B$2:$B$199, "=Sinaloa")</f>
        <v>3</v>
      </c>
      <c r="E7" s="9">
        <f>SUMIFS(Concentrado!F$2:F$199,Concentrado!$A$2:$A$199,"="&amp;$A7,Concentrado!$B$2:$B$199, "=Sinaloa")</f>
        <v>27</v>
      </c>
      <c r="F7" s="9">
        <f>SUMIFS(Concentrado!G$2:G$199,Concentrado!$A$2:$A$199,"="&amp;$A7,Concentrado!$B$2:$B$199, "=Sinaloa")</f>
        <v>97563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"=Sonora")</f>
        <v>120841</v>
      </c>
      <c r="C2" s="9">
        <f>SUMIFS(Concentrado!D$2:D$199,Concentrado!$A$2:$A$199,"="&amp;$A2,Concentrado!$B$2:$B$199, "=Sonora")</f>
        <v>193499</v>
      </c>
      <c r="D2" s="9">
        <f>SUMIFS(Concentrado!E$2:E$199,Concentrado!$A$2:$A$199,"="&amp;$A2,Concentrado!$B$2:$B$199, "=Sonora")</f>
        <v>0</v>
      </c>
      <c r="E2" s="9">
        <f>SUMIFS(Concentrado!F$2:F$199,Concentrado!$A$2:$A$199,"="&amp;$A2,Concentrado!$B$2:$B$199, "=Sonora")</f>
        <v>0</v>
      </c>
      <c r="F2" s="9">
        <f>SUMIFS(Concentrado!G$2:G$199,Concentrado!$A$2:$A$199,"="&amp;$A2,Concentrado!$B$2:$B$199, "=Sonora")</f>
        <v>314340</v>
      </c>
    </row>
    <row r="3" spans="1:6" x14ac:dyDescent="0.2">
      <c r="A3" s="6">
        <v>2018</v>
      </c>
      <c r="B3" s="9">
        <f>SUMIFS(Concentrado!C$2:C$199,Concentrado!$A$2:$A$199,"="&amp;$A3,Concentrado!$B$2:$B$199, "=Sonora")</f>
        <v>101466</v>
      </c>
      <c r="C3" s="9">
        <f>SUMIFS(Concentrado!D$2:D$199,Concentrado!$A$2:$A$199,"="&amp;$A3,Concentrado!$B$2:$B$199, "=Sonora")</f>
        <v>154224</v>
      </c>
      <c r="D3" s="9">
        <f>SUMIFS(Concentrado!E$2:E$199,Concentrado!$A$2:$A$199,"="&amp;$A3,Concentrado!$B$2:$B$199, "=Sonora")</f>
        <v>0</v>
      </c>
      <c r="E3" s="9">
        <f>SUMIFS(Concentrado!F$2:F$199,Concentrado!$A$2:$A$199,"="&amp;$A3,Concentrado!$B$2:$B$199, "=Sonora")</f>
        <v>31</v>
      </c>
      <c r="F3" s="9">
        <f>SUMIFS(Concentrado!G$2:G$199,Concentrado!$A$2:$A$199,"="&amp;$A3,Concentrado!$B$2:$B$199, "=Sonora")</f>
        <v>255721</v>
      </c>
    </row>
    <row r="4" spans="1:6" x14ac:dyDescent="0.2">
      <c r="A4" s="6">
        <v>2019</v>
      </c>
      <c r="B4" s="9">
        <f>SUMIFS(Concentrado!C$2:C$199,Concentrado!$A$2:$A$199,"="&amp;$A4,Concentrado!$B$2:$B$199, "=Sonora")</f>
        <v>98366</v>
      </c>
      <c r="C4" s="9">
        <f>SUMIFS(Concentrado!D$2:D$199,Concentrado!$A$2:$A$199,"="&amp;$A4,Concentrado!$B$2:$B$199, "=Sonora")</f>
        <v>148737</v>
      </c>
      <c r="D4" s="9">
        <f>SUMIFS(Concentrado!E$2:E$199,Concentrado!$A$2:$A$199,"="&amp;$A4,Concentrado!$B$2:$B$199, "=Sonora")</f>
        <v>0</v>
      </c>
      <c r="E4" s="9">
        <f>SUMIFS(Concentrado!F$2:F$199,Concentrado!$A$2:$A$199,"="&amp;$A4,Concentrado!$B$2:$B$199, "=Sonora")</f>
        <v>15</v>
      </c>
      <c r="F4" s="9">
        <f>SUMIFS(Concentrado!G$2:G$199,Concentrado!$A$2:$A$199,"="&amp;$A4,Concentrado!$B$2:$B$199, "=Sonora")</f>
        <v>247118</v>
      </c>
    </row>
    <row r="5" spans="1:6" x14ac:dyDescent="0.2">
      <c r="A5" s="6">
        <v>2020</v>
      </c>
      <c r="B5" s="9">
        <f>SUMIFS(Concentrado!C$2:C$199,Concentrado!$A$2:$A$199,"="&amp;$A5,Concentrado!$B$2:$B$199, "=Sonora")</f>
        <v>60849</v>
      </c>
      <c r="C5" s="9">
        <f>SUMIFS(Concentrado!D$2:D$199,Concentrado!$A$2:$A$199,"="&amp;$A5,Concentrado!$B$2:$B$199, "=Sonora")</f>
        <v>97632</v>
      </c>
      <c r="D5" s="9">
        <f>SUMIFS(Concentrado!E$2:E$199,Concentrado!$A$2:$A$199,"="&amp;$A5,Concentrado!$B$2:$B$199, "=Sonora")</f>
        <v>0</v>
      </c>
      <c r="E5" s="9">
        <f>SUMIFS(Concentrado!F$2:F$199,Concentrado!$A$2:$A$199,"="&amp;$A5,Concentrado!$B$2:$B$199, "=Sonora")</f>
        <v>4</v>
      </c>
      <c r="F5" s="9">
        <f>SUMIFS(Concentrado!G$2:G$199,Concentrado!$A$2:$A$199,"="&amp;$A5,Concentrado!$B$2:$B$199, "=Sonora")</f>
        <v>158485</v>
      </c>
    </row>
    <row r="6" spans="1:6" x14ac:dyDescent="0.2">
      <c r="A6" s="6">
        <v>2021</v>
      </c>
      <c r="B6" s="9">
        <f>SUMIFS(Concentrado!C$2:C$199,Concentrado!$A$2:$A$199,"="&amp;$A6,Concentrado!$B$2:$B$199, "=Sonora")</f>
        <v>61435</v>
      </c>
      <c r="C6" s="9">
        <f>SUMIFS(Concentrado!D$2:D$199,Concentrado!$A$2:$A$199,"="&amp;$A6,Concentrado!$B$2:$B$199, "=Sonora")</f>
        <v>95113</v>
      </c>
      <c r="D6" s="9">
        <f>SUMIFS(Concentrado!E$2:E$199,Concentrado!$A$2:$A$199,"="&amp;$A6,Concentrado!$B$2:$B$199, "=Sonora")</f>
        <v>2</v>
      </c>
      <c r="E6" s="9">
        <f>SUMIFS(Concentrado!F$2:F$199,Concentrado!$A$2:$A$199,"="&amp;$A6,Concentrado!$B$2:$B$199, "=Sonora")</f>
        <v>45</v>
      </c>
      <c r="F6" s="9">
        <f>SUMIFS(Concentrado!G$2:G$199,Concentrado!$A$2:$A$199,"="&amp;$A6,Concentrado!$B$2:$B$199, "=Sonora")</f>
        <v>156595</v>
      </c>
    </row>
    <row r="7" spans="1:6" x14ac:dyDescent="0.2">
      <c r="A7" s="6">
        <v>2022</v>
      </c>
      <c r="B7" s="9">
        <f>SUMIFS(Concentrado!C$2:C$199,Concentrado!$A$2:$A$199,"="&amp;$A7,Concentrado!$B$2:$B$199, "=Sonora")</f>
        <v>37606</v>
      </c>
      <c r="C7" s="9">
        <f>SUMIFS(Concentrado!D$2:D$199,Concentrado!$A$2:$A$199,"="&amp;$A7,Concentrado!$B$2:$B$199, "=Sonora")</f>
        <v>52301</v>
      </c>
      <c r="D7" s="9">
        <f>SUMIFS(Concentrado!E$2:E$199,Concentrado!$A$2:$A$199,"="&amp;$A7,Concentrado!$B$2:$B$199, "=Sonora")</f>
        <v>8</v>
      </c>
      <c r="E7" s="9">
        <f>SUMIFS(Concentrado!F$2:F$199,Concentrado!$A$2:$A$199,"="&amp;$A7,Concentrado!$B$2:$B$199, "=Sonora")</f>
        <v>33</v>
      </c>
      <c r="F7" s="9">
        <f>SUMIFS(Concentrado!G$2:G$199,Concentrado!$A$2:$A$199,"="&amp;$A7,Concentrado!$B$2:$B$199, "=Sonora")</f>
        <v>89948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"=Tabasco")</f>
        <v>59810</v>
      </c>
      <c r="C2" s="9">
        <f>SUMIFS(Concentrado!D$2:D$199,Concentrado!$A$2:$A$199,"="&amp;$A2,Concentrado!$B$2:$B$199, "=Tabasco")</f>
        <v>132156</v>
      </c>
      <c r="D2" s="9">
        <f>SUMIFS(Concentrado!E$2:E$199,Concentrado!$A$2:$A$199,"="&amp;$A2,Concentrado!$B$2:$B$199, "=Tabasco")</f>
        <v>0</v>
      </c>
      <c r="E2" s="9">
        <f>SUMIFS(Concentrado!F$2:F$199,Concentrado!$A$2:$A$199,"="&amp;$A2,Concentrado!$B$2:$B$199, "=Tabasco")</f>
        <v>45</v>
      </c>
      <c r="F2" s="9">
        <f>SUMIFS(Concentrado!G$2:G$199,Concentrado!$A$2:$A$199,"="&amp;$A2,Concentrado!$B$2:$B$199, "=Tabasco")</f>
        <v>192011</v>
      </c>
    </row>
    <row r="3" spans="1:6" x14ac:dyDescent="0.2">
      <c r="A3" s="6">
        <v>2018</v>
      </c>
      <c r="B3" s="9">
        <f>SUMIFS(Concentrado!C$2:C$199,Concentrado!$A$2:$A$199,"="&amp;$A3,Concentrado!$B$2:$B$199, "=Tabasco")</f>
        <v>63490</v>
      </c>
      <c r="C3" s="9">
        <f>SUMIFS(Concentrado!D$2:D$199,Concentrado!$A$2:$A$199,"="&amp;$A3,Concentrado!$B$2:$B$199, "=Tabasco")</f>
        <v>120882</v>
      </c>
      <c r="D3" s="9">
        <f>SUMIFS(Concentrado!E$2:E$199,Concentrado!$A$2:$A$199,"="&amp;$A3,Concentrado!$B$2:$B$199, "=Tabasco")</f>
        <v>0</v>
      </c>
      <c r="E3" s="9">
        <f>SUMIFS(Concentrado!F$2:F$199,Concentrado!$A$2:$A$199,"="&amp;$A3,Concentrado!$B$2:$B$199, "=Tabasco")</f>
        <v>15</v>
      </c>
      <c r="F3" s="9">
        <f>SUMIFS(Concentrado!G$2:G$199,Concentrado!$A$2:$A$199,"="&amp;$A3,Concentrado!$B$2:$B$199, "=Tabasco")</f>
        <v>184387</v>
      </c>
    </row>
    <row r="4" spans="1:6" x14ac:dyDescent="0.2">
      <c r="A4" s="6">
        <v>2019</v>
      </c>
      <c r="B4" s="9">
        <f>SUMIFS(Concentrado!C$2:C$199,Concentrado!$A$2:$A$199,"="&amp;$A4,Concentrado!$B$2:$B$199, "=Tabasco")</f>
        <v>93555</v>
      </c>
      <c r="C4" s="9">
        <f>SUMIFS(Concentrado!D$2:D$199,Concentrado!$A$2:$A$199,"="&amp;$A4,Concentrado!$B$2:$B$199, "=Tabasco")</f>
        <v>192815</v>
      </c>
      <c r="D4" s="9">
        <f>SUMIFS(Concentrado!E$2:E$199,Concentrado!$A$2:$A$199,"="&amp;$A4,Concentrado!$B$2:$B$199, "=Tabasco")</f>
        <v>0</v>
      </c>
      <c r="E4" s="9">
        <f>SUMIFS(Concentrado!F$2:F$199,Concentrado!$A$2:$A$199,"="&amp;$A4,Concentrado!$B$2:$B$199, "=Tabasco")</f>
        <v>50</v>
      </c>
      <c r="F4" s="9">
        <f>SUMIFS(Concentrado!G$2:G$199,Concentrado!$A$2:$A$199,"="&amp;$A4,Concentrado!$B$2:$B$199, "=Tabasco")</f>
        <v>286420</v>
      </c>
    </row>
    <row r="5" spans="1:6" x14ac:dyDescent="0.2">
      <c r="A5" s="6">
        <v>2020</v>
      </c>
      <c r="B5" s="9">
        <f>SUMIFS(Concentrado!C$2:C$199,Concentrado!$A$2:$A$199,"="&amp;$A5,Concentrado!$B$2:$B$199, "=Tabasco")</f>
        <v>59117</v>
      </c>
      <c r="C5" s="9">
        <f>SUMIFS(Concentrado!D$2:D$199,Concentrado!$A$2:$A$199,"="&amp;$A5,Concentrado!$B$2:$B$199, "=Tabasco")</f>
        <v>126747</v>
      </c>
      <c r="D5" s="9">
        <f>SUMIFS(Concentrado!E$2:E$199,Concentrado!$A$2:$A$199,"="&amp;$A5,Concentrado!$B$2:$B$199, "=Tabasco")</f>
        <v>0</v>
      </c>
      <c r="E5" s="9">
        <f>SUMIFS(Concentrado!F$2:F$199,Concentrado!$A$2:$A$199,"="&amp;$A5,Concentrado!$B$2:$B$199, "=Tabasco")</f>
        <v>67</v>
      </c>
      <c r="F5" s="9">
        <f>SUMIFS(Concentrado!G$2:G$199,Concentrado!$A$2:$A$199,"="&amp;$A5,Concentrado!$B$2:$B$199, "=Tabasco")</f>
        <v>185931</v>
      </c>
    </row>
    <row r="6" spans="1:6" x14ac:dyDescent="0.2">
      <c r="A6" s="6">
        <v>2021</v>
      </c>
      <c r="B6" s="9">
        <f>SUMIFS(Concentrado!C$2:C$199,Concentrado!$A$2:$A$199,"="&amp;$A6,Concentrado!$B$2:$B$199, "=Tabasco")</f>
        <v>84568</v>
      </c>
      <c r="C6" s="9">
        <f>SUMIFS(Concentrado!D$2:D$199,Concentrado!$A$2:$A$199,"="&amp;$A6,Concentrado!$B$2:$B$199, "=Tabasco")</f>
        <v>173446</v>
      </c>
      <c r="D6" s="9">
        <f>SUMIFS(Concentrado!E$2:E$199,Concentrado!$A$2:$A$199,"="&amp;$A6,Concentrado!$B$2:$B$199, "=Tabasco")</f>
        <v>6</v>
      </c>
      <c r="E6" s="9">
        <f>SUMIFS(Concentrado!F$2:F$199,Concentrado!$A$2:$A$199,"="&amp;$A6,Concentrado!$B$2:$B$199, "=Tabasco")</f>
        <v>53</v>
      </c>
      <c r="F6" s="9">
        <f>SUMIFS(Concentrado!G$2:G$199,Concentrado!$A$2:$A$199,"="&amp;$A6,Concentrado!$B$2:$B$199, "=Tabasco")</f>
        <v>258073</v>
      </c>
    </row>
    <row r="7" spans="1:6" x14ac:dyDescent="0.2">
      <c r="A7" s="6">
        <v>2022</v>
      </c>
      <c r="B7" s="9">
        <f>SUMIFS(Concentrado!C$2:C$199,Concentrado!$A$2:$A$199,"="&amp;$A7,Concentrado!$B$2:$B$199, "=Tabasco")</f>
        <v>64067</v>
      </c>
      <c r="C7" s="9">
        <f>SUMIFS(Concentrado!D$2:D$199,Concentrado!$A$2:$A$199,"="&amp;$A7,Concentrado!$B$2:$B$199, "=Tabasco")</f>
        <v>121411</v>
      </c>
      <c r="D7" s="9">
        <f>SUMIFS(Concentrado!E$2:E$199,Concentrado!$A$2:$A$199,"="&amp;$A7,Concentrado!$B$2:$B$199, "=Tabasco")</f>
        <v>4</v>
      </c>
      <c r="E7" s="9">
        <f>SUMIFS(Concentrado!F$2:F$199,Concentrado!$A$2:$A$199,"="&amp;$A7,Concentrado!$B$2:$B$199, "=Tabasco")</f>
        <v>36</v>
      </c>
      <c r="F7" s="9">
        <f>SUMIFS(Concentrado!G$2:G$199,Concentrado!$A$2:$A$199,"="&amp;$A7,Concentrado!$B$2:$B$199, "=Tabasco")</f>
        <v>185518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"=Aguascalientes")</f>
        <v>57664</v>
      </c>
      <c r="C2" s="9">
        <f>SUMIFS(Concentrado!D$2:D$199,Concentrado!$A$2:$A$199,"="&amp;$A2,Concentrado!$B$2:$B$199, "=Aguascalientes")</f>
        <v>100019</v>
      </c>
      <c r="D2" s="9">
        <f>SUMIFS(Concentrado!E$2:E$199,Concentrado!$A$2:$A$199,"="&amp;$A2,Concentrado!$B$2:$B$199, "=Aguascalientes")</f>
        <v>0</v>
      </c>
      <c r="E2" s="9">
        <f>SUMIFS(Concentrado!F$2:F$199,Concentrado!$A$2:$A$199,"="&amp;$A2,Concentrado!$B$2:$B$199, "=Aguascalientes")</f>
        <v>0</v>
      </c>
      <c r="F2" s="9">
        <f>SUMIFS(Concentrado!G$2:G$199,Concentrado!$A$2:$A$199,"="&amp;$A2,Concentrado!$B$2:$B$199, "=Aguascalientes")</f>
        <v>157683</v>
      </c>
    </row>
    <row r="3" spans="1:6" x14ac:dyDescent="0.2">
      <c r="A3" s="6">
        <v>2018</v>
      </c>
      <c r="B3" s="9">
        <f>SUMIFS(Concentrado!C$2:C$199,Concentrado!$A$2:$A$199,"="&amp;$A3,Concentrado!$B$2:$B$199, "=Aguascalientes")</f>
        <v>54540</v>
      </c>
      <c r="C3" s="9">
        <f>SUMIFS(Concentrado!D$2:D$199,Concentrado!$A$2:$A$199,"="&amp;$A3,Concentrado!$B$2:$B$199, "=Aguascalientes")</f>
        <v>97947</v>
      </c>
      <c r="D3" s="9">
        <f>SUMIFS(Concentrado!E$2:E$199,Concentrado!$A$2:$A$199,"="&amp;$A3,Concentrado!$B$2:$B$199, "=Aguascalientes")</f>
        <v>0</v>
      </c>
      <c r="E3" s="9">
        <f>SUMIFS(Concentrado!F$2:F$199,Concentrado!$A$2:$A$199,"="&amp;$A3,Concentrado!$B$2:$B$199, "=Aguascalientes")</f>
        <v>0</v>
      </c>
      <c r="F3" s="9">
        <f>SUMIFS(Concentrado!G$2:G$199,Concentrado!$A$2:$A$199,"="&amp;$A3,Concentrado!$B$2:$B$199, "=Aguascalientes")</f>
        <v>152487</v>
      </c>
    </row>
    <row r="4" spans="1:6" x14ac:dyDescent="0.2">
      <c r="A4" s="6">
        <v>2019</v>
      </c>
      <c r="B4" s="9">
        <f>SUMIFS(Concentrado!C$2:C$199,Concentrado!$A$2:$A$199,"="&amp;$A4,Concentrado!$B$2:$B$199, "=Aguascalientes")</f>
        <v>45759</v>
      </c>
      <c r="C4" s="9">
        <f>SUMIFS(Concentrado!D$2:D$199,Concentrado!$A$2:$A$199,"="&amp;$A4,Concentrado!$B$2:$B$199, "=Aguascalientes")</f>
        <v>80001</v>
      </c>
      <c r="D4" s="9">
        <f>SUMIFS(Concentrado!E$2:E$199,Concentrado!$A$2:$A$199,"="&amp;$A4,Concentrado!$B$2:$B$199, "=Aguascalientes")</f>
        <v>0</v>
      </c>
      <c r="E4" s="9">
        <f>SUMIFS(Concentrado!F$2:F$199,Concentrado!$A$2:$A$199,"="&amp;$A4,Concentrado!$B$2:$B$199, "=Aguascalientes")</f>
        <v>0</v>
      </c>
      <c r="F4" s="9">
        <f>SUMIFS(Concentrado!G$2:G$199,Concentrado!$A$2:$A$199,"="&amp;$A4,Concentrado!$B$2:$B$199, "=Aguascalientes")</f>
        <v>125760</v>
      </c>
    </row>
    <row r="5" spans="1:6" x14ac:dyDescent="0.2">
      <c r="A5" s="6">
        <v>2020</v>
      </c>
      <c r="B5" s="9">
        <f>SUMIFS(Concentrado!C$2:C$199,Concentrado!$A$2:$A$199,"="&amp;$A5,Concentrado!$B$2:$B$199, "=Aguascalientes")</f>
        <v>31622</v>
      </c>
      <c r="C5" s="9">
        <f>SUMIFS(Concentrado!D$2:D$199,Concentrado!$A$2:$A$199,"="&amp;$A5,Concentrado!$B$2:$B$199, "=Aguascalientes")</f>
        <v>57726</v>
      </c>
      <c r="D5" s="9">
        <f>SUMIFS(Concentrado!E$2:E$199,Concentrado!$A$2:$A$199,"="&amp;$A5,Concentrado!$B$2:$B$199, "=Aguascalientes")</f>
        <v>0</v>
      </c>
      <c r="E5" s="9">
        <f>SUMIFS(Concentrado!F$2:F$199,Concentrado!$A$2:$A$199,"="&amp;$A5,Concentrado!$B$2:$B$199, "=Aguascalientes")</f>
        <v>0</v>
      </c>
      <c r="F5" s="9">
        <f>SUMIFS(Concentrado!G$2:G$199,Concentrado!$A$2:$A$199,"="&amp;$A5,Concentrado!$B$2:$B$199, "=Aguascalientes")</f>
        <v>89348</v>
      </c>
    </row>
    <row r="6" spans="1:6" x14ac:dyDescent="0.2">
      <c r="A6" s="6">
        <v>2021</v>
      </c>
      <c r="B6" s="9">
        <f>SUMIFS(Concentrado!C$2:C$199,Concentrado!$A$2:$A$199,"="&amp;$A6,Concentrado!$B$2:$B$199, "=Aguascalientes")</f>
        <v>34708</v>
      </c>
      <c r="C6" s="9">
        <f>SUMIFS(Concentrado!D$2:D$199,Concentrado!$A$2:$A$199,"="&amp;$A6,Concentrado!$B$2:$B$199, "=Aguascalientes")</f>
        <v>59558</v>
      </c>
      <c r="D6" s="9">
        <f>SUMIFS(Concentrado!E$2:E$199,Concentrado!$A$2:$A$199,"="&amp;$A6,Concentrado!$B$2:$B$199, "=Aguascalientes")</f>
        <v>0</v>
      </c>
      <c r="E6" s="9">
        <f>SUMIFS(Concentrado!F$2:F$199,Concentrado!$A$2:$A$199,"="&amp;$A6,Concentrado!$B$2:$B$199, "=Aguascalientes")</f>
        <v>1</v>
      </c>
      <c r="F6" s="9">
        <f>SUMIFS(Concentrado!G$2:G$199,Concentrado!$A$2:$A$199,"="&amp;$A6,Concentrado!$B$2:$B$199, "=Aguascalientes")</f>
        <v>94267</v>
      </c>
    </row>
    <row r="7" spans="1:6" x14ac:dyDescent="0.2">
      <c r="A7" s="6">
        <v>2022</v>
      </c>
      <c r="B7" s="9">
        <f>SUMIFS(Concentrado!C$2:C$199,Concentrado!$A$2:$A$199,"="&amp;$A7,Concentrado!$B$2:$B$199, "=Aguascalientes")</f>
        <v>5069</v>
      </c>
      <c r="C7" s="9">
        <f>SUMIFS(Concentrado!D$2:D$199,Concentrado!$A$2:$A$199,"="&amp;$A7,Concentrado!$B$2:$B$199, "=Aguascalientes")</f>
        <v>11698</v>
      </c>
      <c r="D7" s="9">
        <f>SUMIFS(Concentrado!E$2:E$199,Concentrado!$A$2:$A$199,"="&amp;$A7,Concentrado!$B$2:$B$199, "=Aguascalientes")</f>
        <v>0</v>
      </c>
      <c r="E7" s="9">
        <f>SUMIFS(Concentrado!F$2:F$199,Concentrado!$A$2:$A$199,"="&amp;$A7,Concentrado!$B$2:$B$199, "=Aguascalientes")</f>
        <v>0</v>
      </c>
      <c r="F7" s="9">
        <f>SUMIFS(Concentrado!G$2:G$199,Concentrado!$A$2:$A$199,"="&amp;$A7,Concentrado!$B$2:$B$199, "=Aguascalientes")</f>
        <v>16767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"=Tamaulipas")</f>
        <v>91400</v>
      </c>
      <c r="C2" s="9">
        <f>SUMIFS(Concentrado!D$2:D$199,Concentrado!$A$2:$A$199,"="&amp;$A2,Concentrado!$B$2:$B$199, "=Tamaulipas")</f>
        <v>170715</v>
      </c>
      <c r="D2" s="9">
        <f>SUMIFS(Concentrado!E$2:E$199,Concentrado!$A$2:$A$199,"="&amp;$A2,Concentrado!$B$2:$B$199, "=Tamaulipas")</f>
        <v>0</v>
      </c>
      <c r="E2" s="9">
        <f>SUMIFS(Concentrado!F$2:F$199,Concentrado!$A$2:$A$199,"="&amp;$A2,Concentrado!$B$2:$B$199, "=Tamaulipas")</f>
        <v>0</v>
      </c>
      <c r="F2" s="9">
        <f>SUMIFS(Concentrado!G$2:G$199,Concentrado!$A$2:$A$199,"="&amp;$A2,Concentrado!$B$2:$B$199, "=Tamaulipas")</f>
        <v>262115</v>
      </c>
    </row>
    <row r="3" spans="1:6" x14ac:dyDescent="0.2">
      <c r="A3" s="6">
        <v>2018</v>
      </c>
      <c r="B3" s="9">
        <f>SUMIFS(Concentrado!C$2:C$199,Concentrado!$A$2:$A$199,"="&amp;$A3,Concentrado!$B$2:$B$199, "=Tamaulipas")</f>
        <v>88717</v>
      </c>
      <c r="C3" s="9">
        <f>SUMIFS(Concentrado!D$2:D$199,Concentrado!$A$2:$A$199,"="&amp;$A3,Concentrado!$B$2:$B$199, "=Tamaulipas")</f>
        <v>165149</v>
      </c>
      <c r="D3" s="9">
        <f>SUMIFS(Concentrado!E$2:E$199,Concentrado!$A$2:$A$199,"="&amp;$A3,Concentrado!$B$2:$B$199, "=Tamaulipas")</f>
        <v>0</v>
      </c>
      <c r="E3" s="9">
        <f>SUMIFS(Concentrado!F$2:F$199,Concentrado!$A$2:$A$199,"="&amp;$A3,Concentrado!$B$2:$B$199, "=Tamaulipas")</f>
        <v>0</v>
      </c>
      <c r="F3" s="9">
        <f>SUMIFS(Concentrado!G$2:G$199,Concentrado!$A$2:$A$199,"="&amp;$A3,Concentrado!$B$2:$B$199, "=Tamaulipas")</f>
        <v>253866</v>
      </c>
    </row>
    <row r="4" spans="1:6" x14ac:dyDescent="0.2">
      <c r="A4" s="6">
        <v>2019</v>
      </c>
      <c r="B4" s="9">
        <f>SUMIFS(Concentrado!C$2:C$199,Concentrado!$A$2:$A$199,"="&amp;$A4,Concentrado!$B$2:$B$199, "=Tamaulipas")</f>
        <v>85806</v>
      </c>
      <c r="C4" s="9">
        <f>SUMIFS(Concentrado!D$2:D$199,Concentrado!$A$2:$A$199,"="&amp;$A4,Concentrado!$B$2:$B$199, "=Tamaulipas")</f>
        <v>162675</v>
      </c>
      <c r="D4" s="9">
        <f>SUMIFS(Concentrado!E$2:E$199,Concentrado!$A$2:$A$199,"="&amp;$A4,Concentrado!$B$2:$B$199, "=Tamaulipas")</f>
        <v>0</v>
      </c>
      <c r="E4" s="9">
        <f>SUMIFS(Concentrado!F$2:F$199,Concentrado!$A$2:$A$199,"="&amp;$A4,Concentrado!$B$2:$B$199, "=Tamaulipas")</f>
        <v>0</v>
      </c>
      <c r="F4" s="9">
        <f>SUMIFS(Concentrado!G$2:G$199,Concentrado!$A$2:$A$199,"="&amp;$A4,Concentrado!$B$2:$B$199, "=Tamaulipas")</f>
        <v>248481</v>
      </c>
    </row>
    <row r="5" spans="1:6" x14ac:dyDescent="0.2">
      <c r="A5" s="6">
        <v>2020</v>
      </c>
      <c r="B5" s="9">
        <f>SUMIFS(Concentrado!C$2:C$199,Concentrado!$A$2:$A$199,"="&amp;$A5,Concentrado!$B$2:$B$199, "=Tamaulipas")</f>
        <v>44317</v>
      </c>
      <c r="C5" s="9">
        <f>SUMIFS(Concentrado!D$2:D$199,Concentrado!$A$2:$A$199,"="&amp;$A5,Concentrado!$B$2:$B$199, "=Tamaulipas")</f>
        <v>91581</v>
      </c>
      <c r="D5" s="9">
        <f>SUMIFS(Concentrado!E$2:E$199,Concentrado!$A$2:$A$199,"="&amp;$A5,Concentrado!$B$2:$B$199, "=Tamaulipas")</f>
        <v>0</v>
      </c>
      <c r="E5" s="9">
        <f>SUMIFS(Concentrado!F$2:F$199,Concentrado!$A$2:$A$199,"="&amp;$A5,Concentrado!$B$2:$B$199, "=Tamaulipas")</f>
        <v>3</v>
      </c>
      <c r="F5" s="9">
        <f>SUMIFS(Concentrado!G$2:G$199,Concentrado!$A$2:$A$199,"="&amp;$A5,Concentrado!$B$2:$B$199, "=Tamaulipas")</f>
        <v>135901</v>
      </c>
    </row>
    <row r="6" spans="1:6" x14ac:dyDescent="0.2">
      <c r="A6" s="6">
        <v>2021</v>
      </c>
      <c r="B6" s="9">
        <f>SUMIFS(Concentrado!C$2:C$199,Concentrado!$A$2:$A$199,"="&amp;$A6,Concentrado!$B$2:$B$199, "=Tamaulipas")</f>
        <v>41590</v>
      </c>
      <c r="C6" s="9">
        <f>SUMIFS(Concentrado!D$2:D$199,Concentrado!$A$2:$A$199,"="&amp;$A6,Concentrado!$B$2:$B$199, "=Tamaulipas")</f>
        <v>78988</v>
      </c>
      <c r="D6" s="9">
        <f>SUMIFS(Concentrado!E$2:E$199,Concentrado!$A$2:$A$199,"="&amp;$A6,Concentrado!$B$2:$B$199, "=Tamaulipas")</f>
        <v>7</v>
      </c>
      <c r="E6" s="9">
        <f>SUMIFS(Concentrado!F$2:F$199,Concentrado!$A$2:$A$199,"="&amp;$A6,Concentrado!$B$2:$B$199, "=Tamaulipas")</f>
        <v>82</v>
      </c>
      <c r="F6" s="9">
        <f>SUMIFS(Concentrado!G$2:G$199,Concentrado!$A$2:$A$199,"="&amp;$A6,Concentrado!$B$2:$B$199, "=Tamaulipas")</f>
        <v>120667</v>
      </c>
    </row>
    <row r="7" spans="1:6" x14ac:dyDescent="0.2">
      <c r="A7" s="6">
        <v>2022</v>
      </c>
      <c r="B7" s="9">
        <f>SUMIFS(Concentrado!C$2:C$199,Concentrado!$A$2:$A$199,"="&amp;$A7,Concentrado!$B$2:$B$199, "=Tamaulipas")</f>
        <v>30374</v>
      </c>
      <c r="C7" s="9">
        <f>SUMIFS(Concentrado!D$2:D$199,Concentrado!$A$2:$A$199,"="&amp;$A7,Concentrado!$B$2:$B$199, "=Tamaulipas")</f>
        <v>55685</v>
      </c>
      <c r="D7" s="9">
        <f>SUMIFS(Concentrado!E$2:E$199,Concentrado!$A$2:$A$199,"="&amp;$A7,Concentrado!$B$2:$B$199, "=Tamaulipas")</f>
        <v>6</v>
      </c>
      <c r="E7" s="9">
        <f>SUMIFS(Concentrado!F$2:F$199,Concentrado!$A$2:$A$199,"="&amp;$A7,Concentrado!$B$2:$B$199, "=Tamaulipas")</f>
        <v>59</v>
      </c>
      <c r="F7" s="9">
        <f>SUMIFS(Concentrado!G$2:G$199,Concentrado!$A$2:$A$199,"="&amp;$A7,Concentrado!$B$2:$B$199, "=Tamaulipas")</f>
        <v>86124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"=Tlaxcala")</f>
        <v>31636</v>
      </c>
      <c r="C2" s="9">
        <f>SUMIFS(Concentrado!D$2:D$199,Concentrado!$A$2:$A$199,"="&amp;$A2,Concentrado!$B$2:$B$199, "=Tlaxcala")</f>
        <v>73506</v>
      </c>
      <c r="D2" s="9">
        <f>SUMIFS(Concentrado!E$2:E$199,Concentrado!$A$2:$A$199,"="&amp;$A2,Concentrado!$B$2:$B$199, "=Tlaxcala")</f>
        <v>0</v>
      </c>
      <c r="E2" s="9">
        <f>SUMIFS(Concentrado!F$2:F$199,Concentrado!$A$2:$A$199,"="&amp;$A2,Concentrado!$B$2:$B$199, "=Tlaxcala")</f>
        <v>3</v>
      </c>
      <c r="F2" s="9">
        <f>SUMIFS(Concentrado!G$2:G$199,Concentrado!$A$2:$A$199,"="&amp;$A2,Concentrado!$B$2:$B$199, "=Tlaxcala")</f>
        <v>105145</v>
      </c>
    </row>
    <row r="3" spans="1:6" x14ac:dyDescent="0.2">
      <c r="A3" s="6">
        <v>2018</v>
      </c>
      <c r="B3" s="9">
        <f>SUMIFS(Concentrado!C$2:C$199,Concentrado!$A$2:$A$199,"="&amp;$A3,Concentrado!$B$2:$B$199, "=Tlaxcala")</f>
        <v>29210</v>
      </c>
      <c r="C3" s="9">
        <f>SUMIFS(Concentrado!D$2:D$199,Concentrado!$A$2:$A$199,"="&amp;$A3,Concentrado!$B$2:$B$199, "=Tlaxcala")</f>
        <v>68792</v>
      </c>
      <c r="D3" s="9">
        <f>SUMIFS(Concentrado!E$2:E$199,Concentrado!$A$2:$A$199,"="&amp;$A3,Concentrado!$B$2:$B$199, "=Tlaxcala")</f>
        <v>0</v>
      </c>
      <c r="E3" s="9">
        <f>SUMIFS(Concentrado!F$2:F$199,Concentrado!$A$2:$A$199,"="&amp;$A3,Concentrado!$B$2:$B$199, "=Tlaxcala")</f>
        <v>2</v>
      </c>
      <c r="F3" s="9">
        <f>SUMIFS(Concentrado!G$2:G$199,Concentrado!$A$2:$A$199,"="&amp;$A3,Concentrado!$B$2:$B$199, "=Tlaxcala")</f>
        <v>98004</v>
      </c>
    </row>
    <row r="4" spans="1:6" x14ac:dyDescent="0.2">
      <c r="A4" s="6">
        <v>2019</v>
      </c>
      <c r="B4" s="9">
        <f>SUMIFS(Concentrado!C$2:C$199,Concentrado!$A$2:$A$199,"="&amp;$A4,Concentrado!$B$2:$B$199, "=Tlaxcala")</f>
        <v>32702</v>
      </c>
      <c r="C4" s="9">
        <f>SUMIFS(Concentrado!D$2:D$199,Concentrado!$A$2:$A$199,"="&amp;$A4,Concentrado!$B$2:$B$199, "=Tlaxcala")</f>
        <v>73056</v>
      </c>
      <c r="D4" s="9">
        <f>SUMIFS(Concentrado!E$2:E$199,Concentrado!$A$2:$A$199,"="&amp;$A4,Concentrado!$B$2:$B$199, "=Tlaxcala")</f>
        <v>0</v>
      </c>
      <c r="E4" s="9">
        <f>SUMIFS(Concentrado!F$2:F$199,Concentrado!$A$2:$A$199,"="&amp;$A4,Concentrado!$B$2:$B$199, "=Tlaxcala")</f>
        <v>4</v>
      </c>
      <c r="F4" s="9">
        <f>SUMIFS(Concentrado!G$2:G$199,Concentrado!$A$2:$A$199,"="&amp;$A4,Concentrado!$B$2:$B$199, "=Tlaxcala")</f>
        <v>105762</v>
      </c>
    </row>
    <row r="5" spans="1:6" x14ac:dyDescent="0.2">
      <c r="A5" s="6">
        <v>2020</v>
      </c>
      <c r="B5" s="9">
        <f>SUMIFS(Concentrado!C$2:C$199,Concentrado!$A$2:$A$199,"="&amp;$A5,Concentrado!$B$2:$B$199, "=Tlaxcala")</f>
        <v>15538</v>
      </c>
      <c r="C5" s="9">
        <f>SUMIFS(Concentrado!D$2:D$199,Concentrado!$A$2:$A$199,"="&amp;$A5,Concentrado!$B$2:$B$199, "=Tlaxcala")</f>
        <v>39865</v>
      </c>
      <c r="D5" s="9">
        <f>SUMIFS(Concentrado!E$2:E$199,Concentrado!$A$2:$A$199,"="&amp;$A5,Concentrado!$B$2:$B$199, "=Tlaxcala")</f>
        <v>0</v>
      </c>
      <c r="E5" s="9">
        <f>SUMIFS(Concentrado!F$2:F$199,Concentrado!$A$2:$A$199,"="&amp;$A5,Concentrado!$B$2:$B$199, "=Tlaxcala")</f>
        <v>0</v>
      </c>
      <c r="F5" s="9">
        <f>SUMIFS(Concentrado!G$2:G$199,Concentrado!$A$2:$A$199,"="&amp;$A5,Concentrado!$B$2:$B$199, "=Tlaxcala")</f>
        <v>55403</v>
      </c>
    </row>
    <row r="6" spans="1:6" x14ac:dyDescent="0.2">
      <c r="A6" s="6">
        <v>2021</v>
      </c>
      <c r="B6" s="9">
        <f>SUMIFS(Concentrado!C$2:C$199,Concentrado!$A$2:$A$199,"="&amp;$A6,Concentrado!$B$2:$B$199, "=Tlaxcala")</f>
        <v>16197</v>
      </c>
      <c r="C6" s="9">
        <f>SUMIFS(Concentrado!D$2:D$199,Concentrado!$A$2:$A$199,"="&amp;$A6,Concentrado!$B$2:$B$199, "=Tlaxcala")</f>
        <v>41407</v>
      </c>
      <c r="D6" s="9">
        <f>SUMIFS(Concentrado!E$2:E$199,Concentrado!$A$2:$A$199,"="&amp;$A6,Concentrado!$B$2:$B$199, "=Tlaxcala")</f>
        <v>0</v>
      </c>
      <c r="E6" s="9">
        <f>SUMIFS(Concentrado!F$2:F$199,Concentrado!$A$2:$A$199,"="&amp;$A6,Concentrado!$B$2:$B$199, "=Tlaxcala")</f>
        <v>3</v>
      </c>
      <c r="F6" s="9">
        <f>SUMIFS(Concentrado!G$2:G$199,Concentrado!$A$2:$A$199,"="&amp;$A6,Concentrado!$B$2:$B$199, "=Tlaxcala")</f>
        <v>57607</v>
      </c>
    </row>
    <row r="7" spans="1:6" x14ac:dyDescent="0.2">
      <c r="A7" s="6">
        <v>2022</v>
      </c>
      <c r="B7" s="9">
        <f>SUMIFS(Concentrado!C$2:C$199,Concentrado!$A$2:$A$199,"="&amp;$A7,Concentrado!$B$2:$B$199, "=Tlaxcala")</f>
        <v>16517</v>
      </c>
      <c r="C7" s="9">
        <f>SUMIFS(Concentrado!D$2:D$199,Concentrado!$A$2:$A$199,"="&amp;$A7,Concentrado!$B$2:$B$199, "=Tlaxcala")</f>
        <v>36221</v>
      </c>
      <c r="D7" s="9">
        <f>SUMIFS(Concentrado!E$2:E$199,Concentrado!$A$2:$A$199,"="&amp;$A7,Concentrado!$B$2:$B$199, "=Tlaxcala")</f>
        <v>0</v>
      </c>
      <c r="E7" s="9">
        <f>SUMIFS(Concentrado!F$2:F$199,Concentrado!$A$2:$A$199,"="&amp;$A7,Concentrado!$B$2:$B$199, "=Tlaxcala")</f>
        <v>1</v>
      </c>
      <c r="F7" s="9">
        <f>SUMIFS(Concentrado!G$2:G$199,Concentrado!$A$2:$A$199,"="&amp;$A7,Concentrado!$B$2:$B$199, "=Tlaxcala")</f>
        <v>52739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"=Veracruz")</f>
        <v>143710</v>
      </c>
      <c r="C2" s="9">
        <f>SUMIFS(Concentrado!D$2:D$199,Concentrado!$A$2:$A$199,"="&amp;$A2,Concentrado!$B$2:$B$199, "=Veracruz")</f>
        <v>331540</v>
      </c>
      <c r="D2" s="9">
        <f>SUMIFS(Concentrado!E$2:E$199,Concentrado!$A$2:$A$199,"="&amp;$A2,Concentrado!$B$2:$B$199, "=Veracruz")</f>
        <v>0</v>
      </c>
      <c r="E2" s="9">
        <f>SUMIFS(Concentrado!F$2:F$199,Concentrado!$A$2:$A$199,"="&amp;$A2,Concentrado!$B$2:$B$199, "=Veracruz")</f>
        <v>19</v>
      </c>
      <c r="F2" s="9">
        <f>SUMIFS(Concentrado!G$2:G$199,Concentrado!$A$2:$A$199,"="&amp;$A2,Concentrado!$B$2:$B$199, "=Veracruz")</f>
        <v>475269</v>
      </c>
    </row>
    <row r="3" spans="1:6" x14ac:dyDescent="0.2">
      <c r="A3" s="6">
        <v>2018</v>
      </c>
      <c r="B3" s="9">
        <f>SUMIFS(Concentrado!C$2:C$199,Concentrado!$A$2:$A$199,"="&amp;$A3,Concentrado!$B$2:$B$199, "=Veracruz")</f>
        <v>155156</v>
      </c>
      <c r="C3" s="9">
        <f>SUMIFS(Concentrado!D$2:D$199,Concentrado!$A$2:$A$199,"="&amp;$A3,Concentrado!$B$2:$B$199, "=Veracruz")</f>
        <v>345829</v>
      </c>
      <c r="D3" s="9">
        <f>SUMIFS(Concentrado!E$2:E$199,Concentrado!$A$2:$A$199,"="&amp;$A3,Concentrado!$B$2:$B$199, "=Veracruz")</f>
        <v>0</v>
      </c>
      <c r="E3" s="9">
        <f>SUMIFS(Concentrado!F$2:F$199,Concentrado!$A$2:$A$199,"="&amp;$A3,Concentrado!$B$2:$B$199, "=Veracruz")</f>
        <v>7</v>
      </c>
      <c r="F3" s="9">
        <f>SUMIFS(Concentrado!G$2:G$199,Concentrado!$A$2:$A$199,"="&amp;$A3,Concentrado!$B$2:$B$199, "=Veracruz")</f>
        <v>500992</v>
      </c>
    </row>
    <row r="4" spans="1:6" x14ac:dyDescent="0.2">
      <c r="A4" s="6">
        <v>2019</v>
      </c>
      <c r="B4" s="9">
        <f>SUMIFS(Concentrado!C$2:C$199,Concentrado!$A$2:$A$199,"="&amp;$A4,Concentrado!$B$2:$B$199, "=Veracruz")</f>
        <v>177208</v>
      </c>
      <c r="C4" s="9">
        <f>SUMIFS(Concentrado!D$2:D$199,Concentrado!$A$2:$A$199,"="&amp;$A4,Concentrado!$B$2:$B$199, "=Veracruz")</f>
        <v>368700</v>
      </c>
      <c r="D4" s="9">
        <f>SUMIFS(Concentrado!E$2:E$199,Concentrado!$A$2:$A$199,"="&amp;$A4,Concentrado!$B$2:$B$199, "=Veracruz")</f>
        <v>0</v>
      </c>
      <c r="E4" s="9">
        <f>SUMIFS(Concentrado!F$2:F$199,Concentrado!$A$2:$A$199,"="&amp;$A4,Concentrado!$B$2:$B$199, "=Veracruz")</f>
        <v>20</v>
      </c>
      <c r="F4" s="9">
        <f>SUMIFS(Concentrado!G$2:G$199,Concentrado!$A$2:$A$199,"="&amp;$A4,Concentrado!$B$2:$B$199, "=Veracruz")</f>
        <v>545928</v>
      </c>
    </row>
    <row r="5" spans="1:6" x14ac:dyDescent="0.2">
      <c r="A5" s="6">
        <v>2020</v>
      </c>
      <c r="B5" s="9">
        <f>SUMIFS(Concentrado!C$2:C$199,Concentrado!$A$2:$A$199,"="&amp;$A5,Concentrado!$B$2:$B$199, "=Veracruz")</f>
        <v>87858</v>
      </c>
      <c r="C5" s="9">
        <f>SUMIFS(Concentrado!D$2:D$199,Concentrado!$A$2:$A$199,"="&amp;$A5,Concentrado!$B$2:$B$199, "=Veracruz")</f>
        <v>204456</v>
      </c>
      <c r="D5" s="9">
        <f>SUMIFS(Concentrado!E$2:E$199,Concentrado!$A$2:$A$199,"="&amp;$A5,Concentrado!$B$2:$B$199, "=Veracruz")</f>
        <v>0</v>
      </c>
      <c r="E5" s="9">
        <f>SUMIFS(Concentrado!F$2:F$199,Concentrado!$A$2:$A$199,"="&amp;$A5,Concentrado!$B$2:$B$199, "=Veracruz")</f>
        <v>37</v>
      </c>
      <c r="F5" s="9">
        <f>SUMIFS(Concentrado!G$2:G$199,Concentrado!$A$2:$A$199,"="&amp;$A5,Concentrado!$B$2:$B$199, "=Veracruz")</f>
        <v>292351</v>
      </c>
    </row>
    <row r="6" spans="1:6" x14ac:dyDescent="0.2">
      <c r="A6" s="6">
        <v>2021</v>
      </c>
      <c r="B6" s="9">
        <f>SUMIFS(Concentrado!C$2:C$199,Concentrado!$A$2:$A$199,"="&amp;$A6,Concentrado!$B$2:$B$199, "=Veracruz")</f>
        <v>88014</v>
      </c>
      <c r="C6" s="9">
        <f>SUMIFS(Concentrado!D$2:D$199,Concentrado!$A$2:$A$199,"="&amp;$A6,Concentrado!$B$2:$B$199, "=Veracruz")</f>
        <v>198918</v>
      </c>
      <c r="D6" s="9">
        <f>SUMIFS(Concentrado!E$2:E$199,Concentrado!$A$2:$A$199,"="&amp;$A6,Concentrado!$B$2:$B$199, "=Veracruz")</f>
        <v>1</v>
      </c>
      <c r="E6" s="9">
        <f>SUMIFS(Concentrado!F$2:F$199,Concentrado!$A$2:$A$199,"="&amp;$A6,Concentrado!$B$2:$B$199, "=Veracruz")</f>
        <v>45</v>
      </c>
      <c r="F6" s="9">
        <f>SUMIFS(Concentrado!G$2:G$199,Concentrado!$A$2:$A$199,"="&amp;$A6,Concentrado!$B$2:$B$199, "=Veracruz")</f>
        <v>286978</v>
      </c>
    </row>
    <row r="7" spans="1:6" x14ac:dyDescent="0.2">
      <c r="A7" s="6">
        <v>2022</v>
      </c>
      <c r="B7" s="9">
        <f>SUMIFS(Concentrado!C$2:C$199,Concentrado!$A$2:$A$199,"="&amp;$A7,Concentrado!$B$2:$B$199, "=Veracruz")</f>
        <v>80504</v>
      </c>
      <c r="C7" s="9">
        <f>SUMIFS(Concentrado!D$2:D$199,Concentrado!$A$2:$A$199,"="&amp;$A7,Concentrado!$B$2:$B$199, "=Veracruz")</f>
        <v>159408</v>
      </c>
      <c r="D7" s="9">
        <f>SUMIFS(Concentrado!E$2:E$199,Concentrado!$A$2:$A$199,"="&amp;$A7,Concentrado!$B$2:$B$199, "=Veracruz")</f>
        <v>11</v>
      </c>
      <c r="E7" s="9">
        <f>SUMIFS(Concentrado!F$2:F$199,Concentrado!$A$2:$A$199,"="&amp;$A7,Concentrado!$B$2:$B$199, "=Veracruz")</f>
        <v>36</v>
      </c>
      <c r="F7" s="9">
        <f>SUMIFS(Concentrado!G$2:G$199,Concentrado!$A$2:$A$199,"="&amp;$A7,Concentrado!$B$2:$B$199, "=Veracruz")</f>
        <v>239959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"=Yucatán")</f>
        <v>21662</v>
      </c>
      <c r="C2" s="9">
        <f>SUMIFS(Concentrado!D$2:D$199,Concentrado!$A$2:$A$199,"="&amp;$A2,Concentrado!$B$2:$B$199, "=Yucatán")</f>
        <v>30286</v>
      </c>
      <c r="D2" s="9">
        <f>SUMIFS(Concentrado!E$2:E$199,Concentrado!$A$2:$A$199,"="&amp;$A2,Concentrado!$B$2:$B$199, "=Yucatán")</f>
        <v>0</v>
      </c>
      <c r="E2" s="9">
        <f>SUMIFS(Concentrado!F$2:F$199,Concentrado!$A$2:$A$199,"="&amp;$A2,Concentrado!$B$2:$B$199, "=Yucatán")</f>
        <v>0</v>
      </c>
      <c r="F2" s="9">
        <f>SUMIFS(Concentrado!G$2:G$199,Concentrado!$A$2:$A$199,"="&amp;$A2,Concentrado!$B$2:$B$199, "=Yucatán")</f>
        <v>51948</v>
      </c>
    </row>
    <row r="3" spans="1:6" x14ac:dyDescent="0.2">
      <c r="A3" s="6">
        <v>2018</v>
      </c>
      <c r="B3" s="9">
        <f>SUMIFS(Concentrado!C$2:C$199,Concentrado!$A$2:$A$199,"="&amp;$A3,Concentrado!$B$2:$B$199, "=Yucatán")</f>
        <v>17611</v>
      </c>
      <c r="C3" s="9">
        <f>SUMIFS(Concentrado!D$2:D$199,Concentrado!$A$2:$A$199,"="&amp;$A3,Concentrado!$B$2:$B$199, "=Yucatán")</f>
        <v>23515</v>
      </c>
      <c r="D3" s="9">
        <f>SUMIFS(Concentrado!E$2:E$199,Concentrado!$A$2:$A$199,"="&amp;$A3,Concentrado!$B$2:$B$199, "=Yucatán")</f>
        <v>0</v>
      </c>
      <c r="E3" s="9">
        <f>SUMIFS(Concentrado!F$2:F$199,Concentrado!$A$2:$A$199,"="&amp;$A3,Concentrado!$B$2:$B$199, "=Yucatán")</f>
        <v>3</v>
      </c>
      <c r="F3" s="9">
        <f>SUMIFS(Concentrado!G$2:G$199,Concentrado!$A$2:$A$199,"="&amp;$A3,Concentrado!$B$2:$B$199, "=Yucatán")</f>
        <v>41129</v>
      </c>
    </row>
    <row r="4" spans="1:6" x14ac:dyDescent="0.2">
      <c r="A4" s="6">
        <v>2019</v>
      </c>
      <c r="B4" s="9">
        <f>SUMIFS(Concentrado!C$2:C$199,Concentrado!$A$2:$A$199,"="&amp;$A4,Concentrado!$B$2:$B$199, "=Yucatán")</f>
        <v>19556</v>
      </c>
      <c r="C4" s="9">
        <f>SUMIFS(Concentrado!D$2:D$199,Concentrado!$A$2:$A$199,"="&amp;$A4,Concentrado!$B$2:$B$199, "=Yucatán")</f>
        <v>30532</v>
      </c>
      <c r="D4" s="9">
        <f>SUMIFS(Concentrado!E$2:E$199,Concentrado!$A$2:$A$199,"="&amp;$A4,Concentrado!$B$2:$B$199, "=Yucatán")</f>
        <v>0</v>
      </c>
      <c r="E4" s="9">
        <f>SUMIFS(Concentrado!F$2:F$199,Concentrado!$A$2:$A$199,"="&amp;$A4,Concentrado!$B$2:$B$199, "=Yucatán")</f>
        <v>3</v>
      </c>
      <c r="F4" s="9">
        <f>SUMIFS(Concentrado!G$2:G$199,Concentrado!$A$2:$A$199,"="&amp;$A4,Concentrado!$B$2:$B$199, "=Yucatán")</f>
        <v>50091</v>
      </c>
    </row>
    <row r="5" spans="1:6" x14ac:dyDescent="0.2">
      <c r="A5" s="6">
        <v>2020</v>
      </c>
      <c r="B5" s="9">
        <f>SUMIFS(Concentrado!C$2:C$199,Concentrado!$A$2:$A$199,"="&amp;$A5,Concentrado!$B$2:$B$199, "=Yucatán")</f>
        <v>12618</v>
      </c>
      <c r="C5" s="9">
        <f>SUMIFS(Concentrado!D$2:D$199,Concentrado!$A$2:$A$199,"="&amp;$A5,Concentrado!$B$2:$B$199, "=Yucatán")</f>
        <v>22584</v>
      </c>
      <c r="D5" s="9">
        <f>SUMIFS(Concentrado!E$2:E$199,Concentrado!$A$2:$A$199,"="&amp;$A5,Concentrado!$B$2:$B$199, "=Yucatán")</f>
        <v>0</v>
      </c>
      <c r="E5" s="9">
        <f>SUMIFS(Concentrado!F$2:F$199,Concentrado!$A$2:$A$199,"="&amp;$A5,Concentrado!$B$2:$B$199, "=Yucatán")</f>
        <v>15</v>
      </c>
      <c r="F5" s="9">
        <f>SUMIFS(Concentrado!G$2:G$199,Concentrado!$A$2:$A$199,"="&amp;$A5,Concentrado!$B$2:$B$199, "=Yucatán")</f>
        <v>35217</v>
      </c>
    </row>
    <row r="6" spans="1:6" x14ac:dyDescent="0.2">
      <c r="A6" s="6">
        <v>2021</v>
      </c>
      <c r="B6" s="9">
        <f>SUMIFS(Concentrado!C$2:C$199,Concentrado!$A$2:$A$199,"="&amp;$A6,Concentrado!$B$2:$B$199, "=Yucatán")</f>
        <v>18828</v>
      </c>
      <c r="C6" s="9">
        <f>SUMIFS(Concentrado!D$2:D$199,Concentrado!$A$2:$A$199,"="&amp;$A6,Concentrado!$B$2:$B$199, "=Yucatán")</f>
        <v>29445</v>
      </c>
      <c r="D6" s="9">
        <f>SUMIFS(Concentrado!E$2:E$199,Concentrado!$A$2:$A$199,"="&amp;$A6,Concentrado!$B$2:$B$199, "=Yucatán")</f>
        <v>0</v>
      </c>
      <c r="E6" s="9">
        <f>SUMIFS(Concentrado!F$2:F$199,Concentrado!$A$2:$A$199,"="&amp;$A6,Concentrado!$B$2:$B$199, "=Yucatán")</f>
        <v>14</v>
      </c>
      <c r="F6" s="9">
        <f>SUMIFS(Concentrado!G$2:G$199,Concentrado!$A$2:$A$199,"="&amp;$A6,Concentrado!$B$2:$B$199, "=Yucatán")</f>
        <v>48287</v>
      </c>
    </row>
    <row r="7" spans="1:6" x14ac:dyDescent="0.2">
      <c r="A7" s="6">
        <v>2022</v>
      </c>
      <c r="B7" s="9">
        <f>SUMIFS(Concentrado!C$2:C$199,Concentrado!$A$2:$A$199,"="&amp;$A7,Concentrado!$B$2:$B$199, "=Yucatán")</f>
        <v>14648</v>
      </c>
      <c r="C7" s="9">
        <f>SUMIFS(Concentrado!D$2:D$199,Concentrado!$A$2:$A$199,"="&amp;$A7,Concentrado!$B$2:$B$199, "=Yucatán")</f>
        <v>21551</v>
      </c>
      <c r="D7" s="9">
        <f>SUMIFS(Concentrado!E$2:E$199,Concentrado!$A$2:$A$199,"="&amp;$A7,Concentrado!$B$2:$B$199, "=Yucatán")</f>
        <v>1</v>
      </c>
      <c r="E7" s="9">
        <f>SUMIFS(Concentrado!F$2:F$199,Concentrado!$A$2:$A$199,"="&amp;$A7,Concentrado!$B$2:$B$199, "=Yucatán")</f>
        <v>15</v>
      </c>
      <c r="F7" s="9">
        <f>SUMIFS(Concentrado!G$2:G$199,Concentrado!$A$2:$A$199,"="&amp;$A7,Concentrado!$B$2:$B$199, "=Yucatán")</f>
        <v>36215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7"/>
  <sheetViews>
    <sheetView tabSelected="1"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"=Zacatecas")</f>
        <v>99972</v>
      </c>
      <c r="C2" s="9">
        <f>SUMIFS(Concentrado!D$2:D$199,Concentrado!$A$2:$A$199,"="&amp;$A2,Concentrado!$B$2:$B$199, "=Zacatecas")</f>
        <v>169752</v>
      </c>
      <c r="D2" s="9">
        <f>SUMIFS(Concentrado!E$2:E$199,Concentrado!$A$2:$A$199,"="&amp;$A2,Concentrado!$B$2:$B$199, "=Zacatecas")</f>
        <v>0</v>
      </c>
      <c r="E2" s="9">
        <f>SUMIFS(Concentrado!F$2:F$199,Concentrado!$A$2:$A$199,"="&amp;$A2,Concentrado!$B$2:$B$199, "=Zacatecas")</f>
        <v>3</v>
      </c>
      <c r="F2" s="9">
        <f>SUMIFS(Concentrado!G$2:G$199,Concentrado!$A$2:$A$199,"="&amp;$A2,Concentrado!$B$2:$B$199, "=Zacatecas")</f>
        <v>269727</v>
      </c>
    </row>
    <row r="3" spans="1:6" x14ac:dyDescent="0.2">
      <c r="A3" s="6">
        <v>2018</v>
      </c>
      <c r="B3" s="9">
        <f>SUMIFS(Concentrado!C$2:C$199,Concentrado!$A$2:$A$199,"="&amp;$A3,Concentrado!$B$2:$B$199, "=Zacatecas")</f>
        <v>92731</v>
      </c>
      <c r="C3" s="9">
        <f>SUMIFS(Concentrado!D$2:D$199,Concentrado!$A$2:$A$199,"="&amp;$A3,Concentrado!$B$2:$B$199, "=Zacatecas")</f>
        <v>155138</v>
      </c>
      <c r="D3" s="9">
        <f>SUMIFS(Concentrado!E$2:E$199,Concentrado!$A$2:$A$199,"="&amp;$A3,Concentrado!$B$2:$B$199, "=Zacatecas")</f>
        <v>0</v>
      </c>
      <c r="E3" s="9">
        <f>SUMIFS(Concentrado!F$2:F$199,Concentrado!$A$2:$A$199,"="&amp;$A3,Concentrado!$B$2:$B$199, "=Zacatecas")</f>
        <v>7</v>
      </c>
      <c r="F3" s="9">
        <f>SUMIFS(Concentrado!G$2:G$199,Concentrado!$A$2:$A$199,"="&amp;$A3,Concentrado!$B$2:$B$199, "=Zacatecas")</f>
        <v>247876</v>
      </c>
    </row>
    <row r="4" spans="1:6" x14ac:dyDescent="0.2">
      <c r="A4" s="6">
        <v>2019</v>
      </c>
      <c r="B4" s="9">
        <f>SUMIFS(Concentrado!C$2:C$199,Concentrado!$A$2:$A$199,"="&amp;$A4,Concentrado!$B$2:$B$199, "=Zacatecas")</f>
        <v>85644</v>
      </c>
      <c r="C4" s="9">
        <f>SUMIFS(Concentrado!D$2:D$199,Concentrado!$A$2:$A$199,"="&amp;$A4,Concentrado!$B$2:$B$199, "=Zacatecas")</f>
        <v>138752</v>
      </c>
      <c r="D4" s="9">
        <f>SUMIFS(Concentrado!E$2:E$199,Concentrado!$A$2:$A$199,"="&amp;$A4,Concentrado!$B$2:$B$199, "=Zacatecas")</f>
        <v>0</v>
      </c>
      <c r="E4" s="9">
        <f>SUMIFS(Concentrado!F$2:F$199,Concentrado!$A$2:$A$199,"="&amp;$A4,Concentrado!$B$2:$B$199, "=Zacatecas")</f>
        <v>3</v>
      </c>
      <c r="F4" s="9">
        <f>SUMIFS(Concentrado!G$2:G$199,Concentrado!$A$2:$A$199,"="&amp;$A4,Concentrado!$B$2:$B$199, "=Zacatecas")</f>
        <v>224399</v>
      </c>
    </row>
    <row r="5" spans="1:6" x14ac:dyDescent="0.2">
      <c r="A5" s="6">
        <v>2020</v>
      </c>
      <c r="B5" s="9">
        <f>SUMIFS(Concentrado!C$2:C$199,Concentrado!$A$2:$A$199,"="&amp;$A5,Concentrado!$B$2:$B$199, "=Zacatecas")</f>
        <v>46326</v>
      </c>
      <c r="C5" s="9">
        <f>SUMIFS(Concentrado!D$2:D$199,Concentrado!$A$2:$A$199,"="&amp;$A5,Concentrado!$B$2:$B$199, "=Zacatecas")</f>
        <v>78909</v>
      </c>
      <c r="D5" s="9">
        <f>SUMIFS(Concentrado!E$2:E$199,Concentrado!$A$2:$A$199,"="&amp;$A5,Concentrado!$B$2:$B$199, "=Zacatecas")</f>
        <v>0</v>
      </c>
      <c r="E5" s="9">
        <f>SUMIFS(Concentrado!F$2:F$199,Concentrado!$A$2:$A$199,"="&amp;$A5,Concentrado!$B$2:$B$199, "=Zacatecas")</f>
        <v>0</v>
      </c>
      <c r="F5" s="9">
        <f>SUMIFS(Concentrado!G$2:G$199,Concentrado!$A$2:$A$199,"="&amp;$A5,Concentrado!$B$2:$B$199, "=Zacatecas")</f>
        <v>125235</v>
      </c>
    </row>
    <row r="6" spans="1:6" x14ac:dyDescent="0.2">
      <c r="A6" s="6">
        <v>2021</v>
      </c>
      <c r="B6" s="9">
        <f>SUMIFS(Concentrado!C$2:C$199,Concentrado!$A$2:$A$199,"="&amp;$A6,Concentrado!$B$2:$B$199, "=Zacatecas")</f>
        <v>42227</v>
      </c>
      <c r="C6" s="9">
        <f>SUMIFS(Concentrado!D$2:D$199,Concentrado!$A$2:$A$199,"="&amp;$A6,Concentrado!$B$2:$B$199, "=Zacatecas")</f>
        <v>76579</v>
      </c>
      <c r="D6" s="9">
        <f>SUMIFS(Concentrado!E$2:E$199,Concentrado!$A$2:$A$199,"="&amp;$A6,Concentrado!$B$2:$B$199, "=Zacatecas")</f>
        <v>5</v>
      </c>
      <c r="E6" s="9">
        <f>SUMIFS(Concentrado!F$2:F$199,Concentrado!$A$2:$A$199,"="&amp;$A6,Concentrado!$B$2:$B$199, "=Zacatecas")</f>
        <v>49</v>
      </c>
      <c r="F6" s="9">
        <f>SUMIFS(Concentrado!G$2:G$199,Concentrado!$A$2:$A$199,"="&amp;$A6,Concentrado!$B$2:$B$199, "=Zacatecas")</f>
        <v>118860</v>
      </c>
    </row>
    <row r="7" spans="1:6" x14ac:dyDescent="0.2">
      <c r="A7" s="6">
        <v>2022</v>
      </c>
      <c r="B7" s="9">
        <f>SUMIFS(Concentrado!C$2:C$199,Concentrado!$A$2:$A$199,"="&amp;$A7,Concentrado!$B$2:$B$199, "=Zacatecas")</f>
        <v>32757</v>
      </c>
      <c r="C7" s="9">
        <f>SUMIFS(Concentrado!D$2:D$199,Concentrado!$A$2:$A$199,"="&amp;$A7,Concentrado!$B$2:$B$199, "=Zacatecas")</f>
        <v>54426</v>
      </c>
      <c r="D7" s="9">
        <f>SUMIFS(Concentrado!E$2:E$199,Concentrado!$A$2:$A$199,"="&amp;$A7,Concentrado!$B$2:$B$199, "=Zacatecas")</f>
        <v>2</v>
      </c>
      <c r="E7" s="9">
        <f>SUMIFS(Concentrado!F$2:F$199,Concentrado!$A$2:$A$199,"="&amp;$A7,Concentrado!$B$2:$B$199, "=Zacatecas")</f>
        <v>46</v>
      </c>
      <c r="F7" s="9">
        <f>SUMIFS(Concentrado!G$2:G$199,Concentrado!$A$2:$A$199,"="&amp;$A7,Concentrado!$B$2:$B$199, "=Zacatecas")</f>
        <v>87231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"=Baja California")</f>
        <v>65314</v>
      </c>
      <c r="C2" s="9">
        <f>SUMIFS(Concentrado!D$2:D$199,Concentrado!$A$2:$A$199,"="&amp;$A2,Concentrado!$B$2:$B$199, "=Baja California")</f>
        <v>107553</v>
      </c>
      <c r="D2" s="9">
        <f>SUMIFS(Concentrado!E$2:E$199,Concentrado!$A$2:$A$199,"="&amp;$A2,Concentrado!$B$2:$B$199, "=Baja California")</f>
        <v>0</v>
      </c>
      <c r="E2" s="9">
        <f>SUMIFS(Concentrado!F$2:F$199,Concentrado!$A$2:$A$199,"="&amp;$A2,Concentrado!$B$2:$B$199, "=Baja California")</f>
        <v>18</v>
      </c>
      <c r="F2" s="9">
        <f>SUMIFS(Concentrado!G$2:G$199,Concentrado!$A$2:$A$199,"="&amp;$A2,Concentrado!$B$2:$B$199, "=Baja California")</f>
        <v>172885</v>
      </c>
    </row>
    <row r="3" spans="1:6" x14ac:dyDescent="0.2">
      <c r="A3" s="6">
        <v>2018</v>
      </c>
      <c r="B3" s="9">
        <f>SUMIFS(Concentrado!C$2:C$199,Concentrado!$A$2:$A$199,"="&amp;$A3,Concentrado!$B$2:$B$199, "=Baja California")</f>
        <v>69806</v>
      </c>
      <c r="C3" s="9">
        <f>SUMIFS(Concentrado!D$2:D$199,Concentrado!$A$2:$A$199,"="&amp;$A3,Concentrado!$B$2:$B$199, "=Baja California")</f>
        <v>108107</v>
      </c>
      <c r="D3" s="9">
        <f>SUMIFS(Concentrado!E$2:E$199,Concentrado!$A$2:$A$199,"="&amp;$A3,Concentrado!$B$2:$B$199, "=Baja California")</f>
        <v>0</v>
      </c>
      <c r="E3" s="9">
        <f>SUMIFS(Concentrado!F$2:F$199,Concentrado!$A$2:$A$199,"="&amp;$A3,Concentrado!$B$2:$B$199, "=Baja California")</f>
        <v>23</v>
      </c>
      <c r="F3" s="9">
        <f>SUMIFS(Concentrado!G$2:G$199,Concentrado!$A$2:$A$199,"="&amp;$A3,Concentrado!$B$2:$B$199, "=Baja California")</f>
        <v>177936</v>
      </c>
    </row>
    <row r="4" spans="1:6" x14ac:dyDescent="0.2">
      <c r="A4" s="6">
        <v>2019</v>
      </c>
      <c r="B4" s="9">
        <f>SUMIFS(Concentrado!C$2:C$199,Concentrado!$A$2:$A$199,"="&amp;$A4,Concentrado!$B$2:$B$199, "=Baja California")</f>
        <v>82811</v>
      </c>
      <c r="C4" s="9">
        <f>SUMIFS(Concentrado!D$2:D$199,Concentrado!$A$2:$A$199,"="&amp;$A4,Concentrado!$B$2:$B$199, "=Baja California")</f>
        <v>123876</v>
      </c>
      <c r="D4" s="9">
        <f>SUMIFS(Concentrado!E$2:E$199,Concentrado!$A$2:$A$199,"="&amp;$A4,Concentrado!$B$2:$B$199, "=Baja California")</f>
        <v>0</v>
      </c>
      <c r="E4" s="9">
        <f>SUMIFS(Concentrado!F$2:F$199,Concentrado!$A$2:$A$199,"="&amp;$A4,Concentrado!$B$2:$B$199, "=Baja California")</f>
        <v>17</v>
      </c>
      <c r="F4" s="9">
        <f>SUMIFS(Concentrado!G$2:G$199,Concentrado!$A$2:$A$199,"="&amp;$A4,Concentrado!$B$2:$B$199, "=Baja California")</f>
        <v>206704</v>
      </c>
    </row>
    <row r="5" spans="1:6" x14ac:dyDescent="0.2">
      <c r="A5" s="6">
        <v>2020</v>
      </c>
      <c r="B5" s="9">
        <f>SUMIFS(Concentrado!C$2:C$199,Concentrado!$A$2:$A$199,"="&amp;$A5,Concentrado!$B$2:$B$199, "=Baja California")</f>
        <v>42475</v>
      </c>
      <c r="C5" s="9">
        <f>SUMIFS(Concentrado!D$2:D$199,Concentrado!$A$2:$A$199,"="&amp;$A5,Concentrado!$B$2:$B$199, "=Baja California")</f>
        <v>62155</v>
      </c>
      <c r="D5" s="9">
        <f>SUMIFS(Concentrado!E$2:E$199,Concentrado!$A$2:$A$199,"="&amp;$A5,Concentrado!$B$2:$B$199, "=Baja California")</f>
        <v>0</v>
      </c>
      <c r="E5" s="9">
        <f>SUMIFS(Concentrado!F$2:F$199,Concentrado!$A$2:$A$199,"="&amp;$A5,Concentrado!$B$2:$B$199, "=Baja California")</f>
        <v>65</v>
      </c>
      <c r="F5" s="9">
        <f>SUMIFS(Concentrado!G$2:G$199,Concentrado!$A$2:$A$199,"="&amp;$A5,Concentrado!$B$2:$B$199, "=Baja California")</f>
        <v>104695</v>
      </c>
    </row>
    <row r="6" spans="1:6" x14ac:dyDescent="0.2">
      <c r="A6" s="6">
        <v>2021</v>
      </c>
      <c r="B6" s="9">
        <f>SUMIFS(Concentrado!C$2:C$199,Concentrado!$A$2:$A$199,"="&amp;$A6,Concentrado!$B$2:$B$199, "=Baja California")</f>
        <v>38610</v>
      </c>
      <c r="C6" s="9">
        <f>SUMIFS(Concentrado!D$2:D$199,Concentrado!$A$2:$A$199,"="&amp;$A6,Concentrado!$B$2:$B$199, "=Baja California")</f>
        <v>65268</v>
      </c>
      <c r="D6" s="9">
        <f>SUMIFS(Concentrado!E$2:E$199,Concentrado!$A$2:$A$199,"="&amp;$A6,Concentrado!$B$2:$B$199, "=Baja California")</f>
        <v>0</v>
      </c>
      <c r="E6" s="9">
        <f>SUMIFS(Concentrado!F$2:F$199,Concentrado!$A$2:$A$199,"="&amp;$A6,Concentrado!$B$2:$B$199, "=Baja California")</f>
        <v>18</v>
      </c>
      <c r="F6" s="9">
        <f>SUMIFS(Concentrado!G$2:G$199,Concentrado!$A$2:$A$199,"="&amp;$A6,Concentrado!$B$2:$B$199, "=Baja California")</f>
        <v>103896</v>
      </c>
    </row>
    <row r="7" spans="1:6" x14ac:dyDescent="0.2">
      <c r="A7" s="6">
        <v>2022</v>
      </c>
      <c r="B7" s="9">
        <f>SUMIFS(Concentrado!C$2:C$199,Concentrado!$A$2:$A$199,"="&amp;$A7,Concentrado!$B$2:$B$199, "=Baja California")</f>
        <v>27717</v>
      </c>
      <c r="C7" s="9">
        <f>SUMIFS(Concentrado!D$2:D$199,Concentrado!$A$2:$A$199,"="&amp;$A7,Concentrado!$B$2:$B$199, "=Baja California")</f>
        <v>45947</v>
      </c>
      <c r="D7" s="9">
        <f>SUMIFS(Concentrado!E$2:E$199,Concentrado!$A$2:$A$199,"="&amp;$A7,Concentrado!$B$2:$B$199, "=Baja California")</f>
        <v>1</v>
      </c>
      <c r="E7" s="9">
        <f>SUMIFS(Concentrado!F$2:F$199,Concentrado!$A$2:$A$199,"="&amp;$A7,Concentrado!$B$2:$B$199, "=Baja California")</f>
        <v>21</v>
      </c>
      <c r="F7" s="9">
        <f>SUMIFS(Concentrado!G$2:G$199,Concentrado!$A$2:$A$199,"="&amp;$A7,Concentrado!$B$2:$B$199, "=Baja California")</f>
        <v>73686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"=Baja California Sur")</f>
        <v>33526</v>
      </c>
      <c r="C2" s="9">
        <f>SUMIFS(Concentrado!D$2:D$199,Concentrado!$A$2:$A$199,"="&amp;$A2,Concentrado!$B$2:$B$199, "=Baja California Sur")</f>
        <v>51384</v>
      </c>
      <c r="D2" s="9">
        <f>SUMIFS(Concentrado!E$2:E$199,Concentrado!$A$2:$A$199,"="&amp;$A2,Concentrado!$B$2:$B$199, "=Baja California Sur")</f>
        <v>0</v>
      </c>
      <c r="E2" s="9">
        <f>SUMIFS(Concentrado!F$2:F$199,Concentrado!$A$2:$A$199,"="&amp;$A2,Concentrado!$B$2:$B$199, "=Baja California Sur")</f>
        <v>0</v>
      </c>
      <c r="F2" s="9">
        <f>SUMIFS(Concentrado!G$2:G$199,Concentrado!$A$2:$A$199,"="&amp;$A2,Concentrado!$B$2:$B$199, "=Baja California Sur")</f>
        <v>84910</v>
      </c>
    </row>
    <row r="3" spans="1:6" x14ac:dyDescent="0.2">
      <c r="A3" s="6">
        <v>2018</v>
      </c>
      <c r="B3" s="9">
        <f>SUMIFS(Concentrado!C$2:C$199,Concentrado!$A$2:$A$199,"="&amp;$A3,Concentrado!$B$2:$B$199, "=Baja California Sur")</f>
        <v>33526</v>
      </c>
      <c r="C3" s="9">
        <f>SUMIFS(Concentrado!D$2:D$199,Concentrado!$A$2:$A$199,"="&amp;$A3,Concentrado!$B$2:$B$199, "=Baja California Sur")</f>
        <v>53635</v>
      </c>
      <c r="D3" s="9">
        <f>SUMIFS(Concentrado!E$2:E$199,Concentrado!$A$2:$A$199,"="&amp;$A3,Concentrado!$B$2:$B$199, "=Baja California Sur")</f>
        <v>0</v>
      </c>
      <c r="E3" s="9">
        <f>SUMIFS(Concentrado!F$2:F$199,Concentrado!$A$2:$A$199,"="&amp;$A3,Concentrado!$B$2:$B$199, "=Baja California Sur")</f>
        <v>0</v>
      </c>
      <c r="F3" s="9">
        <f>SUMIFS(Concentrado!G$2:G$199,Concentrado!$A$2:$A$199,"="&amp;$A3,Concentrado!$B$2:$B$199, "=Baja California Sur")</f>
        <v>87161</v>
      </c>
    </row>
    <row r="4" spans="1:6" x14ac:dyDescent="0.2">
      <c r="A4" s="6">
        <v>2019</v>
      </c>
      <c r="B4" s="9">
        <f>SUMIFS(Concentrado!C$2:C$199,Concentrado!$A$2:$A$199,"="&amp;$A4,Concentrado!$B$2:$B$199, "=Baja California Sur")</f>
        <v>31582</v>
      </c>
      <c r="C4" s="9">
        <f>SUMIFS(Concentrado!D$2:D$199,Concentrado!$A$2:$A$199,"="&amp;$A4,Concentrado!$B$2:$B$199, "=Baja California Sur")</f>
        <v>49972</v>
      </c>
      <c r="D4" s="9">
        <f>SUMIFS(Concentrado!E$2:E$199,Concentrado!$A$2:$A$199,"="&amp;$A4,Concentrado!$B$2:$B$199, "=Baja California Sur")</f>
        <v>0</v>
      </c>
      <c r="E4" s="9">
        <f>SUMIFS(Concentrado!F$2:F$199,Concentrado!$A$2:$A$199,"="&amp;$A4,Concentrado!$B$2:$B$199, "=Baja California Sur")</f>
        <v>0</v>
      </c>
      <c r="F4" s="9">
        <f>SUMIFS(Concentrado!G$2:G$199,Concentrado!$A$2:$A$199,"="&amp;$A4,Concentrado!$B$2:$B$199, "=Baja California Sur")</f>
        <v>81554</v>
      </c>
    </row>
    <row r="5" spans="1:6" x14ac:dyDescent="0.2">
      <c r="A5" s="6">
        <v>2020</v>
      </c>
      <c r="B5" s="9">
        <f>SUMIFS(Concentrado!C$2:C$199,Concentrado!$A$2:$A$199,"="&amp;$A5,Concentrado!$B$2:$B$199, "=Baja California Sur")</f>
        <v>15774</v>
      </c>
      <c r="C5" s="9">
        <f>SUMIFS(Concentrado!D$2:D$199,Concentrado!$A$2:$A$199,"="&amp;$A5,Concentrado!$B$2:$B$199, "=Baja California Sur")</f>
        <v>22998</v>
      </c>
      <c r="D5" s="9">
        <f>SUMIFS(Concentrado!E$2:E$199,Concentrado!$A$2:$A$199,"="&amp;$A5,Concentrado!$B$2:$B$199, "=Baja California Sur")</f>
        <v>0</v>
      </c>
      <c r="E5" s="9">
        <f>SUMIFS(Concentrado!F$2:F$199,Concentrado!$A$2:$A$199,"="&amp;$A5,Concentrado!$B$2:$B$199, "=Baja California Sur")</f>
        <v>1</v>
      </c>
      <c r="F5" s="9">
        <f>SUMIFS(Concentrado!G$2:G$199,Concentrado!$A$2:$A$199,"="&amp;$A5,Concentrado!$B$2:$B$199, "=Baja California Sur")</f>
        <v>38773</v>
      </c>
    </row>
    <row r="6" spans="1:6" x14ac:dyDescent="0.2">
      <c r="A6" s="6">
        <v>2021</v>
      </c>
      <c r="B6" s="9">
        <f>SUMIFS(Concentrado!C$2:C$199,Concentrado!$A$2:$A$199,"="&amp;$A6,Concentrado!$B$2:$B$199, "=Baja California Sur")</f>
        <v>12965</v>
      </c>
      <c r="C6" s="9">
        <f>SUMIFS(Concentrado!D$2:D$199,Concentrado!$A$2:$A$199,"="&amp;$A6,Concentrado!$B$2:$B$199, "=Baja California Sur")</f>
        <v>20092</v>
      </c>
      <c r="D6" s="9">
        <f>SUMIFS(Concentrado!E$2:E$199,Concentrado!$A$2:$A$199,"="&amp;$A6,Concentrado!$B$2:$B$199, "=Baja California Sur")</f>
        <v>0</v>
      </c>
      <c r="E6" s="9">
        <f>SUMIFS(Concentrado!F$2:F$199,Concentrado!$A$2:$A$199,"="&amp;$A6,Concentrado!$B$2:$B$199, "=Baja California Sur")</f>
        <v>0</v>
      </c>
      <c r="F6" s="9">
        <f>SUMIFS(Concentrado!G$2:G$199,Concentrado!$A$2:$A$199,"="&amp;$A6,Concentrado!$B$2:$B$199, "=Baja California Sur")</f>
        <v>33057</v>
      </c>
    </row>
    <row r="7" spans="1:6" x14ac:dyDescent="0.2">
      <c r="A7" s="6">
        <v>2022</v>
      </c>
      <c r="B7" s="9">
        <f>SUMIFS(Concentrado!C$2:C$199,Concentrado!$A$2:$A$199,"="&amp;$A7,Concentrado!$B$2:$B$199, "=Baja California Sur")</f>
        <v>6540</v>
      </c>
      <c r="C7" s="9">
        <f>SUMIFS(Concentrado!D$2:D$199,Concentrado!$A$2:$A$199,"="&amp;$A7,Concentrado!$B$2:$B$199, "=Baja California Sur")</f>
        <v>9872</v>
      </c>
      <c r="D7" s="9">
        <f>SUMIFS(Concentrado!E$2:E$199,Concentrado!$A$2:$A$199,"="&amp;$A7,Concentrado!$B$2:$B$199, "=Baja California Sur")</f>
        <v>0</v>
      </c>
      <c r="E7" s="9">
        <f>SUMIFS(Concentrado!F$2:F$199,Concentrado!$A$2:$A$199,"="&amp;$A7,Concentrado!$B$2:$B$199, "=Baja California Sur")</f>
        <v>1</v>
      </c>
      <c r="F7" s="9">
        <f>SUMIFS(Concentrado!G$2:G$199,Concentrado!$A$2:$A$199,"="&amp;$A7,Concentrado!$B$2:$B$199, "=Baja California Sur")</f>
        <v>16413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"=Campeche")</f>
        <v>26825</v>
      </c>
      <c r="C2" s="9">
        <f>SUMIFS(Concentrado!D$2:D$199,Concentrado!$A$2:$A$199,"="&amp;$A2,Concentrado!$B$2:$B$199, "=Campeche")</f>
        <v>57212</v>
      </c>
      <c r="D2" s="9">
        <f>SUMIFS(Concentrado!E$2:E$199,Concentrado!$A$2:$A$199,"="&amp;$A2,Concentrado!$B$2:$B$199, "=Campeche")</f>
        <v>0</v>
      </c>
      <c r="E2" s="9">
        <f>SUMIFS(Concentrado!F$2:F$199,Concentrado!$A$2:$A$199,"="&amp;$A2,Concentrado!$B$2:$B$199, "=Campeche")</f>
        <v>5</v>
      </c>
      <c r="F2" s="9">
        <f>SUMIFS(Concentrado!G$2:G$199,Concentrado!$A$2:$A$199,"="&amp;$A2,Concentrado!$B$2:$B$199, "=Campeche")</f>
        <v>84042</v>
      </c>
    </row>
    <row r="3" spans="1:6" x14ac:dyDescent="0.2">
      <c r="A3" s="6">
        <v>2018</v>
      </c>
      <c r="B3" s="9">
        <f>SUMIFS(Concentrado!C$2:C$199,Concentrado!$A$2:$A$199,"="&amp;$A3,Concentrado!$B$2:$B$199, "=Campeche")</f>
        <v>23215</v>
      </c>
      <c r="C3" s="9">
        <f>SUMIFS(Concentrado!D$2:D$199,Concentrado!$A$2:$A$199,"="&amp;$A3,Concentrado!$B$2:$B$199, "=Campeche")</f>
        <v>50801</v>
      </c>
      <c r="D3" s="9">
        <f>SUMIFS(Concentrado!E$2:E$199,Concentrado!$A$2:$A$199,"="&amp;$A3,Concentrado!$B$2:$B$199, "=Campeche")</f>
        <v>0</v>
      </c>
      <c r="E3" s="9">
        <f>SUMIFS(Concentrado!F$2:F$199,Concentrado!$A$2:$A$199,"="&amp;$A3,Concentrado!$B$2:$B$199, "=Campeche")</f>
        <v>87</v>
      </c>
      <c r="F3" s="9">
        <f>SUMIFS(Concentrado!G$2:G$199,Concentrado!$A$2:$A$199,"="&amp;$A3,Concentrado!$B$2:$B$199, "=Campeche")</f>
        <v>74103</v>
      </c>
    </row>
    <row r="4" spans="1:6" x14ac:dyDescent="0.2">
      <c r="A4" s="6">
        <v>2019</v>
      </c>
      <c r="B4" s="9">
        <f>SUMIFS(Concentrado!C$2:C$199,Concentrado!$A$2:$A$199,"="&amp;$A4,Concentrado!$B$2:$B$199, "=Campeche")</f>
        <v>24261</v>
      </c>
      <c r="C4" s="9">
        <f>SUMIFS(Concentrado!D$2:D$199,Concentrado!$A$2:$A$199,"="&amp;$A4,Concentrado!$B$2:$B$199, "=Campeche")</f>
        <v>52722</v>
      </c>
      <c r="D4" s="9">
        <f>SUMIFS(Concentrado!E$2:E$199,Concentrado!$A$2:$A$199,"="&amp;$A4,Concentrado!$B$2:$B$199, "=Campeche")</f>
        <v>0</v>
      </c>
      <c r="E4" s="9">
        <f>SUMIFS(Concentrado!F$2:F$199,Concentrado!$A$2:$A$199,"="&amp;$A4,Concentrado!$B$2:$B$199, "=Campeche")</f>
        <v>110</v>
      </c>
      <c r="F4" s="9">
        <f>SUMIFS(Concentrado!G$2:G$199,Concentrado!$A$2:$A$199,"="&amp;$A4,Concentrado!$B$2:$B$199, "=Campeche")</f>
        <v>77093</v>
      </c>
    </row>
    <row r="5" spans="1:6" x14ac:dyDescent="0.2">
      <c r="A5" s="6">
        <v>2020</v>
      </c>
      <c r="B5" s="9">
        <f>SUMIFS(Concentrado!C$2:C$199,Concentrado!$A$2:$A$199,"="&amp;$A5,Concentrado!$B$2:$B$199, "=Campeche")</f>
        <v>14738</v>
      </c>
      <c r="C5" s="9">
        <f>SUMIFS(Concentrado!D$2:D$199,Concentrado!$A$2:$A$199,"="&amp;$A5,Concentrado!$B$2:$B$199, "=Campeche")</f>
        <v>34692</v>
      </c>
      <c r="D5" s="9">
        <f>SUMIFS(Concentrado!E$2:E$199,Concentrado!$A$2:$A$199,"="&amp;$A5,Concentrado!$B$2:$B$199, "=Campeche")</f>
        <v>0</v>
      </c>
      <c r="E5" s="9">
        <f>SUMIFS(Concentrado!F$2:F$199,Concentrado!$A$2:$A$199,"="&amp;$A5,Concentrado!$B$2:$B$199, "=Campeche")</f>
        <v>71</v>
      </c>
      <c r="F5" s="9">
        <f>SUMIFS(Concentrado!G$2:G$199,Concentrado!$A$2:$A$199,"="&amp;$A5,Concentrado!$B$2:$B$199, "=Campeche")</f>
        <v>49501</v>
      </c>
    </row>
    <row r="6" spans="1:6" x14ac:dyDescent="0.2">
      <c r="A6" s="6">
        <v>2021</v>
      </c>
      <c r="B6" s="9">
        <f>SUMIFS(Concentrado!C$2:C$199,Concentrado!$A$2:$A$199,"="&amp;$A6,Concentrado!$B$2:$B$199, "=Campeche")</f>
        <v>19748</v>
      </c>
      <c r="C6" s="9">
        <f>SUMIFS(Concentrado!D$2:D$199,Concentrado!$A$2:$A$199,"="&amp;$A6,Concentrado!$B$2:$B$199, "=Campeche")</f>
        <v>39322</v>
      </c>
      <c r="D6" s="9">
        <f>SUMIFS(Concentrado!E$2:E$199,Concentrado!$A$2:$A$199,"="&amp;$A6,Concentrado!$B$2:$B$199, "=Campeche")</f>
        <v>1</v>
      </c>
      <c r="E6" s="9">
        <f>SUMIFS(Concentrado!F$2:F$199,Concentrado!$A$2:$A$199,"="&amp;$A6,Concentrado!$B$2:$B$199, "=Campeche")</f>
        <v>55</v>
      </c>
      <c r="F6" s="9">
        <f>SUMIFS(Concentrado!G$2:G$199,Concentrado!$A$2:$A$199,"="&amp;$A6,Concentrado!$B$2:$B$199, "=Campeche")</f>
        <v>59126</v>
      </c>
    </row>
    <row r="7" spans="1:6" x14ac:dyDescent="0.2">
      <c r="A7" s="6">
        <v>2022</v>
      </c>
      <c r="B7" s="9">
        <f>SUMIFS(Concentrado!C$2:C$199,Concentrado!$A$2:$A$199,"="&amp;$A7,Concentrado!$B$2:$B$199, "=Campeche")</f>
        <v>15083</v>
      </c>
      <c r="C7" s="9">
        <f>SUMIFS(Concentrado!D$2:D$199,Concentrado!$A$2:$A$199,"="&amp;$A7,Concentrado!$B$2:$B$199, "=Campeche")</f>
        <v>26486</v>
      </c>
      <c r="D7" s="9">
        <f>SUMIFS(Concentrado!E$2:E$199,Concentrado!$A$2:$A$199,"="&amp;$A7,Concentrado!$B$2:$B$199, "=Campeche")</f>
        <v>1</v>
      </c>
      <c r="E7" s="9">
        <f>SUMIFS(Concentrado!F$2:F$199,Concentrado!$A$2:$A$199,"="&amp;$A7,Concentrado!$B$2:$B$199, "=Campeche")</f>
        <v>33</v>
      </c>
      <c r="F7" s="9">
        <f>SUMIFS(Concentrado!G$2:G$199,Concentrado!$A$2:$A$199,"="&amp;$A7,Concentrado!$B$2:$B$199, "=Campeche")</f>
        <v>41603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"=Chiapas")</f>
        <v>64711</v>
      </c>
      <c r="C2" s="9">
        <f>SUMIFS(Concentrado!D$2:D$199,Concentrado!$A$2:$A$199,"="&amp;$A2,Concentrado!$B$2:$B$199, "=Chiapas")</f>
        <v>169998</v>
      </c>
      <c r="D2" s="9">
        <f>SUMIFS(Concentrado!E$2:E$199,Concentrado!$A$2:$A$199,"="&amp;$A2,Concentrado!$B$2:$B$199, "=Chiapas")</f>
        <v>0</v>
      </c>
      <c r="E2" s="9">
        <f>SUMIFS(Concentrado!F$2:F$199,Concentrado!$A$2:$A$199,"="&amp;$A2,Concentrado!$B$2:$B$199, "=Chiapas")</f>
        <v>64</v>
      </c>
      <c r="F2" s="9">
        <f>SUMIFS(Concentrado!G$2:G$199,Concentrado!$A$2:$A$199,"="&amp;$A2,Concentrado!$B$2:$B$199, "=Chiapas")</f>
        <v>234773</v>
      </c>
    </row>
    <row r="3" spans="1:6" x14ac:dyDescent="0.2">
      <c r="A3" s="6">
        <v>2018</v>
      </c>
      <c r="B3" s="9">
        <f>SUMIFS(Concentrado!C$2:C$199,Concentrado!$A$2:$A$199,"="&amp;$A3,Concentrado!$B$2:$B$199, "=Chiapas")</f>
        <v>58295</v>
      </c>
      <c r="C3" s="9">
        <f>SUMIFS(Concentrado!D$2:D$199,Concentrado!$A$2:$A$199,"="&amp;$A3,Concentrado!$B$2:$B$199, "=Chiapas")</f>
        <v>133502</v>
      </c>
      <c r="D3" s="9">
        <f>SUMIFS(Concentrado!E$2:E$199,Concentrado!$A$2:$A$199,"="&amp;$A3,Concentrado!$B$2:$B$199, "=Chiapas")</f>
        <v>0</v>
      </c>
      <c r="E3" s="9">
        <f>SUMIFS(Concentrado!F$2:F$199,Concentrado!$A$2:$A$199,"="&amp;$A3,Concentrado!$B$2:$B$199, "=Chiapas")</f>
        <v>129</v>
      </c>
      <c r="F3" s="9">
        <f>SUMIFS(Concentrado!G$2:G$199,Concentrado!$A$2:$A$199,"="&amp;$A3,Concentrado!$B$2:$B$199, "=Chiapas")</f>
        <v>191926</v>
      </c>
    </row>
    <row r="4" spans="1:6" x14ac:dyDescent="0.2">
      <c r="A4" s="6">
        <v>2019</v>
      </c>
      <c r="B4" s="9">
        <f>SUMIFS(Concentrado!C$2:C$199,Concentrado!$A$2:$A$199,"="&amp;$A4,Concentrado!$B$2:$B$199, "=Chiapas")</f>
        <v>86943</v>
      </c>
      <c r="C4" s="9">
        <f>SUMIFS(Concentrado!D$2:D$199,Concentrado!$A$2:$A$199,"="&amp;$A4,Concentrado!$B$2:$B$199, "=Chiapas")</f>
        <v>179108</v>
      </c>
      <c r="D4" s="9">
        <f>SUMIFS(Concentrado!E$2:E$199,Concentrado!$A$2:$A$199,"="&amp;$A4,Concentrado!$B$2:$B$199, "=Chiapas")</f>
        <v>0</v>
      </c>
      <c r="E4" s="9">
        <f>SUMIFS(Concentrado!F$2:F$199,Concentrado!$A$2:$A$199,"="&amp;$A4,Concentrado!$B$2:$B$199, "=Chiapas")</f>
        <v>420</v>
      </c>
      <c r="F4" s="9">
        <f>SUMIFS(Concentrado!G$2:G$199,Concentrado!$A$2:$A$199,"="&amp;$A4,Concentrado!$B$2:$B$199, "=Chiapas")</f>
        <v>266471</v>
      </c>
    </row>
    <row r="5" spans="1:6" x14ac:dyDescent="0.2">
      <c r="A5" s="6">
        <v>2020</v>
      </c>
      <c r="B5" s="9">
        <f>SUMIFS(Concentrado!C$2:C$199,Concentrado!$A$2:$A$199,"="&amp;$A5,Concentrado!$B$2:$B$199, "=Chiapas")</f>
        <v>45342</v>
      </c>
      <c r="C5" s="9">
        <f>SUMIFS(Concentrado!D$2:D$199,Concentrado!$A$2:$A$199,"="&amp;$A5,Concentrado!$B$2:$B$199, "=Chiapas")</f>
        <v>109048</v>
      </c>
      <c r="D5" s="9">
        <f>SUMIFS(Concentrado!E$2:E$199,Concentrado!$A$2:$A$199,"="&amp;$A5,Concentrado!$B$2:$B$199, "=Chiapas")</f>
        <v>0</v>
      </c>
      <c r="E5" s="9">
        <f>SUMIFS(Concentrado!F$2:F$199,Concentrado!$A$2:$A$199,"="&amp;$A5,Concentrado!$B$2:$B$199, "=Chiapas")</f>
        <v>316</v>
      </c>
      <c r="F5" s="9">
        <f>SUMIFS(Concentrado!G$2:G$199,Concentrado!$A$2:$A$199,"="&amp;$A5,Concentrado!$B$2:$B$199, "=Chiapas")</f>
        <v>154706</v>
      </c>
    </row>
    <row r="6" spans="1:6" x14ac:dyDescent="0.2">
      <c r="A6" s="6">
        <v>2021</v>
      </c>
      <c r="B6" s="9">
        <f>SUMIFS(Concentrado!C$2:C$199,Concentrado!$A$2:$A$199,"="&amp;$A6,Concentrado!$B$2:$B$199, "=Chiapas")</f>
        <v>64172</v>
      </c>
      <c r="C6" s="9">
        <f>SUMIFS(Concentrado!D$2:D$199,Concentrado!$A$2:$A$199,"="&amp;$A6,Concentrado!$B$2:$B$199, "=Chiapas")</f>
        <v>151001</v>
      </c>
      <c r="D6" s="9">
        <f>SUMIFS(Concentrado!E$2:E$199,Concentrado!$A$2:$A$199,"="&amp;$A6,Concentrado!$B$2:$B$199, "=Chiapas")</f>
        <v>3</v>
      </c>
      <c r="E6" s="9">
        <f>SUMIFS(Concentrado!F$2:F$199,Concentrado!$A$2:$A$199,"="&amp;$A6,Concentrado!$B$2:$B$199, "=Chiapas")</f>
        <v>743</v>
      </c>
      <c r="F6" s="9">
        <f>SUMIFS(Concentrado!G$2:G$199,Concentrado!$A$2:$A$199,"="&amp;$A6,Concentrado!$B$2:$B$199, "=Chiapas")</f>
        <v>215919</v>
      </c>
    </row>
    <row r="7" spans="1:6" x14ac:dyDescent="0.2">
      <c r="A7" s="6">
        <v>2022</v>
      </c>
      <c r="B7" s="9">
        <f>SUMIFS(Concentrado!C$2:C$199,Concentrado!$A$2:$A$199,"="&amp;$A7,Concentrado!$B$2:$B$199, "=Chiapas")</f>
        <v>71371</v>
      </c>
      <c r="C7" s="9">
        <f>SUMIFS(Concentrado!D$2:D$199,Concentrado!$A$2:$A$199,"="&amp;$A7,Concentrado!$B$2:$B$199, "=Chiapas")</f>
        <v>149973</v>
      </c>
      <c r="D7" s="9">
        <f>SUMIFS(Concentrado!E$2:E$199,Concentrado!$A$2:$A$199,"="&amp;$A7,Concentrado!$B$2:$B$199, "=Chiapas")</f>
        <v>40</v>
      </c>
      <c r="E7" s="9">
        <f>SUMIFS(Concentrado!F$2:F$199,Concentrado!$A$2:$A$199,"="&amp;$A7,Concentrado!$B$2:$B$199, "=Chiapas")</f>
        <v>802</v>
      </c>
      <c r="F7" s="9">
        <f>SUMIFS(Concentrado!G$2:G$199,Concentrado!$A$2:$A$199,"="&amp;$A7,Concentrado!$B$2:$B$199, "=Chiapas")</f>
        <v>222186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"=Chihuahua")</f>
        <v>56485</v>
      </c>
      <c r="C2" s="9">
        <f>SUMIFS(Concentrado!D$2:D$199,Concentrado!$A$2:$A$199,"="&amp;$A2,Concentrado!$B$2:$B$199, "=Chihuahua")</f>
        <v>112218</v>
      </c>
      <c r="D2" s="9">
        <f>SUMIFS(Concentrado!E$2:E$199,Concentrado!$A$2:$A$199,"="&amp;$A2,Concentrado!$B$2:$B$199, "=Chihuahua")</f>
        <v>0</v>
      </c>
      <c r="E2" s="9">
        <f>SUMIFS(Concentrado!F$2:F$199,Concentrado!$A$2:$A$199,"="&amp;$A2,Concentrado!$B$2:$B$199, "=Chihuahua")</f>
        <v>318</v>
      </c>
      <c r="F2" s="9">
        <f>SUMIFS(Concentrado!G$2:G$199,Concentrado!$A$2:$A$199,"="&amp;$A2,Concentrado!$B$2:$B$199, "=Chihuahua")</f>
        <v>169021</v>
      </c>
    </row>
    <row r="3" spans="1:6" x14ac:dyDescent="0.2">
      <c r="A3" s="6">
        <v>2018</v>
      </c>
      <c r="B3" s="9">
        <f>SUMIFS(Concentrado!C$2:C$199,Concentrado!$A$2:$A$199,"="&amp;$A3,Concentrado!$B$2:$B$199, "=Chihuahua")</f>
        <v>65232</v>
      </c>
      <c r="C3" s="9">
        <f>SUMIFS(Concentrado!D$2:D$199,Concentrado!$A$2:$A$199,"="&amp;$A3,Concentrado!$B$2:$B$199, "=Chihuahua")</f>
        <v>116530</v>
      </c>
      <c r="D3" s="9">
        <f>SUMIFS(Concentrado!E$2:E$199,Concentrado!$A$2:$A$199,"="&amp;$A3,Concentrado!$B$2:$B$199, "=Chihuahua")</f>
        <v>0</v>
      </c>
      <c r="E3" s="9">
        <f>SUMIFS(Concentrado!F$2:F$199,Concentrado!$A$2:$A$199,"="&amp;$A3,Concentrado!$B$2:$B$199, "=Chihuahua")</f>
        <v>88</v>
      </c>
      <c r="F3" s="9">
        <f>SUMIFS(Concentrado!G$2:G$199,Concentrado!$A$2:$A$199,"="&amp;$A3,Concentrado!$B$2:$B$199, "=Chihuahua")</f>
        <v>181850</v>
      </c>
    </row>
    <row r="4" spans="1:6" x14ac:dyDescent="0.2">
      <c r="A4" s="6">
        <v>2019</v>
      </c>
      <c r="B4" s="9">
        <f>SUMIFS(Concentrado!C$2:C$199,Concentrado!$A$2:$A$199,"="&amp;$A4,Concentrado!$B$2:$B$199, "=Chihuahua")</f>
        <v>70608</v>
      </c>
      <c r="C4" s="9">
        <f>SUMIFS(Concentrado!D$2:D$199,Concentrado!$A$2:$A$199,"="&amp;$A4,Concentrado!$B$2:$B$199, "=Chihuahua")</f>
        <v>115789</v>
      </c>
      <c r="D4" s="9">
        <f>SUMIFS(Concentrado!E$2:E$199,Concentrado!$A$2:$A$199,"="&amp;$A4,Concentrado!$B$2:$B$199, "=Chihuahua")</f>
        <v>0</v>
      </c>
      <c r="E4" s="9">
        <f>SUMIFS(Concentrado!F$2:F$199,Concentrado!$A$2:$A$199,"="&amp;$A4,Concentrado!$B$2:$B$199, "=Chihuahua")</f>
        <v>65</v>
      </c>
      <c r="F4" s="9">
        <f>SUMIFS(Concentrado!G$2:G$199,Concentrado!$A$2:$A$199,"="&amp;$A4,Concentrado!$B$2:$B$199, "=Chihuahua")</f>
        <v>186462</v>
      </c>
    </row>
    <row r="5" spans="1:6" x14ac:dyDescent="0.2">
      <c r="A5" s="6">
        <v>2020</v>
      </c>
      <c r="B5" s="9">
        <f>SUMIFS(Concentrado!C$2:C$199,Concentrado!$A$2:$A$199,"="&amp;$A5,Concentrado!$B$2:$B$199, "=Chihuahua")</f>
        <v>41755</v>
      </c>
      <c r="C5" s="9">
        <f>SUMIFS(Concentrado!D$2:D$199,Concentrado!$A$2:$A$199,"="&amp;$A5,Concentrado!$B$2:$B$199, "=Chihuahua")</f>
        <v>73766</v>
      </c>
      <c r="D5" s="9">
        <f>SUMIFS(Concentrado!E$2:E$199,Concentrado!$A$2:$A$199,"="&amp;$A5,Concentrado!$B$2:$B$199, "=Chihuahua")</f>
        <v>0</v>
      </c>
      <c r="E5" s="9">
        <f>SUMIFS(Concentrado!F$2:F$199,Concentrado!$A$2:$A$199,"="&amp;$A5,Concentrado!$B$2:$B$199, "=Chihuahua")</f>
        <v>46</v>
      </c>
      <c r="F5" s="9">
        <f>SUMIFS(Concentrado!G$2:G$199,Concentrado!$A$2:$A$199,"="&amp;$A5,Concentrado!$B$2:$B$199, "=Chihuahua")</f>
        <v>115567</v>
      </c>
    </row>
    <row r="6" spans="1:6" x14ac:dyDescent="0.2">
      <c r="A6" s="6">
        <v>2021</v>
      </c>
      <c r="B6" s="9">
        <f>SUMIFS(Concentrado!C$2:C$199,Concentrado!$A$2:$A$199,"="&amp;$A6,Concentrado!$B$2:$B$199, "=Chihuahua")</f>
        <v>40555</v>
      </c>
      <c r="C6" s="9">
        <f>SUMIFS(Concentrado!D$2:D$199,Concentrado!$A$2:$A$199,"="&amp;$A6,Concentrado!$B$2:$B$199, "=Chihuahua")</f>
        <v>62540</v>
      </c>
      <c r="D6" s="9">
        <f>SUMIFS(Concentrado!E$2:E$199,Concentrado!$A$2:$A$199,"="&amp;$A6,Concentrado!$B$2:$B$199, "=Chihuahua")</f>
        <v>2</v>
      </c>
      <c r="E6" s="9">
        <f>SUMIFS(Concentrado!F$2:F$199,Concentrado!$A$2:$A$199,"="&amp;$A6,Concentrado!$B$2:$B$199, "=Chihuahua")</f>
        <v>44</v>
      </c>
      <c r="F6" s="9">
        <f>SUMIFS(Concentrado!G$2:G$199,Concentrado!$A$2:$A$199,"="&amp;$A6,Concentrado!$B$2:$B$199, "=Chihuahua")</f>
        <v>103141</v>
      </c>
    </row>
    <row r="7" spans="1:6" x14ac:dyDescent="0.2">
      <c r="A7" s="6">
        <v>2022</v>
      </c>
      <c r="B7" s="9">
        <f>SUMIFS(Concentrado!C$2:C$199,Concentrado!$A$2:$A$199,"="&amp;$A7,Concentrado!$B$2:$B$199, "=Chihuahua")</f>
        <v>30976</v>
      </c>
      <c r="C7" s="9">
        <f>SUMIFS(Concentrado!D$2:D$199,Concentrado!$A$2:$A$199,"="&amp;$A7,Concentrado!$B$2:$B$199, "=Chihuahua")</f>
        <v>47260</v>
      </c>
      <c r="D7" s="9">
        <f>SUMIFS(Concentrado!E$2:E$199,Concentrado!$A$2:$A$199,"="&amp;$A7,Concentrado!$B$2:$B$199, "=Chihuahua")</f>
        <v>2</v>
      </c>
      <c r="E7" s="9">
        <f>SUMIFS(Concentrado!F$2:F$199,Concentrado!$A$2:$A$199,"="&amp;$A7,Concentrado!$B$2:$B$199, "=Chihuahua")</f>
        <v>28</v>
      </c>
      <c r="F7" s="9">
        <f>SUMIFS(Concentrado!G$2:G$199,Concentrado!$A$2:$A$199,"="&amp;$A7,Concentrado!$B$2:$B$199, "=Chihuahua")</f>
        <v>78266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12.1640625" customWidth="1"/>
    <col min="2" max="2" width="16.5" customWidth="1"/>
    <col min="4" max="4" width="14.6640625" bestFit="1" customWidth="1"/>
    <col min="6" max="6" width="14.5" customWidth="1"/>
  </cols>
  <sheetData>
    <row r="1" spans="1:6" s="3" customFormat="1" x14ac:dyDescent="0.15">
      <c r="A1" s="1" t="s">
        <v>0</v>
      </c>
      <c r="B1" s="1" t="s">
        <v>35</v>
      </c>
      <c r="C1" s="1" t="s">
        <v>36</v>
      </c>
      <c r="D1" s="1" t="s">
        <v>38</v>
      </c>
      <c r="E1" s="1" t="s">
        <v>37</v>
      </c>
      <c r="F1" s="1" t="s">
        <v>34</v>
      </c>
    </row>
    <row r="2" spans="1:6" x14ac:dyDescent="0.2">
      <c r="A2" s="6">
        <v>2017</v>
      </c>
      <c r="B2" s="9">
        <f>SUMIFS(Concentrado!C$2:C$199,Concentrado!$A$2:$A$199,"="&amp;$A2,Concentrado!$B$2:$B$199, "=Ciudad de México")</f>
        <v>353827</v>
      </c>
      <c r="C2" s="9">
        <f>SUMIFS(Concentrado!D$2:D$199,Concentrado!$A$2:$A$199,"="&amp;$A2,Concentrado!$B$2:$B$199, "=Ciudad de México")</f>
        <v>530948</v>
      </c>
      <c r="D2" s="9">
        <f>SUMIFS(Concentrado!E$2:E$199,Concentrado!$A$2:$A$199,"="&amp;$A2,Concentrado!$B$2:$B$199, "=Ciudad de México")</f>
        <v>0</v>
      </c>
      <c r="E2" s="9">
        <f>SUMIFS(Concentrado!F$2:F$199,Concentrado!$A$2:$A$199,"="&amp;$A2,Concentrado!$B$2:$B$199, "=Ciudad de México")</f>
        <v>22</v>
      </c>
      <c r="F2" s="9">
        <f>SUMIFS(Concentrado!G$2:G$199,Concentrado!$A$2:$A$199,"="&amp;$A2,Concentrado!$B$2:$B$199, "=Ciudad de México")</f>
        <v>884797</v>
      </c>
    </row>
    <row r="3" spans="1:6" x14ac:dyDescent="0.2">
      <c r="A3" s="6">
        <v>2018</v>
      </c>
      <c r="B3" s="9">
        <f>SUMIFS(Concentrado!C$2:C$199,Concentrado!$A$2:$A$199,"="&amp;$A3,Concentrado!$B$2:$B$199, "=Ciudad de México")</f>
        <v>383471</v>
      </c>
      <c r="C3" s="9">
        <f>SUMIFS(Concentrado!D$2:D$199,Concentrado!$A$2:$A$199,"="&amp;$A3,Concentrado!$B$2:$B$199, "=Ciudad de México")</f>
        <v>569209</v>
      </c>
      <c r="D3" s="9">
        <f>SUMIFS(Concentrado!E$2:E$199,Concentrado!$A$2:$A$199,"="&amp;$A3,Concentrado!$B$2:$B$199, "=Ciudad de México")</f>
        <v>0</v>
      </c>
      <c r="E3" s="9">
        <f>SUMIFS(Concentrado!F$2:F$199,Concentrado!$A$2:$A$199,"="&amp;$A3,Concentrado!$B$2:$B$199, "=Ciudad de México")</f>
        <v>26</v>
      </c>
      <c r="F3" s="9">
        <f>SUMIFS(Concentrado!G$2:G$199,Concentrado!$A$2:$A$199,"="&amp;$A3,Concentrado!$B$2:$B$199, "=Ciudad de México")</f>
        <v>952706</v>
      </c>
    </row>
    <row r="4" spans="1:6" x14ac:dyDescent="0.2">
      <c r="A4" s="6">
        <v>2019</v>
      </c>
      <c r="B4" s="9">
        <f>SUMIFS(Concentrado!C$2:C$199,Concentrado!$A$2:$A$199,"="&amp;$A4,Concentrado!$B$2:$B$199, "=Ciudad de México")</f>
        <v>411079</v>
      </c>
      <c r="C4" s="9">
        <f>SUMIFS(Concentrado!D$2:D$199,Concentrado!$A$2:$A$199,"="&amp;$A4,Concentrado!$B$2:$B$199, "=Ciudad de México")</f>
        <v>518654</v>
      </c>
      <c r="D4" s="9">
        <f>SUMIFS(Concentrado!E$2:E$199,Concentrado!$A$2:$A$199,"="&amp;$A4,Concentrado!$B$2:$B$199, "=Ciudad de México")</f>
        <v>0</v>
      </c>
      <c r="E4" s="9">
        <f>SUMIFS(Concentrado!F$2:F$199,Concentrado!$A$2:$A$199,"="&amp;$A4,Concentrado!$B$2:$B$199, "=Ciudad de México")</f>
        <v>14</v>
      </c>
      <c r="F4" s="9">
        <f>SUMIFS(Concentrado!G$2:G$199,Concentrado!$A$2:$A$199,"="&amp;$A4,Concentrado!$B$2:$B$199, "=Ciudad de México")</f>
        <v>929747</v>
      </c>
    </row>
    <row r="5" spans="1:6" x14ac:dyDescent="0.2">
      <c r="A5" s="6">
        <v>2020</v>
      </c>
      <c r="B5" s="9">
        <f>SUMIFS(Concentrado!C$2:C$199,Concentrado!$A$2:$A$199,"="&amp;$A5,Concentrado!$B$2:$B$199, "=Ciudad de México")</f>
        <v>269575</v>
      </c>
      <c r="C5" s="9">
        <f>SUMIFS(Concentrado!D$2:D$199,Concentrado!$A$2:$A$199,"="&amp;$A5,Concentrado!$B$2:$B$199, "=Ciudad de México")</f>
        <v>344967</v>
      </c>
      <c r="D5" s="9">
        <f>SUMIFS(Concentrado!E$2:E$199,Concentrado!$A$2:$A$199,"="&amp;$A5,Concentrado!$B$2:$B$199, "=Ciudad de México")</f>
        <v>0</v>
      </c>
      <c r="E5" s="9">
        <f>SUMIFS(Concentrado!F$2:F$199,Concentrado!$A$2:$A$199,"="&amp;$A5,Concentrado!$B$2:$B$199, "=Ciudad de México")</f>
        <v>5</v>
      </c>
      <c r="F5" s="9">
        <f>SUMIFS(Concentrado!G$2:G$199,Concentrado!$A$2:$A$199,"="&amp;$A5,Concentrado!$B$2:$B$199, "=Ciudad de México")</f>
        <v>614547</v>
      </c>
    </row>
    <row r="6" spans="1:6" x14ac:dyDescent="0.2">
      <c r="A6" s="6">
        <v>2021</v>
      </c>
      <c r="B6" s="9">
        <f>SUMIFS(Concentrado!C$2:C$199,Concentrado!$A$2:$A$199,"="&amp;$A6,Concentrado!$B$2:$B$199, "=Ciudad de México")</f>
        <v>284287</v>
      </c>
      <c r="C6" s="9">
        <f>SUMIFS(Concentrado!D$2:D$199,Concentrado!$A$2:$A$199,"="&amp;$A6,Concentrado!$B$2:$B$199, "=Ciudad de México")</f>
        <v>394581</v>
      </c>
      <c r="D6" s="9">
        <f>SUMIFS(Concentrado!E$2:E$199,Concentrado!$A$2:$A$199,"="&amp;$A6,Concentrado!$B$2:$B$199, "=Ciudad de México")</f>
        <v>0</v>
      </c>
      <c r="E6" s="9">
        <f>SUMIFS(Concentrado!F$2:F$199,Concentrado!$A$2:$A$199,"="&amp;$A6,Concentrado!$B$2:$B$199, "=Ciudad de México")</f>
        <v>80</v>
      </c>
      <c r="F6" s="9">
        <f>SUMIFS(Concentrado!G$2:G$199,Concentrado!$A$2:$A$199,"="&amp;$A6,Concentrado!$B$2:$B$199, "=Ciudad de México")</f>
        <v>678948</v>
      </c>
    </row>
    <row r="7" spans="1:6" x14ac:dyDescent="0.2">
      <c r="A7" s="6">
        <v>2022</v>
      </c>
      <c r="B7" s="9">
        <f>SUMIFS(Concentrado!C$2:C$199,Concentrado!$A$2:$A$199,"="&amp;$A7,Concentrado!$B$2:$B$199, "=Ciudad de México")</f>
        <v>167668</v>
      </c>
      <c r="C7" s="9">
        <f>SUMIFS(Concentrado!D$2:D$199,Concentrado!$A$2:$A$199,"="&amp;$A7,Concentrado!$B$2:$B$199, "=Ciudad de México")</f>
        <v>244012</v>
      </c>
      <c r="D7" s="9">
        <f>SUMIFS(Concentrado!E$2:E$199,Concentrado!$A$2:$A$199,"="&amp;$A7,Concentrado!$B$2:$B$199, "=Ciudad de México")</f>
        <v>3</v>
      </c>
      <c r="E7" s="9">
        <f>SUMIFS(Concentrado!F$2:F$199,Concentrado!$A$2:$A$199,"="&amp;$A7,Concentrado!$B$2:$B$199, "=Ciudad de México")</f>
        <v>36</v>
      </c>
      <c r="F7" s="9">
        <f>SUMIFS(Concentrado!G$2:G$199,Concentrado!$A$2:$A$199,"="&amp;$A7,Concentrado!$B$2:$B$199, "=Ciudad de México")</f>
        <v>411719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Microsoft Office User</cp:lastModifiedBy>
  <dcterms:created xsi:type="dcterms:W3CDTF">2019-03-12T16:50:24Z</dcterms:created>
  <dcterms:modified xsi:type="dcterms:W3CDTF">2022-09-09T19:12:13Z</dcterms:modified>
</cp:coreProperties>
</file>