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maribel.guillermo/Desktop/MGB_respaldo/2022/web/20221021_egresos_lesiones/LESIONES_2022/LESIONES/por entidad/"/>
    </mc:Choice>
  </mc:AlternateContent>
  <xr:revisionPtr revIDLastSave="0" documentId="13_ncr:1_{4E323D85-BDD2-DB44-850F-A3ABAFEA9DB3}" xr6:coauthVersionLast="47" xr6:coauthVersionMax="47" xr10:uidLastSave="{00000000-0000-0000-0000-000000000000}"/>
  <bookViews>
    <workbookView xWindow="0" yWindow="500" windowWidth="30740" windowHeight="20560" tabRatio="872" xr2:uid="{00000000-000D-0000-FFFF-FFFF00000000}"/>
  </bookViews>
  <sheets>
    <sheet name="Concentrado" sheetId="50" r:id="rId1"/>
    <sheet name="NACIONAL" sheetId="2" r:id="rId2"/>
    <sheet name="AGS" sheetId="35" r:id="rId3"/>
    <sheet name="BC" sheetId="36" r:id="rId4"/>
    <sheet name="BCS" sheetId="37" r:id="rId5"/>
    <sheet name="CAMP" sheetId="38" r:id="rId6"/>
    <sheet name="CHIS" sheetId="39" r:id="rId7"/>
    <sheet name="CHI" sheetId="40" r:id="rId8"/>
    <sheet name="CDMX" sheetId="41" r:id="rId9"/>
    <sheet name="COAH" sheetId="42" r:id="rId10"/>
    <sheet name="COL" sheetId="43" r:id="rId11"/>
    <sheet name="DGO" sheetId="44" r:id="rId12"/>
    <sheet name="GTO" sheetId="45" r:id="rId13"/>
    <sheet name="GRO" sheetId="46" r:id="rId14"/>
    <sheet name="HGO" sheetId="47" r:id="rId15"/>
    <sheet name="JAL" sheetId="48" r:id="rId16"/>
    <sheet name="MEX" sheetId="49" r:id="rId17"/>
    <sheet name="MICH" sheetId="51" r:id="rId18"/>
    <sheet name="MOR" sheetId="52" r:id="rId19"/>
    <sheet name="NAY" sheetId="53" r:id="rId20"/>
    <sheet name="NL" sheetId="54" r:id="rId21"/>
    <sheet name="OAX" sheetId="55" r:id="rId22"/>
    <sheet name="PUE" sheetId="56" r:id="rId23"/>
    <sheet name="QRO" sheetId="57" r:id="rId24"/>
    <sheet name="QROO" sheetId="58" r:id="rId25"/>
    <sheet name="SLP" sheetId="59" r:id="rId26"/>
    <sheet name="SIN" sheetId="60" r:id="rId27"/>
    <sheet name="SON" sheetId="61" r:id="rId28"/>
    <sheet name="TAB" sheetId="62" r:id="rId29"/>
    <sheet name="TAMPS" sheetId="63" r:id="rId30"/>
    <sheet name="TLAX" sheetId="64" r:id="rId31"/>
    <sheet name="VER" sheetId="65" r:id="rId32"/>
    <sheet name="YUC" sheetId="66" r:id="rId33"/>
    <sheet name="ZAC" sheetId="67" r:id="rId34"/>
  </sheets>
  <definedNames>
    <definedName name="_xlnm._FilterDatabase" localSheetId="0" hidden="1">Concentrado!$A$1:$G$161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66" l="1"/>
  <c r="D12" i="66"/>
  <c r="C12" i="66"/>
  <c r="B12" i="66"/>
  <c r="E11" i="66"/>
  <c r="D11" i="66"/>
  <c r="C11" i="66"/>
  <c r="B11" i="66"/>
  <c r="E10" i="66"/>
  <c r="D10" i="66"/>
  <c r="C10" i="66"/>
  <c r="B10" i="66"/>
  <c r="E9" i="66"/>
  <c r="D9" i="66"/>
  <c r="C9" i="66"/>
  <c r="B9" i="66"/>
  <c r="E8" i="66"/>
  <c r="D8" i="66"/>
  <c r="C8" i="66"/>
  <c r="B8" i="66"/>
  <c r="E7" i="66"/>
  <c r="D7" i="66"/>
  <c r="C7" i="66"/>
  <c r="B7" i="66"/>
  <c r="E6" i="66"/>
  <c r="D6" i="66"/>
  <c r="C6" i="66"/>
  <c r="B6" i="66"/>
  <c r="E5" i="66"/>
  <c r="D5" i="66"/>
  <c r="C5" i="66"/>
  <c r="B5" i="66"/>
  <c r="E4" i="66"/>
  <c r="D4" i="66"/>
  <c r="C4" i="66"/>
  <c r="B4" i="66"/>
  <c r="E3" i="66"/>
  <c r="D3" i="66"/>
  <c r="C3" i="66"/>
  <c r="B3" i="66"/>
  <c r="E2" i="66"/>
  <c r="D2" i="66"/>
  <c r="C2" i="66"/>
  <c r="B2" i="66"/>
  <c r="E12" i="59"/>
  <c r="D12" i="59"/>
  <c r="C12" i="59"/>
  <c r="B12" i="59"/>
  <c r="E11" i="59"/>
  <c r="D11" i="59"/>
  <c r="C11" i="59"/>
  <c r="B11" i="59"/>
  <c r="E10" i="59"/>
  <c r="D10" i="59"/>
  <c r="C10" i="59"/>
  <c r="B10" i="59"/>
  <c r="E9" i="59"/>
  <c r="D9" i="59"/>
  <c r="C9" i="59"/>
  <c r="B9" i="59"/>
  <c r="E8" i="59"/>
  <c r="D8" i="59"/>
  <c r="C8" i="59"/>
  <c r="B8" i="59"/>
  <c r="E7" i="59"/>
  <c r="D7" i="59"/>
  <c r="C7" i="59"/>
  <c r="B7" i="59"/>
  <c r="E6" i="59"/>
  <c r="D6" i="59"/>
  <c r="C6" i="59"/>
  <c r="B6" i="59"/>
  <c r="E5" i="59"/>
  <c r="D5" i="59"/>
  <c r="C5" i="59"/>
  <c r="B5" i="59"/>
  <c r="E4" i="59"/>
  <c r="D4" i="59"/>
  <c r="C4" i="59"/>
  <c r="B4" i="59"/>
  <c r="E3" i="59"/>
  <c r="D3" i="59"/>
  <c r="C3" i="59"/>
  <c r="B3" i="59"/>
  <c r="E2" i="59"/>
  <c r="D2" i="59"/>
  <c r="C2" i="59"/>
  <c r="B2" i="59"/>
  <c r="E12" i="57" l="1"/>
  <c r="D12" i="57"/>
  <c r="C12" i="57"/>
  <c r="B12" i="57"/>
  <c r="E11" i="57"/>
  <c r="D11" i="57"/>
  <c r="C11" i="57"/>
  <c r="B11" i="57"/>
  <c r="E10" i="57"/>
  <c r="D10" i="57"/>
  <c r="C10" i="57"/>
  <c r="B10" i="57"/>
  <c r="E9" i="57"/>
  <c r="D9" i="57"/>
  <c r="C9" i="57"/>
  <c r="B9" i="57"/>
  <c r="E8" i="57"/>
  <c r="D8" i="57"/>
  <c r="C8" i="57"/>
  <c r="B8" i="57"/>
  <c r="E7" i="57"/>
  <c r="D7" i="57"/>
  <c r="C7" i="57"/>
  <c r="B7" i="57"/>
  <c r="E6" i="57"/>
  <c r="D6" i="57"/>
  <c r="C6" i="57"/>
  <c r="B6" i="57"/>
  <c r="E5" i="57"/>
  <c r="D5" i="57"/>
  <c r="C5" i="57"/>
  <c r="B5" i="57"/>
  <c r="E4" i="57"/>
  <c r="D4" i="57"/>
  <c r="C4" i="57"/>
  <c r="B4" i="57"/>
  <c r="E3" i="57"/>
  <c r="D3" i="57"/>
  <c r="C3" i="57"/>
  <c r="B3" i="57"/>
  <c r="E2" i="57"/>
  <c r="D2" i="57"/>
  <c r="C2" i="57"/>
  <c r="B2" i="57"/>
  <c r="E12" i="51"/>
  <c r="D12" i="51"/>
  <c r="C12" i="51"/>
  <c r="B12" i="51"/>
  <c r="E11" i="51"/>
  <c r="D11" i="51"/>
  <c r="C11" i="51"/>
  <c r="B11" i="51"/>
  <c r="E10" i="51"/>
  <c r="D10" i="51"/>
  <c r="C10" i="51"/>
  <c r="B10" i="51"/>
  <c r="E9" i="51"/>
  <c r="D9" i="51"/>
  <c r="C9" i="51"/>
  <c r="B9" i="51"/>
  <c r="E8" i="51"/>
  <c r="D8" i="51"/>
  <c r="C8" i="51"/>
  <c r="B8" i="51"/>
  <c r="E7" i="51"/>
  <c r="D7" i="51"/>
  <c r="C7" i="51"/>
  <c r="B7" i="51"/>
  <c r="E6" i="51"/>
  <c r="D6" i="51"/>
  <c r="C6" i="51"/>
  <c r="B6" i="51"/>
  <c r="E5" i="51"/>
  <c r="D5" i="51"/>
  <c r="C5" i="51"/>
  <c r="B5" i="51"/>
  <c r="E4" i="51"/>
  <c r="D4" i="51"/>
  <c r="C4" i="51"/>
  <c r="B4" i="51"/>
  <c r="E3" i="51"/>
  <c r="D3" i="51"/>
  <c r="C3" i="51"/>
  <c r="B3" i="51"/>
  <c r="E2" i="51"/>
  <c r="D2" i="51"/>
  <c r="C2" i="51"/>
  <c r="B2" i="51"/>
  <c r="E12" i="49"/>
  <c r="D12" i="49"/>
  <c r="C12" i="49"/>
  <c r="B12" i="49"/>
  <c r="E11" i="49"/>
  <c r="D11" i="49"/>
  <c r="C11" i="49"/>
  <c r="B11" i="49"/>
  <c r="E10" i="49"/>
  <c r="D10" i="49"/>
  <c r="C10" i="49"/>
  <c r="B10" i="49"/>
  <c r="E9" i="49"/>
  <c r="D9" i="49"/>
  <c r="C9" i="49"/>
  <c r="B9" i="49"/>
  <c r="E8" i="49"/>
  <c r="D8" i="49"/>
  <c r="C8" i="49"/>
  <c r="B8" i="49"/>
  <c r="E7" i="49"/>
  <c r="D7" i="49"/>
  <c r="C7" i="49"/>
  <c r="B7" i="49"/>
  <c r="E6" i="49"/>
  <c r="D6" i="49"/>
  <c r="C6" i="49"/>
  <c r="B6" i="49"/>
  <c r="E5" i="49"/>
  <c r="D5" i="49"/>
  <c r="C5" i="49"/>
  <c r="B5" i="49"/>
  <c r="E4" i="49"/>
  <c r="D4" i="49"/>
  <c r="C4" i="49"/>
  <c r="B4" i="49"/>
  <c r="E3" i="49"/>
  <c r="D3" i="49"/>
  <c r="C3" i="49"/>
  <c r="B3" i="49"/>
  <c r="E2" i="49"/>
  <c r="D2" i="49"/>
  <c r="C2" i="49"/>
  <c r="B2" i="49"/>
  <c r="D3" i="37" l="1"/>
  <c r="D4" i="37"/>
  <c r="D5" i="37"/>
  <c r="D6" i="37"/>
  <c r="D7" i="37"/>
  <c r="D8" i="37"/>
  <c r="D9" i="37"/>
  <c r="D10" i="37"/>
  <c r="D11" i="37"/>
  <c r="D12" i="37"/>
  <c r="D3" i="38"/>
  <c r="D4" i="38"/>
  <c r="D5" i="38"/>
  <c r="D6" i="38"/>
  <c r="D7" i="38"/>
  <c r="D8" i="38"/>
  <c r="D9" i="38"/>
  <c r="D10" i="38"/>
  <c r="D11" i="38"/>
  <c r="D12" i="38"/>
  <c r="D3" i="39"/>
  <c r="D4" i="39"/>
  <c r="D5" i="39"/>
  <c r="D6" i="39"/>
  <c r="D7" i="39"/>
  <c r="D8" i="39"/>
  <c r="D9" i="39"/>
  <c r="D10" i="39"/>
  <c r="D11" i="39"/>
  <c r="D12" i="39"/>
  <c r="D3" i="40"/>
  <c r="D4" i="40"/>
  <c r="D5" i="40"/>
  <c r="D6" i="40"/>
  <c r="D7" i="40"/>
  <c r="D8" i="40"/>
  <c r="D9" i="40"/>
  <c r="D10" i="40"/>
  <c r="D11" i="40"/>
  <c r="D12" i="40"/>
  <c r="D3" i="41"/>
  <c r="D4" i="41"/>
  <c r="D5" i="41"/>
  <c r="D6" i="41"/>
  <c r="D7" i="41"/>
  <c r="D8" i="41"/>
  <c r="D9" i="41"/>
  <c r="D10" i="41"/>
  <c r="D11" i="41"/>
  <c r="D12" i="41"/>
  <c r="D3" i="42"/>
  <c r="D4" i="42"/>
  <c r="D5" i="42"/>
  <c r="D6" i="42"/>
  <c r="D7" i="42"/>
  <c r="D8" i="42"/>
  <c r="D9" i="42"/>
  <c r="D10" i="42"/>
  <c r="D11" i="42"/>
  <c r="D12" i="42"/>
  <c r="D3" i="43"/>
  <c r="D4" i="43"/>
  <c r="D5" i="43"/>
  <c r="D6" i="43"/>
  <c r="D7" i="43"/>
  <c r="D8" i="43"/>
  <c r="D9" i="43"/>
  <c r="D10" i="43"/>
  <c r="D11" i="43"/>
  <c r="D12" i="43"/>
  <c r="D3" i="44"/>
  <c r="D4" i="44"/>
  <c r="D5" i="44"/>
  <c r="D6" i="44"/>
  <c r="D7" i="44"/>
  <c r="D8" i="44"/>
  <c r="D9" i="44"/>
  <c r="D10" i="44"/>
  <c r="D11" i="44"/>
  <c r="D12" i="44"/>
  <c r="D3" i="45"/>
  <c r="D4" i="45"/>
  <c r="D5" i="45"/>
  <c r="D6" i="45"/>
  <c r="D7" i="45"/>
  <c r="D8" i="45"/>
  <c r="D9" i="45"/>
  <c r="D10" i="45"/>
  <c r="D11" i="45"/>
  <c r="D12" i="45"/>
  <c r="D3" i="46"/>
  <c r="D4" i="46"/>
  <c r="D5" i="46"/>
  <c r="D6" i="46"/>
  <c r="D7" i="46"/>
  <c r="D8" i="46"/>
  <c r="D9" i="46"/>
  <c r="D10" i="46"/>
  <c r="D11" i="46"/>
  <c r="D12" i="46"/>
  <c r="D3" i="47"/>
  <c r="D4" i="47"/>
  <c r="D5" i="47"/>
  <c r="D6" i="47"/>
  <c r="D7" i="47"/>
  <c r="D8" i="47"/>
  <c r="D9" i="47"/>
  <c r="D10" i="47"/>
  <c r="D11" i="47"/>
  <c r="D12" i="47"/>
  <c r="D3" i="48"/>
  <c r="D4" i="48"/>
  <c r="D5" i="48"/>
  <c r="D6" i="48"/>
  <c r="D7" i="48"/>
  <c r="D8" i="48"/>
  <c r="D9" i="48"/>
  <c r="D10" i="48"/>
  <c r="D11" i="48"/>
  <c r="D12" i="48"/>
  <c r="D3" i="52"/>
  <c r="D4" i="52"/>
  <c r="D5" i="52"/>
  <c r="D6" i="52"/>
  <c r="D7" i="52"/>
  <c r="D8" i="52"/>
  <c r="D9" i="52"/>
  <c r="D10" i="52"/>
  <c r="D11" i="52"/>
  <c r="D12" i="52"/>
  <c r="D3" i="53"/>
  <c r="D4" i="53"/>
  <c r="D5" i="53"/>
  <c r="D6" i="53"/>
  <c r="D7" i="53"/>
  <c r="D8" i="53"/>
  <c r="D9" i="53"/>
  <c r="D10" i="53"/>
  <c r="D11" i="53"/>
  <c r="D12" i="53"/>
  <c r="D3" i="54"/>
  <c r="D4" i="54"/>
  <c r="D5" i="54"/>
  <c r="D6" i="54"/>
  <c r="D7" i="54"/>
  <c r="D8" i="54"/>
  <c r="D9" i="54"/>
  <c r="D10" i="54"/>
  <c r="D11" i="54"/>
  <c r="D12" i="54"/>
  <c r="D3" i="55"/>
  <c r="D4" i="55"/>
  <c r="D5" i="55"/>
  <c r="D6" i="55"/>
  <c r="D7" i="55"/>
  <c r="D8" i="55"/>
  <c r="D9" i="55"/>
  <c r="D10" i="55"/>
  <c r="D11" i="55"/>
  <c r="D12" i="55"/>
  <c r="D3" i="56"/>
  <c r="D4" i="56"/>
  <c r="D5" i="56"/>
  <c r="D6" i="56"/>
  <c r="D7" i="56"/>
  <c r="D8" i="56"/>
  <c r="D9" i="56"/>
  <c r="D10" i="56"/>
  <c r="D11" i="56"/>
  <c r="D12" i="56"/>
  <c r="D3" i="58"/>
  <c r="D4" i="58"/>
  <c r="D5" i="58"/>
  <c r="D6" i="58"/>
  <c r="D7" i="58"/>
  <c r="D8" i="58"/>
  <c r="D9" i="58"/>
  <c r="D10" i="58"/>
  <c r="D11" i="58"/>
  <c r="D12" i="58"/>
  <c r="D3" i="60"/>
  <c r="D4" i="60"/>
  <c r="D5" i="60"/>
  <c r="D6" i="60"/>
  <c r="D7" i="60"/>
  <c r="D8" i="60"/>
  <c r="D9" i="60"/>
  <c r="D10" i="60"/>
  <c r="D11" i="60"/>
  <c r="D12" i="60"/>
  <c r="D3" i="61"/>
  <c r="D4" i="61"/>
  <c r="D5" i="61"/>
  <c r="D6" i="61"/>
  <c r="D7" i="61"/>
  <c r="D8" i="61"/>
  <c r="D9" i="61"/>
  <c r="D10" i="61"/>
  <c r="D11" i="61"/>
  <c r="D12" i="61"/>
  <c r="D3" i="62"/>
  <c r="D4" i="62"/>
  <c r="D5" i="62"/>
  <c r="D6" i="62"/>
  <c r="D7" i="62"/>
  <c r="D8" i="62"/>
  <c r="D9" i="62"/>
  <c r="D10" i="62"/>
  <c r="D11" i="62"/>
  <c r="D12" i="62"/>
  <c r="D3" i="63"/>
  <c r="D4" i="63"/>
  <c r="D5" i="63"/>
  <c r="D6" i="63"/>
  <c r="D7" i="63"/>
  <c r="D8" i="63"/>
  <c r="D9" i="63"/>
  <c r="D10" i="63"/>
  <c r="D11" i="63"/>
  <c r="D12" i="63"/>
  <c r="D3" i="64"/>
  <c r="D4" i="64"/>
  <c r="D5" i="64"/>
  <c r="D6" i="64"/>
  <c r="D7" i="64"/>
  <c r="D8" i="64"/>
  <c r="D9" i="64"/>
  <c r="D10" i="64"/>
  <c r="D11" i="64"/>
  <c r="D12" i="64"/>
  <c r="D3" i="65"/>
  <c r="D4" i="65"/>
  <c r="D5" i="65"/>
  <c r="D6" i="65"/>
  <c r="D7" i="65"/>
  <c r="D8" i="65"/>
  <c r="D9" i="65"/>
  <c r="D10" i="65"/>
  <c r="D11" i="65"/>
  <c r="D12" i="65"/>
  <c r="D3" i="67"/>
  <c r="D4" i="67"/>
  <c r="D5" i="67"/>
  <c r="D6" i="67"/>
  <c r="D7" i="67"/>
  <c r="D8" i="67"/>
  <c r="D9" i="67"/>
  <c r="D10" i="67"/>
  <c r="D11" i="67"/>
  <c r="D12" i="67"/>
  <c r="D3" i="36"/>
  <c r="D4" i="36"/>
  <c r="D5" i="36"/>
  <c r="D6" i="36"/>
  <c r="D7" i="36"/>
  <c r="D8" i="36"/>
  <c r="D9" i="36"/>
  <c r="D10" i="36"/>
  <c r="D11" i="36"/>
  <c r="D12" i="36"/>
  <c r="D2" i="37"/>
  <c r="D2" i="38"/>
  <c r="D2" i="39"/>
  <c r="D2" i="40"/>
  <c r="D2" i="41"/>
  <c r="D2" i="42"/>
  <c r="D2" i="43"/>
  <c r="D2" i="44"/>
  <c r="D2" i="45"/>
  <c r="D2" i="46"/>
  <c r="D2" i="47"/>
  <c r="D2" i="48"/>
  <c r="D2" i="52"/>
  <c r="D2" i="53"/>
  <c r="D2" i="54"/>
  <c r="D2" i="55"/>
  <c r="D2" i="56"/>
  <c r="D2" i="58"/>
  <c r="D2" i="60"/>
  <c r="D2" i="61"/>
  <c r="D2" i="62"/>
  <c r="D2" i="63"/>
  <c r="D2" i="64"/>
  <c r="D2" i="65"/>
  <c r="D2" i="67"/>
  <c r="D2" i="36"/>
  <c r="D3" i="35"/>
  <c r="D4" i="35"/>
  <c r="D5" i="35"/>
  <c r="D6" i="35"/>
  <c r="D7" i="35"/>
  <c r="D8" i="35"/>
  <c r="D9" i="35"/>
  <c r="D10" i="35"/>
  <c r="D11" i="35"/>
  <c r="D12" i="35"/>
  <c r="D2" i="35"/>
  <c r="B3" i="35"/>
  <c r="C3" i="35"/>
  <c r="E3" i="35"/>
  <c r="B4" i="35"/>
  <c r="C4" i="35"/>
  <c r="E4" i="35"/>
  <c r="B5" i="35"/>
  <c r="C5" i="35"/>
  <c r="E5" i="35"/>
  <c r="B6" i="35"/>
  <c r="C6" i="35"/>
  <c r="E6" i="35"/>
  <c r="B7" i="35"/>
  <c r="C7" i="35"/>
  <c r="E7" i="35"/>
  <c r="B8" i="35"/>
  <c r="C8" i="35"/>
  <c r="E8" i="35"/>
  <c r="B9" i="35"/>
  <c r="C9" i="35"/>
  <c r="E9" i="35"/>
  <c r="B10" i="35"/>
  <c r="C10" i="35"/>
  <c r="E10" i="35"/>
  <c r="B11" i="35"/>
  <c r="C11" i="35"/>
  <c r="E11" i="35"/>
  <c r="B12" i="35"/>
  <c r="C12" i="35"/>
  <c r="E12" i="35"/>
  <c r="B3" i="36"/>
  <c r="C3" i="36"/>
  <c r="E3" i="36"/>
  <c r="B4" i="36"/>
  <c r="C4" i="36"/>
  <c r="E4" i="36"/>
  <c r="B5" i="36"/>
  <c r="C5" i="36"/>
  <c r="E5" i="36"/>
  <c r="B6" i="36"/>
  <c r="C6" i="36"/>
  <c r="E6" i="36"/>
  <c r="B7" i="36"/>
  <c r="C7" i="36"/>
  <c r="E7" i="36"/>
  <c r="B8" i="36"/>
  <c r="C8" i="36"/>
  <c r="E8" i="36"/>
  <c r="B9" i="36"/>
  <c r="C9" i="36"/>
  <c r="E9" i="36"/>
  <c r="B10" i="36"/>
  <c r="C10" i="36"/>
  <c r="E10" i="36"/>
  <c r="B11" i="36"/>
  <c r="C11" i="36"/>
  <c r="E11" i="36"/>
  <c r="B12" i="36"/>
  <c r="C12" i="36"/>
  <c r="E12" i="36"/>
  <c r="B3" i="37"/>
  <c r="C3" i="37"/>
  <c r="E3" i="37"/>
  <c r="B4" i="37"/>
  <c r="C4" i="37"/>
  <c r="E4" i="37"/>
  <c r="B5" i="37"/>
  <c r="C5" i="37"/>
  <c r="E5" i="37"/>
  <c r="B6" i="37"/>
  <c r="C6" i="37"/>
  <c r="E6" i="37"/>
  <c r="B7" i="37"/>
  <c r="C7" i="37"/>
  <c r="E7" i="37"/>
  <c r="B8" i="37"/>
  <c r="C8" i="37"/>
  <c r="E8" i="37"/>
  <c r="B9" i="37"/>
  <c r="C9" i="37"/>
  <c r="E9" i="37"/>
  <c r="B10" i="37"/>
  <c r="C10" i="37"/>
  <c r="E10" i="37"/>
  <c r="B11" i="37"/>
  <c r="C11" i="37"/>
  <c r="E11" i="37"/>
  <c r="B12" i="37"/>
  <c r="C12" i="37"/>
  <c r="E12" i="37"/>
  <c r="B3" i="38"/>
  <c r="C3" i="38"/>
  <c r="E3" i="38"/>
  <c r="B4" i="38"/>
  <c r="C4" i="38"/>
  <c r="E4" i="38"/>
  <c r="B5" i="38"/>
  <c r="C5" i="38"/>
  <c r="E5" i="38"/>
  <c r="B6" i="38"/>
  <c r="C6" i="38"/>
  <c r="E6" i="38"/>
  <c r="B7" i="38"/>
  <c r="C7" i="38"/>
  <c r="E7" i="38"/>
  <c r="B8" i="38"/>
  <c r="C8" i="38"/>
  <c r="E8" i="38"/>
  <c r="B9" i="38"/>
  <c r="C9" i="38"/>
  <c r="E9" i="38"/>
  <c r="B10" i="38"/>
  <c r="C10" i="38"/>
  <c r="E10" i="38"/>
  <c r="B11" i="38"/>
  <c r="C11" i="38"/>
  <c r="E11" i="38"/>
  <c r="B12" i="38"/>
  <c r="C12" i="38"/>
  <c r="E12" i="38"/>
  <c r="B3" i="39"/>
  <c r="C3" i="39"/>
  <c r="E3" i="39"/>
  <c r="B4" i="39"/>
  <c r="C4" i="39"/>
  <c r="E4" i="39"/>
  <c r="B5" i="39"/>
  <c r="C5" i="39"/>
  <c r="E5" i="39"/>
  <c r="B6" i="39"/>
  <c r="C6" i="39"/>
  <c r="E6" i="39"/>
  <c r="B7" i="39"/>
  <c r="C7" i="39"/>
  <c r="E7" i="39"/>
  <c r="B8" i="39"/>
  <c r="C8" i="39"/>
  <c r="E8" i="39"/>
  <c r="B9" i="39"/>
  <c r="C9" i="39"/>
  <c r="E9" i="39"/>
  <c r="B10" i="39"/>
  <c r="C10" i="39"/>
  <c r="E10" i="39"/>
  <c r="B11" i="39"/>
  <c r="C11" i="39"/>
  <c r="E11" i="39"/>
  <c r="B12" i="39"/>
  <c r="C12" i="39"/>
  <c r="E12" i="39"/>
  <c r="B3" i="40"/>
  <c r="C3" i="40"/>
  <c r="E3" i="40"/>
  <c r="B4" i="40"/>
  <c r="C4" i="40"/>
  <c r="E4" i="40"/>
  <c r="B5" i="40"/>
  <c r="C5" i="40"/>
  <c r="E5" i="40"/>
  <c r="B6" i="40"/>
  <c r="C6" i="40"/>
  <c r="E6" i="40"/>
  <c r="B7" i="40"/>
  <c r="C7" i="40"/>
  <c r="E7" i="40"/>
  <c r="B8" i="40"/>
  <c r="C8" i="40"/>
  <c r="E8" i="40"/>
  <c r="B9" i="40"/>
  <c r="C9" i="40"/>
  <c r="E9" i="40"/>
  <c r="B10" i="40"/>
  <c r="C10" i="40"/>
  <c r="E10" i="40"/>
  <c r="B11" i="40"/>
  <c r="C11" i="40"/>
  <c r="E11" i="40"/>
  <c r="B12" i="40"/>
  <c r="C12" i="40"/>
  <c r="E12" i="40"/>
  <c r="B3" i="41"/>
  <c r="C3" i="41"/>
  <c r="E3" i="41"/>
  <c r="B4" i="41"/>
  <c r="C4" i="41"/>
  <c r="E4" i="41"/>
  <c r="B5" i="41"/>
  <c r="C5" i="41"/>
  <c r="E5" i="41"/>
  <c r="B6" i="41"/>
  <c r="C6" i="41"/>
  <c r="E6" i="41"/>
  <c r="B7" i="41"/>
  <c r="C7" i="41"/>
  <c r="E7" i="41"/>
  <c r="B8" i="41"/>
  <c r="C8" i="41"/>
  <c r="E8" i="41"/>
  <c r="B9" i="41"/>
  <c r="C9" i="41"/>
  <c r="E9" i="41"/>
  <c r="B10" i="41"/>
  <c r="C10" i="41"/>
  <c r="E10" i="41"/>
  <c r="B11" i="41"/>
  <c r="C11" i="41"/>
  <c r="E11" i="41"/>
  <c r="B12" i="41"/>
  <c r="C12" i="41"/>
  <c r="E12" i="41"/>
  <c r="B3" i="42"/>
  <c r="C3" i="42"/>
  <c r="E3" i="42"/>
  <c r="B4" i="42"/>
  <c r="C4" i="42"/>
  <c r="E4" i="42"/>
  <c r="B5" i="42"/>
  <c r="C5" i="42"/>
  <c r="E5" i="42"/>
  <c r="B6" i="42"/>
  <c r="C6" i="42"/>
  <c r="E6" i="42"/>
  <c r="B7" i="42"/>
  <c r="C7" i="42"/>
  <c r="E7" i="42"/>
  <c r="B8" i="42"/>
  <c r="C8" i="42"/>
  <c r="E8" i="42"/>
  <c r="B9" i="42"/>
  <c r="C9" i="42"/>
  <c r="E9" i="42"/>
  <c r="B10" i="42"/>
  <c r="C10" i="42"/>
  <c r="E10" i="42"/>
  <c r="B11" i="42"/>
  <c r="C11" i="42"/>
  <c r="E11" i="42"/>
  <c r="B12" i="42"/>
  <c r="C12" i="42"/>
  <c r="E12" i="42"/>
  <c r="B3" i="43"/>
  <c r="C3" i="43"/>
  <c r="E3" i="43"/>
  <c r="B4" i="43"/>
  <c r="C4" i="43"/>
  <c r="E4" i="43"/>
  <c r="B5" i="43"/>
  <c r="C5" i="43"/>
  <c r="E5" i="43"/>
  <c r="B6" i="43"/>
  <c r="C6" i="43"/>
  <c r="E6" i="43"/>
  <c r="B7" i="43"/>
  <c r="C7" i="43"/>
  <c r="E7" i="43"/>
  <c r="B8" i="43"/>
  <c r="C8" i="43"/>
  <c r="E8" i="43"/>
  <c r="B9" i="43"/>
  <c r="C9" i="43"/>
  <c r="E9" i="43"/>
  <c r="B10" i="43"/>
  <c r="C10" i="43"/>
  <c r="E10" i="43"/>
  <c r="B11" i="43"/>
  <c r="C11" i="43"/>
  <c r="E11" i="43"/>
  <c r="B12" i="43"/>
  <c r="C12" i="43"/>
  <c r="E12" i="43"/>
  <c r="B3" i="44"/>
  <c r="C3" i="44"/>
  <c r="E3" i="44"/>
  <c r="B4" i="44"/>
  <c r="C4" i="44"/>
  <c r="E4" i="44"/>
  <c r="B5" i="44"/>
  <c r="C5" i="44"/>
  <c r="E5" i="44"/>
  <c r="B6" i="44"/>
  <c r="C6" i="44"/>
  <c r="E6" i="44"/>
  <c r="B7" i="44"/>
  <c r="C7" i="44"/>
  <c r="E7" i="44"/>
  <c r="B8" i="44"/>
  <c r="C8" i="44"/>
  <c r="E8" i="44"/>
  <c r="B9" i="44"/>
  <c r="C9" i="44"/>
  <c r="E9" i="44"/>
  <c r="B10" i="44"/>
  <c r="C10" i="44"/>
  <c r="E10" i="44"/>
  <c r="B11" i="44"/>
  <c r="C11" i="44"/>
  <c r="E11" i="44"/>
  <c r="B12" i="44"/>
  <c r="C12" i="44"/>
  <c r="E12" i="44"/>
  <c r="B3" i="45"/>
  <c r="C3" i="45"/>
  <c r="E3" i="45"/>
  <c r="B4" i="45"/>
  <c r="C4" i="45"/>
  <c r="E4" i="45"/>
  <c r="B5" i="45"/>
  <c r="C5" i="45"/>
  <c r="E5" i="45"/>
  <c r="B6" i="45"/>
  <c r="C6" i="45"/>
  <c r="E6" i="45"/>
  <c r="B7" i="45"/>
  <c r="C7" i="45"/>
  <c r="E7" i="45"/>
  <c r="B8" i="45"/>
  <c r="C8" i="45"/>
  <c r="E8" i="45"/>
  <c r="B9" i="45"/>
  <c r="C9" i="45"/>
  <c r="E9" i="45"/>
  <c r="B10" i="45"/>
  <c r="C10" i="45"/>
  <c r="E10" i="45"/>
  <c r="B11" i="45"/>
  <c r="C11" i="45"/>
  <c r="E11" i="45"/>
  <c r="B12" i="45"/>
  <c r="C12" i="45"/>
  <c r="E12" i="45"/>
  <c r="B3" i="46"/>
  <c r="C3" i="46"/>
  <c r="E3" i="46"/>
  <c r="B4" i="46"/>
  <c r="C4" i="46"/>
  <c r="E4" i="46"/>
  <c r="B5" i="46"/>
  <c r="C5" i="46"/>
  <c r="E5" i="46"/>
  <c r="B6" i="46"/>
  <c r="C6" i="46"/>
  <c r="E6" i="46"/>
  <c r="B7" i="46"/>
  <c r="C7" i="46"/>
  <c r="E7" i="46"/>
  <c r="B8" i="46"/>
  <c r="C8" i="46"/>
  <c r="E8" i="46"/>
  <c r="B9" i="46"/>
  <c r="C9" i="46"/>
  <c r="E9" i="46"/>
  <c r="B10" i="46"/>
  <c r="C10" i="46"/>
  <c r="E10" i="46"/>
  <c r="B11" i="46"/>
  <c r="C11" i="46"/>
  <c r="E11" i="46"/>
  <c r="B12" i="46"/>
  <c r="C12" i="46"/>
  <c r="E12" i="46"/>
  <c r="B3" i="47"/>
  <c r="C3" i="47"/>
  <c r="E3" i="47"/>
  <c r="B4" i="47"/>
  <c r="C4" i="47"/>
  <c r="E4" i="47"/>
  <c r="B5" i="47"/>
  <c r="C5" i="47"/>
  <c r="E5" i="47"/>
  <c r="B6" i="47"/>
  <c r="C6" i="47"/>
  <c r="E6" i="47"/>
  <c r="B7" i="47"/>
  <c r="C7" i="47"/>
  <c r="E7" i="47"/>
  <c r="B8" i="47"/>
  <c r="C8" i="47"/>
  <c r="E8" i="47"/>
  <c r="B9" i="47"/>
  <c r="C9" i="47"/>
  <c r="E9" i="47"/>
  <c r="B10" i="47"/>
  <c r="C10" i="47"/>
  <c r="E10" i="47"/>
  <c r="B11" i="47"/>
  <c r="C11" i="47"/>
  <c r="E11" i="47"/>
  <c r="B12" i="47"/>
  <c r="C12" i="47"/>
  <c r="E12" i="47"/>
  <c r="B3" i="48"/>
  <c r="C3" i="48"/>
  <c r="E3" i="48"/>
  <c r="B4" i="48"/>
  <c r="C4" i="48"/>
  <c r="E4" i="48"/>
  <c r="B5" i="48"/>
  <c r="C5" i="48"/>
  <c r="E5" i="48"/>
  <c r="B6" i="48"/>
  <c r="C6" i="48"/>
  <c r="E6" i="48"/>
  <c r="B7" i="48"/>
  <c r="C7" i="48"/>
  <c r="E7" i="48"/>
  <c r="B8" i="48"/>
  <c r="C8" i="48"/>
  <c r="E8" i="48"/>
  <c r="B9" i="48"/>
  <c r="C9" i="48"/>
  <c r="E9" i="48"/>
  <c r="B10" i="48"/>
  <c r="C10" i="48"/>
  <c r="E10" i="48"/>
  <c r="B11" i="48"/>
  <c r="C11" i="48"/>
  <c r="E11" i="48"/>
  <c r="B12" i="48"/>
  <c r="C12" i="48"/>
  <c r="E12" i="48"/>
  <c r="B3" i="52"/>
  <c r="C3" i="52"/>
  <c r="E3" i="52"/>
  <c r="B4" i="52"/>
  <c r="C4" i="52"/>
  <c r="E4" i="52"/>
  <c r="B5" i="52"/>
  <c r="C5" i="52"/>
  <c r="E5" i="52"/>
  <c r="B6" i="52"/>
  <c r="C6" i="52"/>
  <c r="E6" i="52"/>
  <c r="B7" i="52"/>
  <c r="C7" i="52"/>
  <c r="E7" i="52"/>
  <c r="B8" i="52"/>
  <c r="C8" i="52"/>
  <c r="E8" i="52"/>
  <c r="B9" i="52"/>
  <c r="C9" i="52"/>
  <c r="E9" i="52"/>
  <c r="B10" i="52"/>
  <c r="C10" i="52"/>
  <c r="E10" i="52"/>
  <c r="B11" i="52"/>
  <c r="C11" i="52"/>
  <c r="E11" i="52"/>
  <c r="B12" i="52"/>
  <c r="C12" i="52"/>
  <c r="E12" i="52"/>
  <c r="B3" i="53"/>
  <c r="C3" i="53"/>
  <c r="E3" i="53"/>
  <c r="B4" i="53"/>
  <c r="C4" i="53"/>
  <c r="E4" i="53"/>
  <c r="B5" i="53"/>
  <c r="C5" i="53"/>
  <c r="E5" i="53"/>
  <c r="B6" i="53"/>
  <c r="C6" i="53"/>
  <c r="E6" i="53"/>
  <c r="B7" i="53"/>
  <c r="C7" i="53"/>
  <c r="E7" i="53"/>
  <c r="B8" i="53"/>
  <c r="C8" i="53"/>
  <c r="E8" i="53"/>
  <c r="B9" i="53"/>
  <c r="C9" i="53"/>
  <c r="E9" i="53"/>
  <c r="B10" i="53"/>
  <c r="C10" i="53"/>
  <c r="E10" i="53"/>
  <c r="B11" i="53"/>
  <c r="C11" i="53"/>
  <c r="E11" i="53"/>
  <c r="B12" i="53"/>
  <c r="C12" i="53"/>
  <c r="E12" i="53"/>
  <c r="B3" i="54"/>
  <c r="C3" i="54"/>
  <c r="E3" i="54"/>
  <c r="B4" i="54"/>
  <c r="C4" i="54"/>
  <c r="E4" i="54"/>
  <c r="B5" i="54"/>
  <c r="C5" i="54"/>
  <c r="E5" i="54"/>
  <c r="B6" i="54"/>
  <c r="C6" i="54"/>
  <c r="E6" i="54"/>
  <c r="B7" i="54"/>
  <c r="C7" i="54"/>
  <c r="E7" i="54"/>
  <c r="B8" i="54"/>
  <c r="C8" i="54"/>
  <c r="E8" i="54"/>
  <c r="B9" i="54"/>
  <c r="C9" i="54"/>
  <c r="E9" i="54"/>
  <c r="B10" i="54"/>
  <c r="C10" i="54"/>
  <c r="E10" i="54"/>
  <c r="B11" i="54"/>
  <c r="C11" i="54"/>
  <c r="E11" i="54"/>
  <c r="B12" i="54"/>
  <c r="C12" i="54"/>
  <c r="E12" i="54"/>
  <c r="B3" i="55"/>
  <c r="C3" i="55"/>
  <c r="E3" i="55"/>
  <c r="B4" i="55"/>
  <c r="C4" i="55"/>
  <c r="E4" i="55"/>
  <c r="B5" i="55"/>
  <c r="C5" i="55"/>
  <c r="E5" i="55"/>
  <c r="B6" i="55"/>
  <c r="C6" i="55"/>
  <c r="E6" i="55"/>
  <c r="B7" i="55"/>
  <c r="C7" i="55"/>
  <c r="E7" i="55"/>
  <c r="B8" i="55"/>
  <c r="C8" i="55"/>
  <c r="E8" i="55"/>
  <c r="B9" i="55"/>
  <c r="C9" i="55"/>
  <c r="E9" i="55"/>
  <c r="B10" i="55"/>
  <c r="C10" i="55"/>
  <c r="E10" i="55"/>
  <c r="B11" i="55"/>
  <c r="C11" i="55"/>
  <c r="E11" i="55"/>
  <c r="B12" i="55"/>
  <c r="C12" i="55"/>
  <c r="E12" i="55"/>
  <c r="B3" i="56"/>
  <c r="C3" i="56"/>
  <c r="E3" i="56"/>
  <c r="B4" i="56"/>
  <c r="C4" i="56"/>
  <c r="E4" i="56"/>
  <c r="B5" i="56"/>
  <c r="C5" i="56"/>
  <c r="E5" i="56"/>
  <c r="B6" i="56"/>
  <c r="C6" i="56"/>
  <c r="E6" i="56"/>
  <c r="B7" i="56"/>
  <c r="C7" i="56"/>
  <c r="E7" i="56"/>
  <c r="B8" i="56"/>
  <c r="C8" i="56"/>
  <c r="E8" i="56"/>
  <c r="B9" i="56"/>
  <c r="C9" i="56"/>
  <c r="E9" i="56"/>
  <c r="B10" i="56"/>
  <c r="C10" i="56"/>
  <c r="E10" i="56"/>
  <c r="B11" i="56"/>
  <c r="C11" i="56"/>
  <c r="E11" i="56"/>
  <c r="B12" i="56"/>
  <c r="C12" i="56"/>
  <c r="E12" i="56"/>
  <c r="B3" i="58"/>
  <c r="C3" i="58"/>
  <c r="E3" i="58"/>
  <c r="B4" i="58"/>
  <c r="C4" i="58"/>
  <c r="E4" i="58"/>
  <c r="B5" i="58"/>
  <c r="C5" i="58"/>
  <c r="E5" i="58"/>
  <c r="B6" i="58"/>
  <c r="C6" i="58"/>
  <c r="E6" i="58"/>
  <c r="B7" i="58"/>
  <c r="C7" i="58"/>
  <c r="E7" i="58"/>
  <c r="B8" i="58"/>
  <c r="C8" i="58"/>
  <c r="E8" i="58"/>
  <c r="B9" i="58"/>
  <c r="C9" i="58"/>
  <c r="E9" i="58"/>
  <c r="B10" i="58"/>
  <c r="C10" i="58"/>
  <c r="E10" i="58"/>
  <c r="B11" i="58"/>
  <c r="C11" i="58"/>
  <c r="E11" i="58"/>
  <c r="B12" i="58"/>
  <c r="C12" i="58"/>
  <c r="E12" i="58"/>
  <c r="B3" i="60"/>
  <c r="C3" i="60"/>
  <c r="E3" i="60"/>
  <c r="B4" i="60"/>
  <c r="C4" i="60"/>
  <c r="E4" i="60"/>
  <c r="B5" i="60"/>
  <c r="C5" i="60"/>
  <c r="E5" i="60"/>
  <c r="B6" i="60"/>
  <c r="C6" i="60"/>
  <c r="E6" i="60"/>
  <c r="B7" i="60"/>
  <c r="C7" i="60"/>
  <c r="E7" i="60"/>
  <c r="B8" i="60"/>
  <c r="C8" i="60"/>
  <c r="E8" i="60"/>
  <c r="B9" i="60"/>
  <c r="C9" i="60"/>
  <c r="E9" i="60"/>
  <c r="B10" i="60"/>
  <c r="C10" i="60"/>
  <c r="E10" i="60"/>
  <c r="B11" i="60"/>
  <c r="C11" i="60"/>
  <c r="E11" i="60"/>
  <c r="B12" i="60"/>
  <c r="C12" i="60"/>
  <c r="E12" i="60"/>
  <c r="B3" i="61"/>
  <c r="C3" i="61"/>
  <c r="E3" i="61"/>
  <c r="B4" i="61"/>
  <c r="C4" i="61"/>
  <c r="E4" i="61"/>
  <c r="B5" i="61"/>
  <c r="C5" i="61"/>
  <c r="E5" i="61"/>
  <c r="B6" i="61"/>
  <c r="C6" i="61"/>
  <c r="E6" i="61"/>
  <c r="B7" i="61"/>
  <c r="C7" i="61"/>
  <c r="E7" i="61"/>
  <c r="B8" i="61"/>
  <c r="C8" i="61"/>
  <c r="E8" i="61"/>
  <c r="B9" i="61"/>
  <c r="C9" i="61"/>
  <c r="E9" i="61"/>
  <c r="B10" i="61"/>
  <c r="C10" i="61"/>
  <c r="E10" i="61"/>
  <c r="B11" i="61"/>
  <c r="C11" i="61"/>
  <c r="E11" i="61"/>
  <c r="B12" i="61"/>
  <c r="C12" i="61"/>
  <c r="E12" i="61"/>
  <c r="B3" i="62"/>
  <c r="C3" i="62"/>
  <c r="E3" i="62"/>
  <c r="B4" i="62"/>
  <c r="C4" i="62"/>
  <c r="E4" i="62"/>
  <c r="B5" i="62"/>
  <c r="C5" i="62"/>
  <c r="E5" i="62"/>
  <c r="B6" i="62"/>
  <c r="C6" i="62"/>
  <c r="E6" i="62"/>
  <c r="B7" i="62"/>
  <c r="C7" i="62"/>
  <c r="E7" i="62"/>
  <c r="B8" i="62"/>
  <c r="C8" i="62"/>
  <c r="E8" i="62"/>
  <c r="B9" i="62"/>
  <c r="C9" i="62"/>
  <c r="E9" i="62"/>
  <c r="B10" i="62"/>
  <c r="C10" i="62"/>
  <c r="E10" i="62"/>
  <c r="B11" i="62"/>
  <c r="C11" i="62"/>
  <c r="E11" i="62"/>
  <c r="B12" i="62"/>
  <c r="C12" i="62"/>
  <c r="E12" i="62"/>
  <c r="B3" i="63"/>
  <c r="C3" i="63"/>
  <c r="E3" i="63"/>
  <c r="B4" i="63"/>
  <c r="C4" i="63"/>
  <c r="E4" i="63"/>
  <c r="B5" i="63"/>
  <c r="C5" i="63"/>
  <c r="E5" i="63"/>
  <c r="B6" i="63"/>
  <c r="C6" i="63"/>
  <c r="E6" i="63"/>
  <c r="B7" i="63"/>
  <c r="C7" i="63"/>
  <c r="E7" i="63"/>
  <c r="B8" i="63"/>
  <c r="C8" i="63"/>
  <c r="E8" i="63"/>
  <c r="B9" i="63"/>
  <c r="C9" i="63"/>
  <c r="E9" i="63"/>
  <c r="B10" i="63"/>
  <c r="C10" i="63"/>
  <c r="E10" i="63"/>
  <c r="B11" i="63"/>
  <c r="C11" i="63"/>
  <c r="E11" i="63"/>
  <c r="B12" i="63"/>
  <c r="C12" i="63"/>
  <c r="E12" i="63"/>
  <c r="B3" i="64"/>
  <c r="C3" i="64"/>
  <c r="E3" i="64"/>
  <c r="B4" i="64"/>
  <c r="C4" i="64"/>
  <c r="E4" i="64"/>
  <c r="B5" i="64"/>
  <c r="C5" i="64"/>
  <c r="E5" i="64"/>
  <c r="B6" i="64"/>
  <c r="C6" i="64"/>
  <c r="E6" i="64"/>
  <c r="B7" i="64"/>
  <c r="C7" i="64"/>
  <c r="E7" i="64"/>
  <c r="B8" i="64"/>
  <c r="C8" i="64"/>
  <c r="E8" i="64"/>
  <c r="B9" i="64"/>
  <c r="C9" i="64"/>
  <c r="E9" i="64"/>
  <c r="B10" i="64"/>
  <c r="C10" i="64"/>
  <c r="E10" i="64"/>
  <c r="B11" i="64"/>
  <c r="C11" i="64"/>
  <c r="E11" i="64"/>
  <c r="B12" i="64"/>
  <c r="C12" i="64"/>
  <c r="E12" i="64"/>
  <c r="B3" i="65"/>
  <c r="C3" i="65"/>
  <c r="E3" i="65"/>
  <c r="B4" i="65"/>
  <c r="C4" i="65"/>
  <c r="E4" i="65"/>
  <c r="B5" i="65"/>
  <c r="C5" i="65"/>
  <c r="E5" i="65"/>
  <c r="B6" i="65"/>
  <c r="C6" i="65"/>
  <c r="E6" i="65"/>
  <c r="B7" i="65"/>
  <c r="C7" i="65"/>
  <c r="E7" i="65"/>
  <c r="B8" i="65"/>
  <c r="C8" i="65"/>
  <c r="E8" i="65"/>
  <c r="B9" i="65"/>
  <c r="C9" i="65"/>
  <c r="E9" i="65"/>
  <c r="B10" i="65"/>
  <c r="C10" i="65"/>
  <c r="E10" i="65"/>
  <c r="B11" i="65"/>
  <c r="C11" i="65"/>
  <c r="E11" i="65"/>
  <c r="B12" i="65"/>
  <c r="C12" i="65"/>
  <c r="E12" i="65"/>
  <c r="B3" i="67"/>
  <c r="C3" i="67"/>
  <c r="E3" i="67"/>
  <c r="B4" i="67"/>
  <c r="C4" i="67"/>
  <c r="E4" i="67"/>
  <c r="B5" i="67"/>
  <c r="C5" i="67"/>
  <c r="E5" i="67"/>
  <c r="B6" i="67"/>
  <c r="C6" i="67"/>
  <c r="E6" i="67"/>
  <c r="B7" i="67"/>
  <c r="C7" i="67"/>
  <c r="E7" i="67"/>
  <c r="B8" i="67"/>
  <c r="C8" i="67"/>
  <c r="E8" i="67"/>
  <c r="B9" i="67"/>
  <c r="C9" i="67"/>
  <c r="E9" i="67"/>
  <c r="B10" i="67"/>
  <c r="C10" i="67"/>
  <c r="E10" i="67"/>
  <c r="B11" i="67"/>
  <c r="C11" i="67"/>
  <c r="E11" i="67"/>
  <c r="B12" i="67"/>
  <c r="C12" i="67"/>
  <c r="E12" i="67"/>
  <c r="B3" i="2"/>
  <c r="C3" i="2"/>
  <c r="D3" i="2"/>
  <c r="E3" i="2"/>
  <c r="B4" i="2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E2" i="35"/>
  <c r="C2" i="35"/>
  <c r="B2" i="35"/>
  <c r="E2" i="36"/>
  <c r="C2" i="36"/>
  <c r="B2" i="36"/>
  <c r="E2" i="37"/>
  <c r="C2" i="37"/>
  <c r="B2" i="37"/>
  <c r="E2" i="38"/>
  <c r="C2" i="38"/>
  <c r="B2" i="38"/>
  <c r="E2" i="39"/>
  <c r="C2" i="39"/>
  <c r="B2" i="39"/>
  <c r="E2" i="40"/>
  <c r="C2" i="40"/>
  <c r="B2" i="40"/>
  <c r="E2" i="41"/>
  <c r="C2" i="41"/>
  <c r="B2" i="41"/>
  <c r="E2" i="42"/>
  <c r="C2" i="42"/>
  <c r="B2" i="42"/>
  <c r="E2" i="43"/>
  <c r="C2" i="43"/>
  <c r="B2" i="43"/>
  <c r="E2" i="44"/>
  <c r="C2" i="44"/>
  <c r="B2" i="44"/>
  <c r="E2" i="45"/>
  <c r="C2" i="45"/>
  <c r="B2" i="45"/>
  <c r="E2" i="46"/>
  <c r="C2" i="46"/>
  <c r="B2" i="46"/>
  <c r="E2" i="47"/>
  <c r="C2" i="47"/>
  <c r="B2" i="47"/>
  <c r="E2" i="48"/>
  <c r="C2" i="48"/>
  <c r="B2" i="48"/>
  <c r="E2" i="52"/>
  <c r="C2" i="52"/>
  <c r="B2" i="52"/>
  <c r="E2" i="53"/>
  <c r="C2" i="53"/>
  <c r="B2" i="53"/>
  <c r="E2" i="54"/>
  <c r="C2" i="54"/>
  <c r="B2" i="54"/>
  <c r="E2" i="55"/>
  <c r="C2" i="55"/>
  <c r="B2" i="55"/>
  <c r="E2" i="56"/>
  <c r="C2" i="56"/>
  <c r="B2" i="56"/>
  <c r="E2" i="58"/>
  <c r="C2" i="58"/>
  <c r="B2" i="58"/>
  <c r="E2" i="60"/>
  <c r="C2" i="60"/>
  <c r="B2" i="60"/>
  <c r="E2" i="61"/>
  <c r="C2" i="61"/>
  <c r="B2" i="61"/>
  <c r="E2" i="62"/>
  <c r="C2" i="62"/>
  <c r="B2" i="62"/>
  <c r="E2" i="63"/>
  <c r="C2" i="63"/>
  <c r="B2" i="63"/>
  <c r="E2" i="64"/>
  <c r="C2" i="64"/>
  <c r="B2" i="64"/>
  <c r="E2" i="65"/>
  <c r="C2" i="65"/>
  <c r="B2" i="65"/>
  <c r="E2" i="67"/>
  <c r="C2" i="67"/>
  <c r="B2" i="67"/>
  <c r="E2" i="2"/>
  <c r="D2" i="2"/>
  <c r="C2" i="2"/>
  <c r="B2" i="2"/>
  <c r="F7" i="67"/>
  <c r="F8" i="67"/>
  <c r="F9" i="67"/>
  <c r="F10" i="67"/>
  <c r="G289" i="50"/>
  <c r="G290" i="50"/>
  <c r="G291" i="50"/>
  <c r="F5" i="62" s="1"/>
  <c r="G292" i="50"/>
  <c r="F6" i="62" s="1"/>
  <c r="G293" i="50"/>
  <c r="G294" i="50"/>
  <c r="G295" i="50"/>
  <c r="F9" i="62" s="1"/>
  <c r="G296" i="50"/>
  <c r="F10" i="62" s="1"/>
  <c r="G297" i="50"/>
  <c r="F11" i="62" s="1"/>
  <c r="G298" i="50"/>
  <c r="F12" i="62" s="1"/>
  <c r="G299" i="50"/>
  <c r="F2" i="63" s="1"/>
  <c r="G300" i="50"/>
  <c r="F3" i="63" s="1"/>
  <c r="G301" i="50"/>
  <c r="F4" i="63" s="1"/>
  <c r="G302" i="50"/>
  <c r="F5" i="63" s="1"/>
  <c r="G303" i="50"/>
  <c r="F6" i="63" s="1"/>
  <c r="G304" i="50"/>
  <c r="F7" i="63" s="1"/>
  <c r="G305" i="50"/>
  <c r="G306" i="50"/>
  <c r="G307" i="50"/>
  <c r="F10" i="63" s="1"/>
  <c r="G308" i="50"/>
  <c r="F11" i="63" s="1"/>
  <c r="G309" i="50"/>
  <c r="G310" i="50"/>
  <c r="F2" i="64" s="1"/>
  <c r="G311" i="50"/>
  <c r="G312" i="50"/>
  <c r="F4" i="64" s="1"/>
  <c r="G313" i="50"/>
  <c r="F5" i="64" s="1"/>
  <c r="G314" i="50"/>
  <c r="G315" i="50"/>
  <c r="G316" i="50"/>
  <c r="F8" i="64" s="1"/>
  <c r="G317" i="50"/>
  <c r="G318" i="50"/>
  <c r="G319" i="50"/>
  <c r="G320" i="50"/>
  <c r="F12" i="64" s="1"/>
  <c r="G321" i="50"/>
  <c r="F2" i="65" s="1"/>
  <c r="G322" i="50"/>
  <c r="G323" i="50"/>
  <c r="F4" i="65" s="1"/>
  <c r="G324" i="50"/>
  <c r="F5" i="65" s="1"/>
  <c r="G325" i="50"/>
  <c r="G326" i="50"/>
  <c r="G327" i="50"/>
  <c r="F8" i="65" s="1"/>
  <c r="G328" i="50"/>
  <c r="F9" i="65" s="1"/>
  <c r="G329" i="50"/>
  <c r="F10" i="65" s="1"/>
  <c r="G330" i="50"/>
  <c r="F11" i="65" s="1"/>
  <c r="G331" i="50"/>
  <c r="F12" i="65" s="1"/>
  <c r="G332" i="50"/>
  <c r="F2" i="66" s="1"/>
  <c r="G333" i="50"/>
  <c r="F3" i="66" s="1"/>
  <c r="G334" i="50"/>
  <c r="F4" i="66" s="1"/>
  <c r="G335" i="50"/>
  <c r="F5" i="66" s="1"/>
  <c r="G336" i="50"/>
  <c r="F6" i="66" s="1"/>
  <c r="G337" i="50"/>
  <c r="F7" i="66" s="1"/>
  <c r="G338" i="50"/>
  <c r="F8" i="66" s="1"/>
  <c r="G339" i="50"/>
  <c r="F9" i="66" s="1"/>
  <c r="G340" i="50"/>
  <c r="F10" i="66" s="1"/>
  <c r="G341" i="50"/>
  <c r="F11" i="66" s="1"/>
  <c r="G342" i="50"/>
  <c r="F12" i="66" s="1"/>
  <c r="G343" i="50"/>
  <c r="F2" i="67" s="1"/>
  <c r="G344" i="50"/>
  <c r="F3" i="67" s="1"/>
  <c r="G345" i="50"/>
  <c r="F4" i="67" s="1"/>
  <c r="G346" i="50"/>
  <c r="F5" i="67" s="1"/>
  <c r="G347" i="50"/>
  <c r="G348" i="50"/>
  <c r="G349" i="50"/>
  <c r="G350" i="50"/>
  <c r="G351" i="50"/>
  <c r="G352" i="50"/>
  <c r="G353" i="50"/>
  <c r="D13" i="38" l="1"/>
  <c r="D13" i="41"/>
  <c r="D13" i="42"/>
  <c r="D13" i="37"/>
  <c r="D13" i="39"/>
  <c r="D13" i="40"/>
  <c r="D13" i="56"/>
  <c r="D13" i="55"/>
  <c r="D13" i="52"/>
  <c r="D13" i="51"/>
  <c r="D13" i="49"/>
  <c r="D13" i="47"/>
  <c r="D13" i="46"/>
  <c r="D13" i="45"/>
  <c r="D13" i="43"/>
  <c r="D13" i="36"/>
  <c r="D13" i="57"/>
  <c r="D13" i="53"/>
  <c r="D13" i="48"/>
  <c r="D13" i="44"/>
  <c r="D13" i="35"/>
  <c r="F12" i="2"/>
  <c r="F11" i="2"/>
  <c r="F10" i="2"/>
  <c r="F9" i="2"/>
  <c r="F8" i="2"/>
  <c r="F7" i="2"/>
  <c r="F6" i="2"/>
  <c r="F5" i="2"/>
  <c r="F4" i="2"/>
  <c r="F3" i="2"/>
  <c r="D13" i="62"/>
  <c r="D13" i="2"/>
  <c r="D13" i="66"/>
  <c r="D13" i="64"/>
  <c r="D13" i="63"/>
  <c r="D13" i="60"/>
  <c r="D13" i="59"/>
  <c r="D13" i="58"/>
  <c r="D13" i="54"/>
  <c r="D13" i="65"/>
  <c r="D13" i="61"/>
  <c r="E13" i="35"/>
  <c r="F10" i="64"/>
  <c r="F11" i="64"/>
  <c r="F6" i="64"/>
  <c r="F7" i="65"/>
  <c r="F3" i="62"/>
  <c r="F3" i="64"/>
  <c r="F7" i="64"/>
  <c r="F3" i="65"/>
  <c r="F9" i="63"/>
  <c r="F4" i="62"/>
  <c r="F6" i="65"/>
  <c r="F9" i="64"/>
  <c r="F12" i="63"/>
  <c r="F8" i="63"/>
  <c r="F7" i="62"/>
  <c r="C13" i="35"/>
  <c r="D13" i="67" l="1"/>
  <c r="G162" i="50"/>
  <c r="F8" i="49" s="1"/>
  <c r="G163" i="50"/>
  <c r="F9" i="49" s="1"/>
  <c r="G164" i="50"/>
  <c r="F10" i="49" s="1"/>
  <c r="G165" i="50"/>
  <c r="F11" i="49" s="1"/>
  <c r="G166" i="50"/>
  <c r="F12" i="49" s="1"/>
  <c r="G167" i="50"/>
  <c r="F2" i="51" s="1"/>
  <c r="G168" i="50"/>
  <c r="F3" i="51" s="1"/>
  <c r="G169" i="50"/>
  <c r="F4" i="51" s="1"/>
  <c r="G170" i="50"/>
  <c r="F5" i="51" s="1"/>
  <c r="G171" i="50"/>
  <c r="F6" i="51" s="1"/>
  <c r="G172" i="50"/>
  <c r="F7" i="51" s="1"/>
  <c r="G173" i="50"/>
  <c r="F8" i="51" s="1"/>
  <c r="G174" i="50"/>
  <c r="F9" i="51" s="1"/>
  <c r="G175" i="50"/>
  <c r="F10" i="51" s="1"/>
  <c r="G176" i="50"/>
  <c r="F11" i="51" s="1"/>
  <c r="G177" i="50"/>
  <c r="F12" i="51" s="1"/>
  <c r="G178" i="50"/>
  <c r="F2" i="52" s="1"/>
  <c r="G179" i="50"/>
  <c r="G180" i="50"/>
  <c r="F4" i="52" s="1"/>
  <c r="G181" i="50"/>
  <c r="F5" i="52" s="1"/>
  <c r="G182" i="50"/>
  <c r="G183" i="50"/>
  <c r="F7" i="52" s="1"/>
  <c r="G184" i="50"/>
  <c r="F8" i="52" s="1"/>
  <c r="G185" i="50"/>
  <c r="F9" i="52" s="1"/>
  <c r="G186" i="50"/>
  <c r="F10" i="52" s="1"/>
  <c r="G187" i="50"/>
  <c r="F11" i="52" s="1"/>
  <c r="G188" i="50"/>
  <c r="G189" i="50"/>
  <c r="F2" i="53" s="1"/>
  <c r="G190" i="50"/>
  <c r="G191" i="50"/>
  <c r="G192" i="50"/>
  <c r="F5" i="53" s="1"/>
  <c r="G193" i="50"/>
  <c r="F6" i="53" s="1"/>
  <c r="G194" i="50"/>
  <c r="G195" i="50"/>
  <c r="G196" i="50"/>
  <c r="G197" i="50"/>
  <c r="F10" i="53" s="1"/>
  <c r="G198" i="50"/>
  <c r="F11" i="53" s="1"/>
  <c r="G199" i="50"/>
  <c r="F12" i="53" s="1"/>
  <c r="G200" i="50"/>
  <c r="F2" i="54" s="1"/>
  <c r="G201" i="50"/>
  <c r="F3" i="54" s="1"/>
  <c r="G202" i="50"/>
  <c r="F4" i="54" s="1"/>
  <c r="G203" i="50"/>
  <c r="F5" i="54" s="1"/>
  <c r="G204" i="50"/>
  <c r="F6" i="54" s="1"/>
  <c r="G205" i="50"/>
  <c r="F7" i="54" s="1"/>
  <c r="G206" i="50"/>
  <c r="G207" i="50"/>
  <c r="F9" i="54" s="1"/>
  <c r="G208" i="50"/>
  <c r="F10" i="54" s="1"/>
  <c r="G209" i="50"/>
  <c r="F11" i="54" s="1"/>
  <c r="G210" i="50"/>
  <c r="G211" i="50"/>
  <c r="F2" i="55" s="1"/>
  <c r="G212" i="50"/>
  <c r="F3" i="55" s="1"/>
  <c r="G213" i="50"/>
  <c r="F4" i="55" s="1"/>
  <c r="G214" i="50"/>
  <c r="F5" i="55" s="1"/>
  <c r="G215" i="50"/>
  <c r="F6" i="55" s="1"/>
  <c r="G216" i="50"/>
  <c r="G217" i="50"/>
  <c r="G218" i="50"/>
  <c r="G219" i="50"/>
  <c r="G220" i="50"/>
  <c r="F11" i="55" s="1"/>
  <c r="G221" i="50"/>
  <c r="F12" i="55" s="1"/>
  <c r="G222" i="50"/>
  <c r="F2" i="56" s="1"/>
  <c r="G223" i="50"/>
  <c r="G224" i="50"/>
  <c r="F4" i="56" s="1"/>
  <c r="G225" i="50"/>
  <c r="F5" i="56" s="1"/>
  <c r="G226" i="50"/>
  <c r="G227" i="50"/>
  <c r="G228" i="50"/>
  <c r="F8" i="56" s="1"/>
  <c r="G229" i="50"/>
  <c r="F9" i="56" s="1"/>
  <c r="G230" i="50"/>
  <c r="F10" i="56" s="1"/>
  <c r="G231" i="50"/>
  <c r="F11" i="56" s="1"/>
  <c r="G232" i="50"/>
  <c r="G233" i="50"/>
  <c r="F2" i="57" s="1"/>
  <c r="G234" i="50"/>
  <c r="F3" i="57" s="1"/>
  <c r="G235" i="50"/>
  <c r="F4" i="57" s="1"/>
  <c r="G236" i="50"/>
  <c r="F5" i="57" s="1"/>
  <c r="G237" i="50"/>
  <c r="F6" i="57" s="1"/>
  <c r="G238" i="50"/>
  <c r="F7" i="57" s="1"/>
  <c r="G239" i="50"/>
  <c r="F8" i="57" s="1"/>
  <c r="G240" i="50"/>
  <c r="F9" i="57" s="1"/>
  <c r="G241" i="50"/>
  <c r="F10" i="57" s="1"/>
  <c r="G242" i="50"/>
  <c r="F11" i="57" s="1"/>
  <c r="G243" i="50"/>
  <c r="F12" i="57" s="1"/>
  <c r="G244" i="50"/>
  <c r="F2" i="58" s="1"/>
  <c r="G245" i="50"/>
  <c r="F3" i="58" s="1"/>
  <c r="G246" i="50"/>
  <c r="F4" i="58" s="1"/>
  <c r="G247" i="50"/>
  <c r="F5" i="58" s="1"/>
  <c r="G248" i="50"/>
  <c r="F6" i="58" s="1"/>
  <c r="G249" i="50"/>
  <c r="F7" i="58" s="1"/>
  <c r="G250" i="50"/>
  <c r="G251" i="50"/>
  <c r="G252" i="50"/>
  <c r="F10" i="58" s="1"/>
  <c r="G253" i="50"/>
  <c r="F11" i="58" s="1"/>
  <c r="G254" i="50"/>
  <c r="G255" i="50"/>
  <c r="F2" i="59" s="1"/>
  <c r="G256" i="50"/>
  <c r="F3" i="59" s="1"/>
  <c r="G257" i="50"/>
  <c r="F4" i="59" s="1"/>
  <c r="G258" i="50"/>
  <c r="F5" i="59" s="1"/>
  <c r="G259" i="50"/>
  <c r="F6" i="59" s="1"/>
  <c r="G260" i="50"/>
  <c r="F7" i="59" s="1"/>
  <c r="G261" i="50"/>
  <c r="F8" i="59" s="1"/>
  <c r="G262" i="50"/>
  <c r="F9" i="59" s="1"/>
  <c r="G263" i="50"/>
  <c r="F10" i="59" s="1"/>
  <c r="G264" i="50"/>
  <c r="F11" i="59" s="1"/>
  <c r="G265" i="50"/>
  <c r="F12" i="59" s="1"/>
  <c r="G266" i="50"/>
  <c r="F2" i="60" s="1"/>
  <c r="G267" i="50"/>
  <c r="G268" i="50"/>
  <c r="F4" i="60" s="1"/>
  <c r="G269" i="50"/>
  <c r="F5" i="60" s="1"/>
  <c r="G270" i="50"/>
  <c r="G271" i="50"/>
  <c r="G272" i="50"/>
  <c r="F8" i="60" s="1"/>
  <c r="G273" i="50"/>
  <c r="F9" i="60" s="1"/>
  <c r="G274" i="50"/>
  <c r="F10" i="60" s="1"/>
  <c r="G275" i="50"/>
  <c r="F11" i="60" s="1"/>
  <c r="G276" i="50"/>
  <c r="G277" i="50"/>
  <c r="F2" i="61" s="1"/>
  <c r="G278" i="50"/>
  <c r="G279" i="50"/>
  <c r="G280" i="50"/>
  <c r="F5" i="61" s="1"/>
  <c r="G281" i="50"/>
  <c r="F6" i="61" s="1"/>
  <c r="G282" i="50"/>
  <c r="G283" i="50"/>
  <c r="G284" i="50"/>
  <c r="G285" i="50"/>
  <c r="G286" i="50"/>
  <c r="F11" i="61" s="1"/>
  <c r="G287" i="50"/>
  <c r="F12" i="61" s="1"/>
  <c r="G288" i="50"/>
  <c r="F2" i="62" s="1"/>
  <c r="G152" i="50"/>
  <c r="F9" i="48" s="1"/>
  <c r="G153" i="50"/>
  <c r="G154" i="50"/>
  <c r="G155" i="50"/>
  <c r="G156" i="50"/>
  <c r="F2" i="49" s="1"/>
  <c r="G157" i="50"/>
  <c r="F3" i="49" s="1"/>
  <c r="G158" i="50"/>
  <c r="F4" i="49" s="1"/>
  <c r="G159" i="50"/>
  <c r="F5" i="49" s="1"/>
  <c r="G160" i="50"/>
  <c r="F6" i="49" s="1"/>
  <c r="G161" i="50"/>
  <c r="F7" i="49" s="1"/>
  <c r="F7" i="56" l="1"/>
  <c r="F7" i="60"/>
  <c r="F9" i="58"/>
  <c r="F8" i="55"/>
  <c r="F8" i="62"/>
  <c r="F9" i="61"/>
  <c r="F12" i="60"/>
  <c r="F12" i="56"/>
  <c r="F7" i="55"/>
  <c r="F9" i="53"/>
  <c r="F12" i="52"/>
  <c r="F8" i="61"/>
  <c r="F4" i="61"/>
  <c r="F3" i="60"/>
  <c r="F3" i="56"/>
  <c r="F10" i="55"/>
  <c r="F8" i="53"/>
  <c r="F4" i="53"/>
  <c r="F3" i="52"/>
  <c r="F7" i="61"/>
  <c r="F3" i="61"/>
  <c r="F6" i="60"/>
  <c r="F12" i="58"/>
  <c r="F8" i="58"/>
  <c r="F6" i="56"/>
  <c r="F9" i="55"/>
  <c r="F12" i="54"/>
  <c r="F8" i="54"/>
  <c r="F7" i="53"/>
  <c r="F3" i="53"/>
  <c r="F6" i="52"/>
  <c r="F6" i="67"/>
  <c r="F11" i="67" s="1"/>
  <c r="F12" i="67" s="1"/>
  <c r="F10" i="61"/>
  <c r="C13" i="56"/>
  <c r="C13" i="41"/>
  <c r="C13" i="39"/>
  <c r="C13" i="63"/>
  <c r="C13" i="49"/>
  <c r="B13" i="40"/>
  <c r="B13" i="45"/>
  <c r="B13" i="61"/>
  <c r="B13" i="58"/>
  <c r="C13" i="65"/>
  <c r="C13" i="61"/>
  <c r="C13" i="60"/>
  <c r="C13" i="58"/>
  <c r="C13" i="55"/>
  <c r="C13" i="53"/>
  <c r="C13" i="52"/>
  <c r="C13" i="47"/>
  <c r="C13" i="45"/>
  <c r="C13" i="44"/>
  <c r="C13" i="2"/>
  <c r="E13" i="2"/>
  <c r="B13" i="2"/>
  <c r="C13" i="40"/>
  <c r="C13" i="43"/>
  <c r="C13" i="48"/>
  <c r="B13" i="36"/>
  <c r="E13" i="36"/>
  <c r="E13" i="59"/>
  <c r="C13" i="37"/>
  <c r="C13" i="38"/>
  <c r="C13" i="42"/>
  <c r="C13" i="46"/>
  <c r="B13" i="53"/>
  <c r="B13" i="44"/>
  <c r="B13" i="37"/>
  <c r="E13" i="65"/>
  <c r="E13" i="64"/>
  <c r="E13" i="63"/>
  <c r="E13" i="62"/>
  <c r="E13" i="61"/>
  <c r="E13" i="60"/>
  <c r="E13" i="58"/>
  <c r="E13" i="56"/>
  <c r="E13" i="55"/>
  <c r="E13" i="53"/>
  <c r="E13" i="52"/>
  <c r="E13" i="49"/>
  <c r="E13" i="48"/>
  <c r="E13" i="47"/>
  <c r="E13" i="46"/>
  <c r="E13" i="45"/>
  <c r="E13" i="44"/>
  <c r="E13" i="43"/>
  <c r="E13" i="42"/>
  <c r="E13" i="41"/>
  <c r="E13" i="40"/>
  <c r="E13" i="39"/>
  <c r="E13" i="38"/>
  <c r="C13" i="54"/>
  <c r="C13" i="59"/>
  <c r="B13" i="65"/>
  <c r="B13" i="62"/>
  <c r="B13" i="49"/>
  <c r="B13" i="48"/>
  <c r="B13" i="42"/>
  <c r="B13" i="41"/>
  <c r="C13" i="64"/>
  <c r="C13" i="62"/>
  <c r="C13" i="57"/>
  <c r="E13" i="54"/>
  <c r="C13" i="51"/>
  <c r="E13" i="51"/>
  <c r="E13" i="66"/>
  <c r="E13" i="57"/>
  <c r="C13" i="66"/>
  <c r="B13" i="57"/>
  <c r="B13" i="63"/>
  <c r="B13" i="59"/>
  <c r="B13" i="55"/>
  <c r="B13" i="46"/>
  <c r="B13" i="38"/>
  <c r="B13" i="51"/>
  <c r="B13" i="54"/>
  <c r="B13" i="66"/>
  <c r="F13" i="65"/>
  <c r="F13" i="64"/>
  <c r="F13" i="63"/>
  <c r="F13" i="62"/>
  <c r="B13" i="64"/>
  <c r="B13" i="60"/>
  <c r="B13" i="56"/>
  <c r="B13" i="52"/>
  <c r="B13" i="47"/>
  <c r="B13" i="43"/>
  <c r="B13" i="39"/>
  <c r="C13" i="36"/>
  <c r="E13" i="37"/>
  <c r="B13" i="35"/>
  <c r="F13" i="2" l="1"/>
  <c r="F13" i="55"/>
  <c r="F13" i="56"/>
  <c r="F13" i="58"/>
  <c r="F13" i="61"/>
  <c r="F13" i="53"/>
  <c r="F13" i="60"/>
  <c r="C13" i="67"/>
  <c r="E13" i="67"/>
  <c r="B13" i="67"/>
  <c r="F13" i="67"/>
  <c r="G23" i="50"/>
  <c r="G2" i="50"/>
  <c r="F2" i="35" s="1"/>
  <c r="G74" i="50"/>
  <c r="G3" i="50" l="1"/>
  <c r="F3" i="35" s="1"/>
  <c r="G4" i="50"/>
  <c r="F4" i="35" s="1"/>
  <c r="G5" i="50"/>
  <c r="F5" i="35" s="1"/>
  <c r="G6" i="50"/>
  <c r="F6" i="35" s="1"/>
  <c r="G7" i="50"/>
  <c r="F7" i="35" s="1"/>
  <c r="G8" i="50"/>
  <c r="F8" i="35" s="1"/>
  <c r="G9" i="50"/>
  <c r="F9" i="35" s="1"/>
  <c r="G10" i="50"/>
  <c r="F10" i="35" s="1"/>
  <c r="G11" i="50"/>
  <c r="F11" i="35" s="1"/>
  <c r="G12" i="50"/>
  <c r="F12" i="35" s="1"/>
  <c r="G13" i="50"/>
  <c r="F2" i="36" s="1"/>
  <c r="G14" i="50"/>
  <c r="F3" i="36" s="1"/>
  <c r="G15" i="50"/>
  <c r="F4" i="36" s="1"/>
  <c r="G16" i="50"/>
  <c r="F5" i="36" s="1"/>
  <c r="G17" i="50"/>
  <c r="G18" i="50"/>
  <c r="G19" i="50"/>
  <c r="F8" i="36" s="1"/>
  <c r="G20" i="50"/>
  <c r="F9" i="36" s="1"/>
  <c r="G21" i="50"/>
  <c r="F10" i="36" s="1"/>
  <c r="G22" i="50"/>
  <c r="F11" i="36" s="1"/>
  <c r="G24" i="50"/>
  <c r="F2" i="37" s="1"/>
  <c r="G25" i="50"/>
  <c r="G26" i="50"/>
  <c r="G27" i="50"/>
  <c r="F5" i="37" s="1"/>
  <c r="G28" i="50"/>
  <c r="F6" i="37" s="1"/>
  <c r="G29" i="50"/>
  <c r="G30" i="50"/>
  <c r="G31" i="50"/>
  <c r="G32" i="50"/>
  <c r="F10" i="37" s="1"/>
  <c r="G33" i="50"/>
  <c r="F11" i="37" s="1"/>
  <c r="G34" i="50"/>
  <c r="G35" i="50"/>
  <c r="F2" i="38" s="1"/>
  <c r="G36" i="50"/>
  <c r="F3" i="38" s="1"/>
  <c r="G37" i="50"/>
  <c r="G38" i="50"/>
  <c r="F5" i="38" s="1"/>
  <c r="G39" i="50"/>
  <c r="F6" i="38" s="1"/>
  <c r="G40" i="50"/>
  <c r="F7" i="38" s="1"/>
  <c r="G41" i="50"/>
  <c r="G42" i="50"/>
  <c r="G43" i="50"/>
  <c r="F10" i="38" s="1"/>
  <c r="G44" i="50"/>
  <c r="F11" i="38" s="1"/>
  <c r="G45" i="50"/>
  <c r="G46" i="50"/>
  <c r="F2" i="39" s="1"/>
  <c r="G47" i="50"/>
  <c r="F3" i="39" s="1"/>
  <c r="G48" i="50"/>
  <c r="F4" i="39" s="1"/>
  <c r="G49" i="50"/>
  <c r="F5" i="39" s="1"/>
  <c r="G50" i="50"/>
  <c r="G51" i="50"/>
  <c r="G52" i="50"/>
  <c r="F8" i="39" s="1"/>
  <c r="G53" i="50"/>
  <c r="G54" i="50"/>
  <c r="F10" i="39" s="1"/>
  <c r="G55" i="50"/>
  <c r="F11" i="39" s="1"/>
  <c r="G56" i="50"/>
  <c r="F12" i="39" s="1"/>
  <c r="G57" i="50"/>
  <c r="F2" i="40" s="1"/>
  <c r="G58" i="50"/>
  <c r="G59" i="50"/>
  <c r="F4" i="40" s="1"/>
  <c r="G60" i="50"/>
  <c r="F5" i="40" s="1"/>
  <c r="G61" i="50"/>
  <c r="G62" i="50"/>
  <c r="G63" i="50"/>
  <c r="F8" i="40" s="1"/>
  <c r="G64" i="50"/>
  <c r="F9" i="40" s="1"/>
  <c r="G65" i="50"/>
  <c r="F10" i="40" s="1"/>
  <c r="G66" i="50"/>
  <c r="F11" i="40" s="1"/>
  <c r="G67" i="50"/>
  <c r="G68" i="50"/>
  <c r="F2" i="41" s="1"/>
  <c r="G69" i="50"/>
  <c r="G70" i="50"/>
  <c r="G71" i="50"/>
  <c r="F5" i="41" s="1"/>
  <c r="G72" i="50"/>
  <c r="F6" i="41" s="1"/>
  <c r="G73" i="50"/>
  <c r="G75" i="50"/>
  <c r="G76" i="50"/>
  <c r="G77" i="50"/>
  <c r="F11" i="41" s="1"/>
  <c r="G78" i="50"/>
  <c r="F12" i="41" s="1"/>
  <c r="G79" i="50"/>
  <c r="F2" i="42" s="1"/>
  <c r="G80" i="50"/>
  <c r="F3" i="42" s="1"/>
  <c r="G81" i="50"/>
  <c r="F4" i="42" s="1"/>
  <c r="G82" i="50"/>
  <c r="F5" i="42" s="1"/>
  <c r="G83" i="50"/>
  <c r="F6" i="42" s="1"/>
  <c r="G84" i="50"/>
  <c r="G85" i="50"/>
  <c r="G86" i="50"/>
  <c r="G87" i="50"/>
  <c r="G88" i="50"/>
  <c r="F11" i="42" s="1"/>
  <c r="G89" i="50"/>
  <c r="F12" i="42" s="1"/>
  <c r="G90" i="50"/>
  <c r="F2" i="43" s="1"/>
  <c r="G91" i="50"/>
  <c r="G92" i="50"/>
  <c r="F4" i="43" s="1"/>
  <c r="G93" i="50"/>
  <c r="F5" i="43" s="1"/>
  <c r="G94" i="50"/>
  <c r="F6" i="43" s="1"/>
  <c r="G95" i="50"/>
  <c r="G96" i="50"/>
  <c r="G97" i="50"/>
  <c r="F9" i="43" s="1"/>
  <c r="G98" i="50"/>
  <c r="G99" i="50"/>
  <c r="F11" i="43" s="1"/>
  <c r="G100" i="50"/>
  <c r="G101" i="50"/>
  <c r="F2" i="44" s="1"/>
  <c r="G102" i="50"/>
  <c r="G103" i="50"/>
  <c r="G104" i="50"/>
  <c r="F5" i="44" s="1"/>
  <c r="G105" i="50"/>
  <c r="F6" i="44" s="1"/>
  <c r="G106" i="50"/>
  <c r="G107" i="50"/>
  <c r="G108" i="50"/>
  <c r="G109" i="50"/>
  <c r="F10" i="44" s="1"/>
  <c r="G110" i="50"/>
  <c r="F11" i="44" s="1"/>
  <c r="G111" i="50"/>
  <c r="G112" i="50"/>
  <c r="F2" i="45" s="1"/>
  <c r="G113" i="50"/>
  <c r="F3" i="45" s="1"/>
  <c r="G114" i="50"/>
  <c r="G115" i="50"/>
  <c r="F5" i="45" s="1"/>
  <c r="G116" i="50"/>
  <c r="F6" i="45" s="1"/>
  <c r="G117" i="50"/>
  <c r="F7" i="45" s="1"/>
  <c r="G118" i="50"/>
  <c r="G119" i="50"/>
  <c r="G120" i="50"/>
  <c r="F10" i="45" s="1"/>
  <c r="G121" i="50"/>
  <c r="F11" i="45" s="1"/>
  <c r="G122" i="50"/>
  <c r="G123" i="50"/>
  <c r="F2" i="46" s="1"/>
  <c r="G124" i="50"/>
  <c r="F3" i="46" s="1"/>
  <c r="G125" i="50"/>
  <c r="F4" i="46" s="1"/>
  <c r="G126" i="50"/>
  <c r="F5" i="46" s="1"/>
  <c r="G127" i="50"/>
  <c r="G128" i="50"/>
  <c r="G129" i="50"/>
  <c r="F8" i="46" s="1"/>
  <c r="G130" i="50"/>
  <c r="G131" i="50"/>
  <c r="F10" i="46" s="1"/>
  <c r="G132" i="50"/>
  <c r="F11" i="46" s="1"/>
  <c r="G133" i="50"/>
  <c r="F12" i="46" s="1"/>
  <c r="G134" i="50"/>
  <c r="F2" i="47" s="1"/>
  <c r="G135" i="50"/>
  <c r="G136" i="50"/>
  <c r="F4" i="47" s="1"/>
  <c r="G137" i="50"/>
  <c r="F5" i="47" s="1"/>
  <c r="G138" i="50"/>
  <c r="G139" i="50"/>
  <c r="G140" i="50"/>
  <c r="F8" i="47" s="1"/>
  <c r="G141" i="50"/>
  <c r="F9" i="47" s="1"/>
  <c r="G142" i="50"/>
  <c r="F10" i="47" s="1"/>
  <c r="G143" i="50"/>
  <c r="F11" i="47" s="1"/>
  <c r="G144" i="50"/>
  <c r="G145" i="50"/>
  <c r="F2" i="48" s="1"/>
  <c r="G146" i="50"/>
  <c r="G147" i="50"/>
  <c r="F4" i="48" s="1"/>
  <c r="G148" i="50"/>
  <c r="F5" i="48" s="1"/>
  <c r="G149" i="50"/>
  <c r="G150" i="50"/>
  <c r="G151" i="50"/>
  <c r="F7" i="47" l="1"/>
  <c r="F9" i="45"/>
  <c r="F12" i="44"/>
  <c r="F7" i="43"/>
  <c r="F9" i="41"/>
  <c r="F4" i="41"/>
  <c r="F7" i="40"/>
  <c r="F9" i="38"/>
  <c r="F12" i="37"/>
  <c r="F6" i="48"/>
  <c r="F10" i="48"/>
  <c r="F12" i="47"/>
  <c r="F7" i="46"/>
  <c r="F9" i="44"/>
  <c r="F12" i="43"/>
  <c r="F8" i="43"/>
  <c r="F7" i="42"/>
  <c r="F10" i="41"/>
  <c r="F12" i="40"/>
  <c r="F7" i="39"/>
  <c r="F9" i="37"/>
  <c r="F7" i="36"/>
  <c r="F12" i="36"/>
  <c r="F8" i="42"/>
  <c r="F8" i="48"/>
  <c r="F3" i="47"/>
  <c r="F6" i="46"/>
  <c r="F8" i="44"/>
  <c r="F4" i="44"/>
  <c r="F3" i="43"/>
  <c r="F10" i="42"/>
  <c r="F3" i="40"/>
  <c r="F6" i="39"/>
  <c r="F8" i="37"/>
  <c r="F4" i="37"/>
  <c r="F6" i="36"/>
  <c r="F7" i="48"/>
  <c r="F11" i="48"/>
  <c r="F3" i="48"/>
  <c r="F12" i="48"/>
  <c r="F6" i="47"/>
  <c r="F9" i="46"/>
  <c r="F12" i="45"/>
  <c r="F8" i="45"/>
  <c r="F4" i="45"/>
  <c r="F7" i="44"/>
  <c r="F3" i="44"/>
  <c r="F10" i="43"/>
  <c r="F9" i="42"/>
  <c r="F7" i="41"/>
  <c r="F3" i="41"/>
  <c r="F6" i="40"/>
  <c r="F9" i="39"/>
  <c r="F12" i="38"/>
  <c r="F8" i="38"/>
  <c r="F4" i="38"/>
  <c r="F7" i="37"/>
  <c r="F3" i="37"/>
  <c r="F8" i="41"/>
  <c r="F13" i="52"/>
  <c r="F13" i="49"/>
  <c r="F13" i="57"/>
  <c r="F13" i="59"/>
  <c r="F13" i="66"/>
  <c r="F13" i="54"/>
  <c r="F2" i="2"/>
  <c r="F13" i="44" l="1"/>
  <c r="F13" i="42"/>
  <c r="F13" i="40"/>
  <c r="F13" i="46"/>
  <c r="F13" i="36"/>
  <c r="F13" i="37"/>
  <c r="F13" i="41"/>
  <c r="F13" i="39"/>
  <c r="F13" i="48"/>
  <c r="F13" i="38"/>
  <c r="F13" i="43"/>
  <c r="F13" i="35"/>
  <c r="F13" i="47"/>
  <c r="F13" i="51"/>
  <c r="F13" i="45"/>
</calcChain>
</file>

<file path=xl/sharedStrings.xml><?xml version="1.0" encoding="utf-8"?>
<sst xmlns="http://schemas.openxmlformats.org/spreadsheetml/2006/main" count="1305" uniqueCount="56">
  <si>
    <t>Total general</t>
  </si>
  <si>
    <t>HOMBRE</t>
  </si>
  <si>
    <t>MUJER</t>
  </si>
  <si>
    <t>(N.E.)</t>
  </si>
  <si>
    <t>Total</t>
  </si>
  <si>
    <t>Hombre</t>
  </si>
  <si>
    <t>Mujer</t>
  </si>
  <si>
    <t>N.E.</t>
  </si>
  <si>
    <t>Entidad Federativa</t>
  </si>
  <si>
    <t>Tipo de Atención</t>
  </si>
  <si>
    <t>Conocido sin parentesco</t>
  </si>
  <si>
    <t>Cónyuge / pareja / novio</t>
  </si>
  <si>
    <t>Desconocido</t>
  </si>
  <si>
    <t>Hijo / a</t>
  </si>
  <si>
    <t>Madrastra</t>
  </si>
  <si>
    <t>Madre</t>
  </si>
  <si>
    <t>No especificado</t>
  </si>
  <si>
    <t>Otro</t>
  </si>
  <si>
    <t>Otro pariente</t>
  </si>
  <si>
    <t>Padrastro</t>
  </si>
  <si>
    <t>Padre</t>
  </si>
  <si>
    <t>TOTAL</t>
  </si>
  <si>
    <t>Intersexual</t>
  </si>
  <si>
    <t>INTERSEXUAL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</si>
  <si>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</si>
  <si>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</si>
  <si>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</si>
  <si>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</si>
  <si>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</si>
  <si>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</si>
  <si>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</si>
  <si>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</si>
  <si>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</si>
  <si>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</si>
  <si>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</si>
  <si>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</si>
  <si>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</si>
  <si>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</si>
  <si>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MORELOS</t>
  </si>
  <si>
    <t>NAYARIT</t>
  </si>
  <si>
    <t>NUEVO LEON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</si>
  <si>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</si>
  <si>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</si>
  <si>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</si>
  <si>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</si>
  <si>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</si>
  <si>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</si>
  <si>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</si>
  <si>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</si>
  <si>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</si>
  <si>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</si>
  <si>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MÉXICO</t>
  </si>
  <si>
    <t>MICHOACÁN</t>
  </si>
  <si>
    <t>SAN LUIS POTOSÍ</t>
  </si>
  <si>
    <t>QUERÉTARO</t>
  </si>
  <si>
    <t>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</si>
</sst>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3"/>
  <sheetViews>
    <sheetView tabSelected="1" zoomScale="150" workbookViewId="0">
      <pane ySplit="1" topLeftCell="A318" activePane="bottomLeft" state="frozen"/>
      <selection pane="bottomLeft" activeCell="G353" sqref="G353"/>
    </sheetView>
  </sheetViews>
  <sheetFormatPr baseColWidth="10" defaultColWidth="11.5" defaultRowHeight="15" x14ac:dyDescent="0.2"/>
  <cols>
    <col min="1" max="1" width="24" style="3" bestFit="1" customWidth="1"/>
    <col min="2" max="2" width="36.33203125" style="3" bestFit="1" customWidth="1"/>
    <col min="3" max="7" width="11.5" style="2"/>
    <col min="8" max="16384" width="11.5" style="4"/>
  </cols>
  <sheetData>
    <row r="1" spans="1:7" x14ac:dyDescent="0.15">
      <c r="A1" s="14" t="s">
        <v>8</v>
      </c>
      <c r="B1" s="1" t="s">
        <v>9</v>
      </c>
      <c r="C1" s="1" t="s">
        <v>5</v>
      </c>
      <c r="D1" s="1" t="s">
        <v>6</v>
      </c>
      <c r="E1" s="1" t="s">
        <v>22</v>
      </c>
      <c r="F1" s="1" t="s">
        <v>7</v>
      </c>
      <c r="G1" s="1" t="s">
        <v>4</v>
      </c>
    </row>
    <row r="2" spans="1:7" ht="14" x14ac:dyDescent="0.15">
      <c r="A2" s="12" t="s">
        <v>24</v>
      </c>
      <c r="B2" s="13" t="s">
        <v>10</v>
      </c>
      <c r="C2" s="10">
        <v>199</v>
      </c>
      <c r="D2" s="10">
        <v>76</v>
      </c>
      <c r="E2" s="10">
        <v>0</v>
      </c>
      <c r="F2" s="9">
        <v>0</v>
      </c>
      <c r="G2" s="9">
        <f>SUM(C2:F2)</f>
        <v>275</v>
      </c>
    </row>
    <row r="3" spans="1:7" ht="14" x14ac:dyDescent="0.15">
      <c r="A3" s="12" t="s">
        <v>24</v>
      </c>
      <c r="B3" s="13" t="s">
        <v>11</v>
      </c>
      <c r="C3" s="10">
        <v>3</v>
      </c>
      <c r="D3" s="10">
        <v>59</v>
      </c>
      <c r="E3" s="10">
        <v>0</v>
      </c>
      <c r="F3" s="9">
        <v>0</v>
      </c>
      <c r="G3" s="9">
        <f t="shared" ref="G3:G67" si="0">SUM(C3:F3)</f>
        <v>62</v>
      </c>
    </row>
    <row r="4" spans="1:7" ht="14" x14ac:dyDescent="0.15">
      <c r="A4" s="12" t="s">
        <v>24</v>
      </c>
      <c r="B4" s="13" t="s">
        <v>12</v>
      </c>
      <c r="C4" s="10">
        <v>356</v>
      </c>
      <c r="D4" s="10">
        <v>82</v>
      </c>
      <c r="E4" s="10">
        <v>0</v>
      </c>
      <c r="F4" s="9">
        <v>0</v>
      </c>
      <c r="G4" s="9">
        <f t="shared" si="0"/>
        <v>438</v>
      </c>
    </row>
    <row r="5" spans="1:7" ht="14" x14ac:dyDescent="0.15">
      <c r="A5" s="12" t="s">
        <v>24</v>
      </c>
      <c r="B5" s="13" t="s">
        <v>13</v>
      </c>
      <c r="C5" s="10">
        <v>2</v>
      </c>
      <c r="D5" s="10">
        <v>6</v>
      </c>
      <c r="E5" s="10">
        <v>0</v>
      </c>
      <c r="F5" s="9">
        <v>0</v>
      </c>
      <c r="G5" s="9">
        <f t="shared" si="0"/>
        <v>8</v>
      </c>
    </row>
    <row r="6" spans="1:7" ht="14" x14ac:dyDescent="0.15">
      <c r="A6" s="12" t="s">
        <v>24</v>
      </c>
      <c r="B6" s="13" t="s">
        <v>14</v>
      </c>
      <c r="C6" s="10">
        <v>0</v>
      </c>
      <c r="D6" s="10">
        <v>0</v>
      </c>
      <c r="E6" s="10">
        <v>0</v>
      </c>
      <c r="F6" s="9">
        <v>0</v>
      </c>
      <c r="G6" s="9">
        <f t="shared" si="0"/>
        <v>0</v>
      </c>
    </row>
    <row r="7" spans="1:7" ht="14" x14ac:dyDescent="0.15">
      <c r="A7" s="12" t="s">
        <v>24</v>
      </c>
      <c r="B7" s="13" t="s">
        <v>15</v>
      </c>
      <c r="C7" s="10">
        <v>1</v>
      </c>
      <c r="D7" s="10">
        <v>3</v>
      </c>
      <c r="E7" s="10">
        <v>0</v>
      </c>
      <c r="F7" s="9">
        <v>0</v>
      </c>
      <c r="G7" s="9">
        <f t="shared" si="0"/>
        <v>4</v>
      </c>
    </row>
    <row r="8" spans="1:7" ht="14" x14ac:dyDescent="0.15">
      <c r="A8" s="12" t="s">
        <v>24</v>
      </c>
      <c r="B8" s="13" t="s">
        <v>16</v>
      </c>
      <c r="C8" s="10">
        <v>11</v>
      </c>
      <c r="D8" s="10">
        <v>5</v>
      </c>
      <c r="E8" s="10">
        <v>0</v>
      </c>
      <c r="F8" s="9">
        <v>0</v>
      </c>
      <c r="G8" s="9">
        <f t="shared" si="0"/>
        <v>16</v>
      </c>
    </row>
    <row r="9" spans="1:7" ht="14" x14ac:dyDescent="0.15">
      <c r="A9" s="12" t="s">
        <v>24</v>
      </c>
      <c r="B9" s="13" t="s">
        <v>17</v>
      </c>
      <c r="C9" s="10">
        <v>0</v>
      </c>
      <c r="D9" s="10">
        <v>0</v>
      </c>
      <c r="E9" s="10">
        <v>0</v>
      </c>
      <c r="F9" s="9">
        <v>0</v>
      </c>
      <c r="G9" s="9">
        <f t="shared" si="0"/>
        <v>0</v>
      </c>
    </row>
    <row r="10" spans="1:7" ht="14" x14ac:dyDescent="0.15">
      <c r="A10" s="12" t="s">
        <v>24</v>
      </c>
      <c r="B10" s="13" t="s">
        <v>18</v>
      </c>
      <c r="C10" s="10">
        <v>19</v>
      </c>
      <c r="D10" s="10">
        <v>19</v>
      </c>
      <c r="E10" s="10">
        <v>0</v>
      </c>
      <c r="F10" s="9">
        <v>0</v>
      </c>
      <c r="G10" s="9">
        <f t="shared" si="0"/>
        <v>38</v>
      </c>
    </row>
    <row r="11" spans="1:7" ht="14" x14ac:dyDescent="0.15">
      <c r="A11" s="12" t="s">
        <v>24</v>
      </c>
      <c r="B11" s="13" t="s">
        <v>19</v>
      </c>
      <c r="C11" s="10">
        <v>0</v>
      </c>
      <c r="D11" s="10">
        <v>2</v>
      </c>
      <c r="E11" s="10">
        <v>0</v>
      </c>
      <c r="F11" s="9">
        <v>0</v>
      </c>
      <c r="G11" s="9">
        <f t="shared" si="0"/>
        <v>2</v>
      </c>
    </row>
    <row r="12" spans="1:7" ht="14" x14ac:dyDescent="0.15">
      <c r="A12" s="12" t="s">
        <v>24</v>
      </c>
      <c r="B12" s="13" t="s">
        <v>20</v>
      </c>
      <c r="C12" s="10">
        <v>2</v>
      </c>
      <c r="D12" s="10">
        <v>2</v>
      </c>
      <c r="E12" s="10">
        <v>0</v>
      </c>
      <c r="F12" s="9">
        <v>0</v>
      </c>
      <c r="G12" s="9">
        <f t="shared" si="0"/>
        <v>4</v>
      </c>
    </row>
    <row r="13" spans="1:7" ht="14" x14ac:dyDescent="0.15">
      <c r="A13" s="12" t="s">
        <v>25</v>
      </c>
      <c r="B13" s="13" t="s">
        <v>10</v>
      </c>
      <c r="C13" s="10">
        <v>36</v>
      </c>
      <c r="D13" s="10">
        <v>58</v>
      </c>
      <c r="E13" s="10">
        <v>0</v>
      </c>
      <c r="F13" s="9">
        <v>0</v>
      </c>
      <c r="G13" s="9">
        <f t="shared" si="0"/>
        <v>94</v>
      </c>
    </row>
    <row r="14" spans="1:7" ht="14" x14ac:dyDescent="0.15">
      <c r="A14" s="12" t="s">
        <v>25</v>
      </c>
      <c r="B14" s="13" t="s">
        <v>11</v>
      </c>
      <c r="C14" s="10">
        <v>9</v>
      </c>
      <c r="D14" s="10">
        <v>295</v>
      </c>
      <c r="E14" s="10">
        <v>0</v>
      </c>
      <c r="F14" s="9">
        <v>0</v>
      </c>
      <c r="G14" s="9">
        <f t="shared" si="0"/>
        <v>304</v>
      </c>
    </row>
    <row r="15" spans="1:7" ht="14" x14ac:dyDescent="0.15">
      <c r="A15" s="12" t="s">
        <v>25</v>
      </c>
      <c r="B15" s="13" t="s">
        <v>12</v>
      </c>
      <c r="C15" s="10">
        <v>84</v>
      </c>
      <c r="D15" s="10">
        <v>34</v>
      </c>
      <c r="E15" s="10">
        <v>0</v>
      </c>
      <c r="F15" s="9">
        <v>0</v>
      </c>
      <c r="G15" s="9">
        <f t="shared" si="0"/>
        <v>118</v>
      </c>
    </row>
    <row r="16" spans="1:7" ht="14" x14ac:dyDescent="0.15">
      <c r="A16" s="12" t="s">
        <v>25</v>
      </c>
      <c r="B16" s="13" t="s">
        <v>13</v>
      </c>
      <c r="C16" s="10">
        <v>2</v>
      </c>
      <c r="D16" s="10">
        <v>16</v>
      </c>
      <c r="E16" s="10">
        <v>0</v>
      </c>
      <c r="F16" s="9">
        <v>0</v>
      </c>
      <c r="G16" s="9">
        <f t="shared" si="0"/>
        <v>18</v>
      </c>
    </row>
    <row r="17" spans="1:7" ht="14" x14ac:dyDescent="0.15">
      <c r="A17" s="12" t="s">
        <v>25</v>
      </c>
      <c r="B17" s="13" t="s">
        <v>14</v>
      </c>
      <c r="C17" s="10">
        <v>0</v>
      </c>
      <c r="D17" s="10">
        <v>0</v>
      </c>
      <c r="E17" s="10">
        <v>0</v>
      </c>
      <c r="F17" s="9">
        <v>0</v>
      </c>
      <c r="G17" s="9">
        <f t="shared" si="0"/>
        <v>0</v>
      </c>
    </row>
    <row r="18" spans="1:7" ht="14" x14ac:dyDescent="0.15">
      <c r="A18" s="12" t="s">
        <v>25</v>
      </c>
      <c r="B18" s="13" t="s">
        <v>15</v>
      </c>
      <c r="C18" s="10">
        <v>1</v>
      </c>
      <c r="D18" s="10">
        <v>5</v>
      </c>
      <c r="E18" s="10">
        <v>0</v>
      </c>
      <c r="F18" s="9">
        <v>0</v>
      </c>
      <c r="G18" s="9">
        <f t="shared" si="0"/>
        <v>6</v>
      </c>
    </row>
    <row r="19" spans="1:7" ht="14" x14ac:dyDescent="0.15">
      <c r="A19" s="12" t="s">
        <v>25</v>
      </c>
      <c r="B19" s="13" t="s">
        <v>16</v>
      </c>
      <c r="C19" s="10">
        <v>10</v>
      </c>
      <c r="D19" s="10">
        <v>35</v>
      </c>
      <c r="E19" s="10">
        <v>0</v>
      </c>
      <c r="F19" s="9">
        <v>0</v>
      </c>
      <c r="G19" s="9">
        <f t="shared" si="0"/>
        <v>45</v>
      </c>
    </row>
    <row r="20" spans="1:7" ht="14" x14ac:dyDescent="0.15">
      <c r="A20" s="12" t="s">
        <v>25</v>
      </c>
      <c r="B20" s="13" t="s">
        <v>17</v>
      </c>
      <c r="C20" s="10">
        <v>0</v>
      </c>
      <c r="D20" s="10">
        <v>0</v>
      </c>
      <c r="E20" s="10">
        <v>0</v>
      </c>
      <c r="F20" s="9">
        <v>0</v>
      </c>
      <c r="G20" s="9">
        <f t="shared" si="0"/>
        <v>0</v>
      </c>
    </row>
    <row r="21" spans="1:7" ht="14" x14ac:dyDescent="0.15">
      <c r="A21" s="12" t="s">
        <v>25</v>
      </c>
      <c r="B21" s="13" t="s">
        <v>18</v>
      </c>
      <c r="C21" s="10">
        <v>10</v>
      </c>
      <c r="D21" s="10">
        <v>33</v>
      </c>
      <c r="E21" s="10">
        <v>0</v>
      </c>
      <c r="F21" s="9">
        <v>0</v>
      </c>
      <c r="G21" s="9">
        <f t="shared" si="0"/>
        <v>43</v>
      </c>
    </row>
    <row r="22" spans="1:7" ht="14" x14ac:dyDescent="0.15">
      <c r="A22" s="12" t="s">
        <v>25</v>
      </c>
      <c r="B22" s="13" t="s">
        <v>19</v>
      </c>
      <c r="C22" s="10">
        <v>0</v>
      </c>
      <c r="D22" s="10">
        <v>10</v>
      </c>
      <c r="E22" s="10">
        <v>0</v>
      </c>
      <c r="F22" s="9">
        <v>0</v>
      </c>
      <c r="G22" s="9">
        <f t="shared" si="0"/>
        <v>10</v>
      </c>
    </row>
    <row r="23" spans="1:7" ht="14" x14ac:dyDescent="0.15">
      <c r="A23" s="12" t="s">
        <v>25</v>
      </c>
      <c r="B23" s="13" t="s">
        <v>20</v>
      </c>
      <c r="C23" s="10">
        <v>1</v>
      </c>
      <c r="D23" s="10">
        <v>22</v>
      </c>
      <c r="E23" s="10">
        <v>0</v>
      </c>
      <c r="F23" s="9">
        <v>0</v>
      </c>
      <c r="G23" s="9">
        <f t="shared" si="0"/>
        <v>23</v>
      </c>
    </row>
    <row r="24" spans="1:7" ht="14" x14ac:dyDescent="0.15">
      <c r="A24" s="12" t="s">
        <v>26</v>
      </c>
      <c r="B24" s="13" t="s">
        <v>10</v>
      </c>
      <c r="C24" s="10">
        <v>6</v>
      </c>
      <c r="D24" s="10">
        <v>9</v>
      </c>
      <c r="E24" s="10">
        <v>0</v>
      </c>
      <c r="F24" s="9">
        <v>0</v>
      </c>
      <c r="G24" s="9">
        <f t="shared" si="0"/>
        <v>15</v>
      </c>
    </row>
    <row r="25" spans="1:7" ht="14" x14ac:dyDescent="0.15">
      <c r="A25" s="12" t="s">
        <v>26</v>
      </c>
      <c r="B25" s="13" t="s">
        <v>11</v>
      </c>
      <c r="C25" s="10">
        <v>1</v>
      </c>
      <c r="D25" s="10">
        <v>15</v>
      </c>
      <c r="E25" s="10">
        <v>0</v>
      </c>
      <c r="F25" s="9">
        <v>0</v>
      </c>
      <c r="G25" s="9">
        <f t="shared" si="0"/>
        <v>16</v>
      </c>
    </row>
    <row r="26" spans="1:7" ht="14" x14ac:dyDescent="0.15">
      <c r="A26" s="12" t="s">
        <v>26</v>
      </c>
      <c r="B26" s="13" t="s">
        <v>12</v>
      </c>
      <c r="C26" s="10">
        <v>25</v>
      </c>
      <c r="D26" s="10">
        <v>10</v>
      </c>
      <c r="E26" s="10">
        <v>0</v>
      </c>
      <c r="F26" s="9">
        <v>2</v>
      </c>
      <c r="G26" s="9">
        <f t="shared" si="0"/>
        <v>37</v>
      </c>
    </row>
    <row r="27" spans="1:7" ht="14" x14ac:dyDescent="0.15">
      <c r="A27" s="12" t="s">
        <v>26</v>
      </c>
      <c r="B27" s="13" t="s">
        <v>13</v>
      </c>
      <c r="C27" s="10">
        <v>0</v>
      </c>
      <c r="D27" s="10">
        <v>1</v>
      </c>
      <c r="E27" s="10">
        <v>0</v>
      </c>
      <c r="F27" s="9">
        <v>0</v>
      </c>
      <c r="G27" s="9">
        <f t="shared" si="0"/>
        <v>1</v>
      </c>
    </row>
    <row r="28" spans="1:7" ht="14" x14ac:dyDescent="0.15">
      <c r="A28" s="12" t="s">
        <v>26</v>
      </c>
      <c r="B28" s="13" t="s">
        <v>14</v>
      </c>
      <c r="C28" s="10">
        <v>0</v>
      </c>
      <c r="D28" s="10">
        <v>0</v>
      </c>
      <c r="E28" s="10">
        <v>0</v>
      </c>
      <c r="F28" s="9">
        <v>0</v>
      </c>
      <c r="G28" s="9">
        <f t="shared" si="0"/>
        <v>0</v>
      </c>
    </row>
    <row r="29" spans="1:7" ht="14" x14ac:dyDescent="0.15">
      <c r="A29" s="12" t="s">
        <v>26</v>
      </c>
      <c r="B29" s="13" t="s">
        <v>15</v>
      </c>
      <c r="C29" s="10">
        <v>0</v>
      </c>
      <c r="D29" s="10">
        <v>1</v>
      </c>
      <c r="E29" s="10">
        <v>0</v>
      </c>
      <c r="F29" s="9">
        <v>0</v>
      </c>
      <c r="G29" s="9">
        <f t="shared" si="0"/>
        <v>1</v>
      </c>
    </row>
    <row r="30" spans="1:7" ht="14" x14ac:dyDescent="0.15">
      <c r="A30" s="12" t="s">
        <v>26</v>
      </c>
      <c r="B30" s="13" t="s">
        <v>16</v>
      </c>
      <c r="C30" s="10">
        <v>1</v>
      </c>
      <c r="D30" s="10">
        <v>0</v>
      </c>
      <c r="E30" s="10">
        <v>0</v>
      </c>
      <c r="F30" s="9">
        <v>0</v>
      </c>
      <c r="G30" s="9">
        <f t="shared" si="0"/>
        <v>1</v>
      </c>
    </row>
    <row r="31" spans="1:7" ht="14" x14ac:dyDescent="0.15">
      <c r="A31" s="12" t="s">
        <v>26</v>
      </c>
      <c r="B31" s="13" t="s">
        <v>17</v>
      </c>
      <c r="C31" s="10">
        <v>0</v>
      </c>
      <c r="D31" s="10">
        <v>0</v>
      </c>
      <c r="E31" s="10">
        <v>0</v>
      </c>
      <c r="F31" s="9">
        <v>0</v>
      </c>
      <c r="G31" s="9">
        <f t="shared" si="0"/>
        <v>0</v>
      </c>
    </row>
    <row r="32" spans="1:7" ht="14" x14ac:dyDescent="0.15">
      <c r="A32" s="12" t="s">
        <v>26</v>
      </c>
      <c r="B32" s="13" t="s">
        <v>18</v>
      </c>
      <c r="C32" s="10">
        <v>3</v>
      </c>
      <c r="D32" s="10">
        <v>7</v>
      </c>
      <c r="E32" s="10">
        <v>0</v>
      </c>
      <c r="F32" s="9">
        <v>0</v>
      </c>
      <c r="G32" s="9">
        <f t="shared" si="0"/>
        <v>10</v>
      </c>
    </row>
    <row r="33" spans="1:7" ht="14" x14ac:dyDescent="0.15">
      <c r="A33" s="12" t="s">
        <v>26</v>
      </c>
      <c r="B33" s="13" t="s">
        <v>19</v>
      </c>
      <c r="C33" s="10">
        <v>3</v>
      </c>
      <c r="D33" s="10">
        <v>0</v>
      </c>
      <c r="E33" s="10">
        <v>0</v>
      </c>
      <c r="F33" s="9">
        <v>0</v>
      </c>
      <c r="G33" s="9">
        <f t="shared" si="0"/>
        <v>3</v>
      </c>
    </row>
    <row r="34" spans="1:7" ht="14" x14ac:dyDescent="0.15">
      <c r="A34" s="12" t="s">
        <v>26</v>
      </c>
      <c r="B34" s="13" t="s">
        <v>20</v>
      </c>
      <c r="C34" s="10">
        <v>0</v>
      </c>
      <c r="D34" s="10">
        <v>0</v>
      </c>
      <c r="E34" s="10">
        <v>0</v>
      </c>
      <c r="F34" s="9">
        <v>0</v>
      </c>
      <c r="G34" s="9">
        <f t="shared" si="0"/>
        <v>0</v>
      </c>
    </row>
    <row r="35" spans="1:7" ht="14" x14ac:dyDescent="0.15">
      <c r="A35" s="12" t="s">
        <v>27</v>
      </c>
      <c r="B35" s="13" t="s">
        <v>10</v>
      </c>
      <c r="C35" s="10">
        <v>40</v>
      </c>
      <c r="D35" s="10">
        <v>38</v>
      </c>
      <c r="E35" s="10">
        <v>0</v>
      </c>
      <c r="F35" s="9">
        <v>0</v>
      </c>
      <c r="G35" s="9">
        <f t="shared" si="0"/>
        <v>78</v>
      </c>
    </row>
    <row r="36" spans="1:7" ht="14" x14ac:dyDescent="0.15">
      <c r="A36" s="12" t="s">
        <v>27</v>
      </c>
      <c r="B36" s="13" t="s">
        <v>11</v>
      </c>
      <c r="C36" s="10">
        <v>8</v>
      </c>
      <c r="D36" s="10">
        <v>216</v>
      </c>
      <c r="E36" s="10">
        <v>0</v>
      </c>
      <c r="F36" s="9">
        <v>0</v>
      </c>
      <c r="G36" s="9">
        <f t="shared" si="0"/>
        <v>224</v>
      </c>
    </row>
    <row r="37" spans="1:7" ht="14" x14ac:dyDescent="0.15">
      <c r="A37" s="12" t="s">
        <v>27</v>
      </c>
      <c r="B37" s="13" t="s">
        <v>12</v>
      </c>
      <c r="C37" s="10">
        <v>145</v>
      </c>
      <c r="D37" s="10">
        <v>36</v>
      </c>
      <c r="E37" s="10">
        <v>0</v>
      </c>
      <c r="F37" s="9">
        <v>0</v>
      </c>
      <c r="G37" s="9">
        <f t="shared" si="0"/>
        <v>181</v>
      </c>
    </row>
    <row r="38" spans="1:7" ht="14" x14ac:dyDescent="0.15">
      <c r="A38" s="12" t="s">
        <v>27</v>
      </c>
      <c r="B38" s="13" t="s">
        <v>13</v>
      </c>
      <c r="C38" s="10">
        <v>1</v>
      </c>
      <c r="D38" s="10">
        <v>13</v>
      </c>
      <c r="E38" s="10">
        <v>0</v>
      </c>
      <c r="F38" s="9">
        <v>0</v>
      </c>
      <c r="G38" s="9">
        <f t="shared" si="0"/>
        <v>14</v>
      </c>
    </row>
    <row r="39" spans="1:7" ht="14" x14ac:dyDescent="0.15">
      <c r="A39" s="12" t="s">
        <v>27</v>
      </c>
      <c r="B39" s="13" t="s">
        <v>14</v>
      </c>
      <c r="C39" s="10">
        <v>0</v>
      </c>
      <c r="D39" s="10">
        <v>0</v>
      </c>
      <c r="E39" s="10">
        <v>0</v>
      </c>
      <c r="F39" s="9">
        <v>0</v>
      </c>
      <c r="G39" s="9">
        <f t="shared" si="0"/>
        <v>0</v>
      </c>
    </row>
    <row r="40" spans="1:7" ht="14" x14ac:dyDescent="0.15">
      <c r="A40" s="12" t="s">
        <v>27</v>
      </c>
      <c r="B40" s="13" t="s">
        <v>15</v>
      </c>
      <c r="C40" s="10">
        <v>1</v>
      </c>
      <c r="D40" s="10">
        <v>10</v>
      </c>
      <c r="E40" s="10">
        <v>0</v>
      </c>
      <c r="F40" s="9">
        <v>0</v>
      </c>
      <c r="G40" s="9">
        <f t="shared" si="0"/>
        <v>11</v>
      </c>
    </row>
    <row r="41" spans="1:7" ht="14" x14ac:dyDescent="0.15">
      <c r="A41" s="12" t="s">
        <v>27</v>
      </c>
      <c r="B41" s="13" t="s">
        <v>16</v>
      </c>
      <c r="C41" s="10">
        <v>8</v>
      </c>
      <c r="D41" s="10">
        <v>15</v>
      </c>
      <c r="E41" s="10">
        <v>0</v>
      </c>
      <c r="F41" s="9">
        <v>0</v>
      </c>
      <c r="G41" s="9">
        <f t="shared" si="0"/>
        <v>23</v>
      </c>
    </row>
    <row r="42" spans="1:7" ht="14" x14ac:dyDescent="0.15">
      <c r="A42" s="12" t="s">
        <v>27</v>
      </c>
      <c r="B42" s="13" t="s">
        <v>17</v>
      </c>
      <c r="C42" s="10">
        <v>0</v>
      </c>
      <c r="D42" s="10">
        <v>0</v>
      </c>
      <c r="E42" s="10">
        <v>0</v>
      </c>
      <c r="F42" s="9">
        <v>0</v>
      </c>
      <c r="G42" s="9">
        <f t="shared" si="0"/>
        <v>0</v>
      </c>
    </row>
    <row r="43" spans="1:7" ht="14" x14ac:dyDescent="0.15">
      <c r="A43" s="12" t="s">
        <v>27</v>
      </c>
      <c r="B43" s="13" t="s">
        <v>18</v>
      </c>
      <c r="C43" s="10">
        <v>32</v>
      </c>
      <c r="D43" s="10">
        <v>38</v>
      </c>
      <c r="E43" s="10">
        <v>0</v>
      </c>
      <c r="F43" s="9">
        <v>0</v>
      </c>
      <c r="G43" s="9">
        <f t="shared" si="0"/>
        <v>70</v>
      </c>
    </row>
    <row r="44" spans="1:7" ht="14" x14ac:dyDescent="0.15">
      <c r="A44" s="12" t="s">
        <v>27</v>
      </c>
      <c r="B44" s="13" t="s">
        <v>19</v>
      </c>
      <c r="C44" s="10">
        <v>0</v>
      </c>
      <c r="D44" s="10">
        <v>7</v>
      </c>
      <c r="E44" s="10">
        <v>0</v>
      </c>
      <c r="F44" s="9">
        <v>0</v>
      </c>
      <c r="G44" s="9">
        <f t="shared" si="0"/>
        <v>7</v>
      </c>
    </row>
    <row r="45" spans="1:7" ht="14" x14ac:dyDescent="0.15">
      <c r="A45" s="12" t="s">
        <v>27</v>
      </c>
      <c r="B45" s="13" t="s">
        <v>20</v>
      </c>
      <c r="C45" s="10">
        <v>2</v>
      </c>
      <c r="D45" s="10">
        <v>16</v>
      </c>
      <c r="E45" s="10">
        <v>0</v>
      </c>
      <c r="F45" s="9">
        <v>0</v>
      </c>
      <c r="G45" s="9">
        <f t="shared" si="0"/>
        <v>18</v>
      </c>
    </row>
    <row r="46" spans="1:7" ht="14" x14ac:dyDescent="0.15">
      <c r="A46" s="12" t="s">
        <v>28</v>
      </c>
      <c r="B46" s="13" t="s">
        <v>10</v>
      </c>
      <c r="C46" s="10">
        <v>88</v>
      </c>
      <c r="D46" s="10">
        <v>92</v>
      </c>
      <c r="E46" s="10">
        <v>0</v>
      </c>
      <c r="F46" s="9">
        <v>0</v>
      </c>
      <c r="G46" s="9">
        <f t="shared" si="0"/>
        <v>180</v>
      </c>
    </row>
    <row r="47" spans="1:7" ht="14" x14ac:dyDescent="0.15">
      <c r="A47" s="12" t="s">
        <v>28</v>
      </c>
      <c r="B47" s="13" t="s">
        <v>11</v>
      </c>
      <c r="C47" s="10">
        <v>27</v>
      </c>
      <c r="D47" s="10">
        <v>389</v>
      </c>
      <c r="E47" s="10">
        <v>0</v>
      </c>
      <c r="F47" s="9">
        <v>0</v>
      </c>
      <c r="G47" s="9">
        <f t="shared" si="0"/>
        <v>416</v>
      </c>
    </row>
    <row r="48" spans="1:7" ht="14" x14ac:dyDescent="0.15">
      <c r="A48" s="12" t="s">
        <v>28</v>
      </c>
      <c r="B48" s="13" t="s">
        <v>12</v>
      </c>
      <c r="C48" s="10">
        <v>202</v>
      </c>
      <c r="D48" s="10">
        <v>117</v>
      </c>
      <c r="E48" s="10">
        <v>0</v>
      </c>
      <c r="F48" s="9">
        <v>4</v>
      </c>
      <c r="G48" s="9">
        <f t="shared" si="0"/>
        <v>323</v>
      </c>
    </row>
    <row r="49" spans="1:7" ht="14" x14ac:dyDescent="0.15">
      <c r="A49" s="12" t="s">
        <v>28</v>
      </c>
      <c r="B49" s="13" t="s">
        <v>13</v>
      </c>
      <c r="C49" s="10">
        <v>5</v>
      </c>
      <c r="D49" s="10">
        <v>9</v>
      </c>
      <c r="E49" s="10">
        <v>0</v>
      </c>
      <c r="F49" s="9">
        <v>0</v>
      </c>
      <c r="G49" s="9">
        <f t="shared" si="0"/>
        <v>14</v>
      </c>
    </row>
    <row r="50" spans="1:7" ht="14" x14ac:dyDescent="0.15">
      <c r="A50" s="12" t="s">
        <v>28</v>
      </c>
      <c r="B50" s="13" t="s">
        <v>14</v>
      </c>
      <c r="C50" s="10">
        <v>0</v>
      </c>
      <c r="D50" s="10">
        <v>1</v>
      </c>
      <c r="E50" s="10">
        <v>0</v>
      </c>
      <c r="F50" s="9">
        <v>0</v>
      </c>
      <c r="G50" s="9">
        <f t="shared" si="0"/>
        <v>1</v>
      </c>
    </row>
    <row r="51" spans="1:7" ht="14" x14ac:dyDescent="0.15">
      <c r="A51" s="12" t="s">
        <v>28</v>
      </c>
      <c r="B51" s="13" t="s">
        <v>15</v>
      </c>
      <c r="C51" s="10">
        <v>2</v>
      </c>
      <c r="D51" s="10">
        <v>3</v>
      </c>
      <c r="E51" s="10">
        <v>0</v>
      </c>
      <c r="F51" s="9">
        <v>0</v>
      </c>
      <c r="G51" s="9">
        <f t="shared" si="0"/>
        <v>5</v>
      </c>
    </row>
    <row r="52" spans="1:7" ht="14" x14ac:dyDescent="0.15">
      <c r="A52" s="12" t="s">
        <v>28</v>
      </c>
      <c r="B52" s="13" t="s">
        <v>16</v>
      </c>
      <c r="C52" s="10">
        <v>13</v>
      </c>
      <c r="D52" s="10">
        <v>22</v>
      </c>
      <c r="E52" s="10">
        <v>0</v>
      </c>
      <c r="F52" s="9">
        <v>0</v>
      </c>
      <c r="G52" s="9">
        <f t="shared" si="0"/>
        <v>35</v>
      </c>
    </row>
    <row r="53" spans="1:7" ht="14" x14ac:dyDescent="0.15">
      <c r="A53" s="12" t="s">
        <v>28</v>
      </c>
      <c r="B53" s="13" t="s">
        <v>17</v>
      </c>
      <c r="C53" s="10">
        <v>0</v>
      </c>
      <c r="D53" s="10">
        <v>0</v>
      </c>
      <c r="E53" s="10">
        <v>0</v>
      </c>
      <c r="F53" s="9">
        <v>0</v>
      </c>
      <c r="G53" s="9">
        <f t="shared" si="0"/>
        <v>0</v>
      </c>
    </row>
    <row r="54" spans="1:7" ht="14" x14ac:dyDescent="0.15">
      <c r="A54" s="12" t="s">
        <v>28</v>
      </c>
      <c r="B54" s="13" t="s">
        <v>18</v>
      </c>
      <c r="C54" s="10">
        <v>44</v>
      </c>
      <c r="D54" s="10">
        <v>95</v>
      </c>
      <c r="E54" s="10">
        <v>0</v>
      </c>
      <c r="F54" s="9">
        <v>0</v>
      </c>
      <c r="G54" s="9">
        <f t="shared" si="0"/>
        <v>139</v>
      </c>
    </row>
    <row r="55" spans="1:7" ht="14" x14ac:dyDescent="0.15">
      <c r="A55" s="12" t="s">
        <v>28</v>
      </c>
      <c r="B55" s="13" t="s">
        <v>19</v>
      </c>
      <c r="C55" s="10">
        <v>3</v>
      </c>
      <c r="D55" s="10">
        <v>14</v>
      </c>
      <c r="E55" s="10">
        <v>0</v>
      </c>
      <c r="F55" s="9">
        <v>0</v>
      </c>
      <c r="G55" s="9">
        <f t="shared" si="0"/>
        <v>17</v>
      </c>
    </row>
    <row r="56" spans="1:7" ht="14" x14ac:dyDescent="0.15">
      <c r="A56" s="12" t="s">
        <v>28</v>
      </c>
      <c r="B56" s="13" t="s">
        <v>20</v>
      </c>
      <c r="C56" s="10">
        <v>8</v>
      </c>
      <c r="D56" s="10">
        <v>22</v>
      </c>
      <c r="E56" s="10">
        <v>0</v>
      </c>
      <c r="F56" s="9">
        <v>0</v>
      </c>
      <c r="G56" s="9">
        <f t="shared" si="0"/>
        <v>30</v>
      </c>
    </row>
    <row r="57" spans="1:7" ht="14" x14ac:dyDescent="0.15">
      <c r="A57" s="12" t="s">
        <v>29</v>
      </c>
      <c r="B57" s="13" t="s">
        <v>10</v>
      </c>
      <c r="C57" s="10">
        <v>51</v>
      </c>
      <c r="D57" s="10">
        <v>359</v>
      </c>
      <c r="E57" s="10">
        <v>0</v>
      </c>
      <c r="F57" s="9">
        <v>0</v>
      </c>
      <c r="G57" s="9">
        <f t="shared" si="0"/>
        <v>410</v>
      </c>
    </row>
    <row r="58" spans="1:7" ht="14" x14ac:dyDescent="0.15">
      <c r="A58" s="12" t="s">
        <v>29</v>
      </c>
      <c r="B58" s="13" t="s">
        <v>11</v>
      </c>
      <c r="C58" s="10">
        <v>30</v>
      </c>
      <c r="D58" s="10">
        <v>1608</v>
      </c>
      <c r="E58" s="10">
        <v>0</v>
      </c>
      <c r="F58" s="9">
        <v>0</v>
      </c>
      <c r="G58" s="9">
        <f t="shared" si="0"/>
        <v>1638</v>
      </c>
    </row>
    <row r="59" spans="1:7" ht="14" x14ac:dyDescent="0.15">
      <c r="A59" s="12" t="s">
        <v>29</v>
      </c>
      <c r="B59" s="13" t="s">
        <v>12</v>
      </c>
      <c r="C59" s="10">
        <v>176</v>
      </c>
      <c r="D59" s="10">
        <v>173</v>
      </c>
      <c r="E59" s="10">
        <v>0</v>
      </c>
      <c r="F59" s="9">
        <v>1</v>
      </c>
      <c r="G59" s="9">
        <f t="shared" si="0"/>
        <v>350</v>
      </c>
    </row>
    <row r="60" spans="1:7" ht="14" x14ac:dyDescent="0.15">
      <c r="A60" s="12" t="s">
        <v>29</v>
      </c>
      <c r="B60" s="13" t="s">
        <v>13</v>
      </c>
      <c r="C60" s="10">
        <v>2</v>
      </c>
      <c r="D60" s="10">
        <v>79</v>
      </c>
      <c r="E60" s="10">
        <v>0</v>
      </c>
      <c r="F60" s="9">
        <v>0</v>
      </c>
      <c r="G60" s="9">
        <f t="shared" si="0"/>
        <v>81</v>
      </c>
    </row>
    <row r="61" spans="1:7" ht="14" x14ac:dyDescent="0.15">
      <c r="A61" s="12" t="s">
        <v>29</v>
      </c>
      <c r="B61" s="13" t="s">
        <v>14</v>
      </c>
      <c r="C61" s="10">
        <v>0</v>
      </c>
      <c r="D61" s="10">
        <v>2</v>
      </c>
      <c r="E61" s="10">
        <v>0</v>
      </c>
      <c r="F61" s="9">
        <v>0</v>
      </c>
      <c r="G61" s="9">
        <f t="shared" si="0"/>
        <v>2</v>
      </c>
    </row>
    <row r="62" spans="1:7" ht="14" x14ac:dyDescent="0.15">
      <c r="A62" s="12" t="s">
        <v>29</v>
      </c>
      <c r="B62" s="13" t="s">
        <v>15</v>
      </c>
      <c r="C62" s="10">
        <v>21</v>
      </c>
      <c r="D62" s="10">
        <v>89</v>
      </c>
      <c r="E62" s="10">
        <v>0</v>
      </c>
      <c r="F62" s="9">
        <v>0</v>
      </c>
      <c r="G62" s="9">
        <f t="shared" si="0"/>
        <v>110</v>
      </c>
    </row>
    <row r="63" spans="1:7" ht="14" x14ac:dyDescent="0.15">
      <c r="A63" s="12" t="s">
        <v>29</v>
      </c>
      <c r="B63" s="13" t="s">
        <v>16</v>
      </c>
      <c r="C63" s="10">
        <v>13</v>
      </c>
      <c r="D63" s="10">
        <v>47</v>
      </c>
      <c r="E63" s="10">
        <v>0</v>
      </c>
      <c r="F63" s="9">
        <v>0</v>
      </c>
      <c r="G63" s="9">
        <f t="shared" si="0"/>
        <v>60</v>
      </c>
    </row>
    <row r="64" spans="1:7" ht="14" x14ac:dyDescent="0.15">
      <c r="A64" s="12" t="s">
        <v>29</v>
      </c>
      <c r="B64" s="13" t="s">
        <v>17</v>
      </c>
      <c r="C64" s="10">
        <v>0</v>
      </c>
      <c r="D64" s="10">
        <v>0</v>
      </c>
      <c r="E64" s="10">
        <v>0</v>
      </c>
      <c r="F64" s="9">
        <v>0</v>
      </c>
      <c r="G64" s="9">
        <f t="shared" si="0"/>
        <v>0</v>
      </c>
    </row>
    <row r="65" spans="1:7" ht="14" x14ac:dyDescent="0.15">
      <c r="A65" s="12" t="s">
        <v>29</v>
      </c>
      <c r="B65" s="13" t="s">
        <v>18</v>
      </c>
      <c r="C65" s="10">
        <v>58</v>
      </c>
      <c r="D65" s="10">
        <v>449</v>
      </c>
      <c r="E65" s="10">
        <v>0</v>
      </c>
      <c r="F65" s="9">
        <v>0</v>
      </c>
      <c r="G65" s="9">
        <f t="shared" si="0"/>
        <v>507</v>
      </c>
    </row>
    <row r="66" spans="1:7" ht="14" x14ac:dyDescent="0.15">
      <c r="A66" s="12" t="s">
        <v>29</v>
      </c>
      <c r="B66" s="13" t="s">
        <v>19</v>
      </c>
      <c r="C66" s="10">
        <v>8</v>
      </c>
      <c r="D66" s="10">
        <v>165</v>
      </c>
      <c r="E66" s="10">
        <v>0</v>
      </c>
      <c r="F66" s="9">
        <v>0</v>
      </c>
      <c r="G66" s="9">
        <f t="shared" si="0"/>
        <v>173</v>
      </c>
    </row>
    <row r="67" spans="1:7" ht="14" x14ac:dyDescent="0.15">
      <c r="A67" s="12" t="s">
        <v>29</v>
      </c>
      <c r="B67" s="13" t="s">
        <v>20</v>
      </c>
      <c r="C67" s="10">
        <v>39</v>
      </c>
      <c r="D67" s="10">
        <v>188</v>
      </c>
      <c r="E67" s="10">
        <v>0</v>
      </c>
      <c r="F67" s="9">
        <v>0</v>
      </c>
      <c r="G67" s="9">
        <f t="shared" si="0"/>
        <v>227</v>
      </c>
    </row>
    <row r="68" spans="1:7" ht="14" x14ac:dyDescent="0.15">
      <c r="A68" s="12" t="s">
        <v>30</v>
      </c>
      <c r="B68" s="13" t="s">
        <v>10</v>
      </c>
      <c r="C68" s="10">
        <v>155</v>
      </c>
      <c r="D68" s="10">
        <v>400</v>
      </c>
      <c r="E68" s="10">
        <v>0</v>
      </c>
      <c r="F68" s="9">
        <v>2</v>
      </c>
      <c r="G68" s="9">
        <f t="shared" ref="G68:G131" si="1">SUM(C68:F68)</f>
        <v>557</v>
      </c>
    </row>
    <row r="69" spans="1:7" ht="14" x14ac:dyDescent="0.15">
      <c r="A69" s="12" t="s">
        <v>30</v>
      </c>
      <c r="B69" s="13" t="s">
        <v>11</v>
      </c>
      <c r="C69" s="10">
        <v>39</v>
      </c>
      <c r="D69" s="10">
        <v>988</v>
      </c>
      <c r="E69" s="10">
        <v>0</v>
      </c>
      <c r="F69" s="9">
        <v>0</v>
      </c>
      <c r="G69" s="9">
        <f t="shared" si="1"/>
        <v>1027</v>
      </c>
    </row>
    <row r="70" spans="1:7" ht="14" x14ac:dyDescent="0.15">
      <c r="A70" s="12" t="s">
        <v>30</v>
      </c>
      <c r="B70" s="13" t="s">
        <v>12</v>
      </c>
      <c r="C70" s="10">
        <v>534</v>
      </c>
      <c r="D70" s="10">
        <v>357</v>
      </c>
      <c r="E70" s="10">
        <v>0</v>
      </c>
      <c r="F70" s="9">
        <v>1</v>
      </c>
      <c r="G70" s="9">
        <f t="shared" si="1"/>
        <v>892</v>
      </c>
    </row>
    <row r="71" spans="1:7" ht="14" x14ac:dyDescent="0.15">
      <c r="A71" s="12" t="s">
        <v>30</v>
      </c>
      <c r="B71" s="13" t="s">
        <v>13</v>
      </c>
      <c r="C71" s="10">
        <v>9</v>
      </c>
      <c r="D71" s="10">
        <v>47</v>
      </c>
      <c r="E71" s="10">
        <v>0</v>
      </c>
      <c r="F71" s="9">
        <v>0</v>
      </c>
      <c r="G71" s="9">
        <f t="shared" si="1"/>
        <v>56</v>
      </c>
    </row>
    <row r="72" spans="1:7" ht="14" x14ac:dyDescent="0.15">
      <c r="A72" s="12" t="s">
        <v>30</v>
      </c>
      <c r="B72" s="13" t="s">
        <v>14</v>
      </c>
      <c r="C72" s="10">
        <v>1</v>
      </c>
      <c r="D72" s="10">
        <v>1</v>
      </c>
      <c r="E72" s="10">
        <v>0</v>
      </c>
      <c r="F72" s="9">
        <v>0</v>
      </c>
      <c r="G72" s="9">
        <f t="shared" si="1"/>
        <v>2</v>
      </c>
    </row>
    <row r="73" spans="1:7" ht="14" x14ac:dyDescent="0.15">
      <c r="A73" s="12" t="s">
        <v>30</v>
      </c>
      <c r="B73" s="13" t="s">
        <v>15</v>
      </c>
      <c r="C73" s="10">
        <v>13</v>
      </c>
      <c r="D73" s="10">
        <v>29</v>
      </c>
      <c r="E73" s="10">
        <v>0</v>
      </c>
      <c r="F73" s="9">
        <v>0</v>
      </c>
      <c r="G73" s="9">
        <f t="shared" si="1"/>
        <v>42</v>
      </c>
    </row>
    <row r="74" spans="1:7" ht="14" x14ac:dyDescent="0.15">
      <c r="A74" s="12" t="s">
        <v>30</v>
      </c>
      <c r="B74" s="13" t="s">
        <v>16</v>
      </c>
      <c r="C74" s="10">
        <v>17</v>
      </c>
      <c r="D74" s="10">
        <v>40</v>
      </c>
      <c r="E74" s="10">
        <v>0</v>
      </c>
      <c r="F74" s="9">
        <v>0</v>
      </c>
      <c r="G74" s="9">
        <f t="shared" si="1"/>
        <v>57</v>
      </c>
    </row>
    <row r="75" spans="1:7" ht="14" x14ac:dyDescent="0.15">
      <c r="A75" s="12" t="s">
        <v>30</v>
      </c>
      <c r="B75" s="13" t="s">
        <v>17</v>
      </c>
      <c r="C75" s="10">
        <v>0</v>
      </c>
      <c r="D75" s="10">
        <v>0</v>
      </c>
      <c r="E75" s="10">
        <v>0</v>
      </c>
      <c r="F75" s="9">
        <v>0</v>
      </c>
      <c r="G75" s="9">
        <f t="shared" si="1"/>
        <v>0</v>
      </c>
    </row>
    <row r="76" spans="1:7" ht="14" x14ac:dyDescent="0.15">
      <c r="A76" s="12" t="s">
        <v>30</v>
      </c>
      <c r="B76" s="13" t="s">
        <v>18</v>
      </c>
      <c r="C76" s="10">
        <v>118</v>
      </c>
      <c r="D76" s="10">
        <v>332</v>
      </c>
      <c r="E76" s="10">
        <v>0</v>
      </c>
      <c r="F76" s="9">
        <v>1</v>
      </c>
      <c r="G76" s="9">
        <f t="shared" si="1"/>
        <v>451</v>
      </c>
    </row>
    <row r="77" spans="1:7" ht="14" x14ac:dyDescent="0.15">
      <c r="A77" s="12" t="s">
        <v>30</v>
      </c>
      <c r="B77" s="13" t="s">
        <v>19</v>
      </c>
      <c r="C77" s="10">
        <v>10</v>
      </c>
      <c r="D77" s="10">
        <v>56</v>
      </c>
      <c r="E77" s="10">
        <v>0</v>
      </c>
      <c r="F77" s="9">
        <v>0</v>
      </c>
      <c r="G77" s="9">
        <f t="shared" si="1"/>
        <v>66</v>
      </c>
    </row>
    <row r="78" spans="1:7" ht="14" x14ac:dyDescent="0.15">
      <c r="A78" s="12" t="s">
        <v>30</v>
      </c>
      <c r="B78" s="13" t="s">
        <v>20</v>
      </c>
      <c r="C78" s="10">
        <v>35</v>
      </c>
      <c r="D78" s="10">
        <v>67</v>
      </c>
      <c r="E78" s="10">
        <v>0</v>
      </c>
      <c r="F78" s="9">
        <v>0</v>
      </c>
      <c r="G78" s="9">
        <f t="shared" si="1"/>
        <v>102</v>
      </c>
    </row>
    <row r="79" spans="1:7" ht="14" x14ac:dyDescent="0.15">
      <c r="A79" s="12" t="s">
        <v>31</v>
      </c>
      <c r="B79" s="13" t="s">
        <v>10</v>
      </c>
      <c r="C79" s="10">
        <v>44</v>
      </c>
      <c r="D79" s="10">
        <v>93</v>
      </c>
      <c r="E79" s="10">
        <v>0</v>
      </c>
      <c r="F79" s="9">
        <v>0</v>
      </c>
      <c r="G79" s="9">
        <f t="shared" si="1"/>
        <v>137</v>
      </c>
    </row>
    <row r="80" spans="1:7" ht="14" x14ac:dyDescent="0.15">
      <c r="A80" s="12" t="s">
        <v>31</v>
      </c>
      <c r="B80" s="13" t="s">
        <v>11</v>
      </c>
      <c r="C80" s="10">
        <v>11</v>
      </c>
      <c r="D80" s="10">
        <v>384</v>
      </c>
      <c r="E80" s="10">
        <v>0</v>
      </c>
      <c r="F80" s="9">
        <v>0</v>
      </c>
      <c r="G80" s="9">
        <f t="shared" si="1"/>
        <v>395</v>
      </c>
    </row>
    <row r="81" spans="1:7" ht="14" x14ac:dyDescent="0.15">
      <c r="A81" s="12" t="s">
        <v>31</v>
      </c>
      <c r="B81" s="13" t="s">
        <v>12</v>
      </c>
      <c r="C81" s="10">
        <v>105</v>
      </c>
      <c r="D81" s="10">
        <v>42</v>
      </c>
      <c r="E81" s="10">
        <v>0</v>
      </c>
      <c r="F81" s="9">
        <v>0</v>
      </c>
      <c r="G81" s="9">
        <f t="shared" si="1"/>
        <v>147</v>
      </c>
    </row>
    <row r="82" spans="1:7" ht="14" x14ac:dyDescent="0.15">
      <c r="A82" s="12" t="s">
        <v>31</v>
      </c>
      <c r="B82" s="13" t="s">
        <v>13</v>
      </c>
      <c r="C82" s="10">
        <v>1</v>
      </c>
      <c r="D82" s="10">
        <v>4</v>
      </c>
      <c r="E82" s="10">
        <v>0</v>
      </c>
      <c r="F82" s="9">
        <v>0</v>
      </c>
      <c r="G82" s="9">
        <f t="shared" si="1"/>
        <v>5</v>
      </c>
    </row>
    <row r="83" spans="1:7" ht="14" x14ac:dyDescent="0.15">
      <c r="A83" s="12" t="s">
        <v>31</v>
      </c>
      <c r="B83" s="13" t="s">
        <v>14</v>
      </c>
      <c r="C83" s="10">
        <v>0</v>
      </c>
      <c r="D83" s="10">
        <v>0</v>
      </c>
      <c r="E83" s="10">
        <v>0</v>
      </c>
      <c r="F83" s="9">
        <v>0</v>
      </c>
      <c r="G83" s="9">
        <f t="shared" si="1"/>
        <v>0</v>
      </c>
    </row>
    <row r="84" spans="1:7" ht="14" x14ac:dyDescent="0.15">
      <c r="A84" s="12" t="s">
        <v>31</v>
      </c>
      <c r="B84" s="13" t="s">
        <v>15</v>
      </c>
      <c r="C84" s="10">
        <v>2</v>
      </c>
      <c r="D84" s="10">
        <v>5</v>
      </c>
      <c r="E84" s="10">
        <v>0</v>
      </c>
      <c r="F84" s="9">
        <v>0</v>
      </c>
      <c r="G84" s="9">
        <f t="shared" si="1"/>
        <v>7</v>
      </c>
    </row>
    <row r="85" spans="1:7" ht="14" x14ac:dyDescent="0.15">
      <c r="A85" s="12" t="s">
        <v>31</v>
      </c>
      <c r="B85" s="13" t="s">
        <v>16</v>
      </c>
      <c r="C85" s="10">
        <v>12</v>
      </c>
      <c r="D85" s="10">
        <v>22</v>
      </c>
      <c r="E85" s="10">
        <v>0</v>
      </c>
      <c r="F85" s="9">
        <v>0</v>
      </c>
      <c r="G85" s="9">
        <f t="shared" si="1"/>
        <v>34</v>
      </c>
    </row>
    <row r="86" spans="1:7" ht="14" x14ac:dyDescent="0.15">
      <c r="A86" s="12" t="s">
        <v>31</v>
      </c>
      <c r="B86" s="13" t="s">
        <v>17</v>
      </c>
      <c r="C86" s="10">
        <v>0</v>
      </c>
      <c r="D86" s="10">
        <v>0</v>
      </c>
      <c r="E86" s="10">
        <v>0</v>
      </c>
      <c r="F86" s="9">
        <v>0</v>
      </c>
      <c r="G86" s="9">
        <f t="shared" si="1"/>
        <v>0</v>
      </c>
    </row>
    <row r="87" spans="1:7" ht="14" x14ac:dyDescent="0.15">
      <c r="A87" s="12" t="s">
        <v>31</v>
      </c>
      <c r="B87" s="13" t="s">
        <v>18</v>
      </c>
      <c r="C87" s="10">
        <v>23</v>
      </c>
      <c r="D87" s="10">
        <v>41</v>
      </c>
      <c r="E87" s="10">
        <v>0</v>
      </c>
      <c r="F87" s="9">
        <v>0</v>
      </c>
      <c r="G87" s="9">
        <f t="shared" si="1"/>
        <v>64</v>
      </c>
    </row>
    <row r="88" spans="1:7" ht="14" x14ac:dyDescent="0.15">
      <c r="A88" s="12" t="s">
        <v>31</v>
      </c>
      <c r="B88" s="13" t="s">
        <v>19</v>
      </c>
      <c r="C88" s="10">
        <v>0</v>
      </c>
      <c r="D88" s="10">
        <v>12</v>
      </c>
      <c r="E88" s="10">
        <v>0</v>
      </c>
      <c r="F88" s="9">
        <v>0</v>
      </c>
      <c r="G88" s="9">
        <f t="shared" si="1"/>
        <v>12</v>
      </c>
    </row>
    <row r="89" spans="1:7" ht="14" x14ac:dyDescent="0.15">
      <c r="A89" s="12" t="s">
        <v>31</v>
      </c>
      <c r="B89" s="13" t="s">
        <v>20</v>
      </c>
      <c r="C89" s="10">
        <v>3</v>
      </c>
      <c r="D89" s="10">
        <v>13</v>
      </c>
      <c r="E89" s="10">
        <v>0</v>
      </c>
      <c r="F89" s="9">
        <v>0</v>
      </c>
      <c r="G89" s="9">
        <f t="shared" si="1"/>
        <v>16</v>
      </c>
    </row>
    <row r="90" spans="1:7" ht="14" x14ac:dyDescent="0.15">
      <c r="A90" s="12" t="s">
        <v>32</v>
      </c>
      <c r="B90" s="13" t="s">
        <v>10</v>
      </c>
      <c r="C90" s="10">
        <v>29</v>
      </c>
      <c r="D90" s="10">
        <v>43</v>
      </c>
      <c r="E90" s="10">
        <v>0</v>
      </c>
      <c r="F90" s="9">
        <v>0</v>
      </c>
      <c r="G90" s="9">
        <f t="shared" si="1"/>
        <v>72</v>
      </c>
    </row>
    <row r="91" spans="1:7" ht="14" x14ac:dyDescent="0.15">
      <c r="A91" s="12" t="s">
        <v>32</v>
      </c>
      <c r="B91" s="13" t="s">
        <v>11</v>
      </c>
      <c r="C91" s="10">
        <v>3</v>
      </c>
      <c r="D91" s="10">
        <v>181</v>
      </c>
      <c r="E91" s="10">
        <v>0</v>
      </c>
      <c r="F91" s="9">
        <v>0</v>
      </c>
      <c r="G91" s="9">
        <f t="shared" si="1"/>
        <v>184</v>
      </c>
    </row>
    <row r="92" spans="1:7" ht="14" x14ac:dyDescent="0.15">
      <c r="A92" s="12" t="s">
        <v>32</v>
      </c>
      <c r="B92" s="13" t="s">
        <v>12</v>
      </c>
      <c r="C92" s="10">
        <v>20</v>
      </c>
      <c r="D92" s="10">
        <v>15</v>
      </c>
      <c r="E92" s="10">
        <v>0</v>
      </c>
      <c r="F92" s="9">
        <v>0</v>
      </c>
      <c r="G92" s="9">
        <f t="shared" si="1"/>
        <v>35</v>
      </c>
    </row>
    <row r="93" spans="1:7" ht="14" x14ac:dyDescent="0.15">
      <c r="A93" s="12" t="s">
        <v>32</v>
      </c>
      <c r="B93" s="13" t="s">
        <v>13</v>
      </c>
      <c r="C93" s="10">
        <v>0</v>
      </c>
      <c r="D93" s="10">
        <v>3</v>
      </c>
      <c r="E93" s="10">
        <v>0</v>
      </c>
      <c r="F93" s="9">
        <v>0</v>
      </c>
      <c r="G93" s="9">
        <f t="shared" si="1"/>
        <v>3</v>
      </c>
    </row>
    <row r="94" spans="1:7" ht="14" x14ac:dyDescent="0.15">
      <c r="A94" s="12" t="s">
        <v>32</v>
      </c>
      <c r="B94" s="13" t="s">
        <v>14</v>
      </c>
      <c r="C94" s="10">
        <v>0</v>
      </c>
      <c r="D94" s="10">
        <v>0</v>
      </c>
      <c r="E94" s="10">
        <v>0</v>
      </c>
      <c r="F94" s="9">
        <v>0</v>
      </c>
      <c r="G94" s="9">
        <f t="shared" si="1"/>
        <v>0</v>
      </c>
    </row>
    <row r="95" spans="1:7" ht="14" x14ac:dyDescent="0.15">
      <c r="A95" s="12" t="s">
        <v>32</v>
      </c>
      <c r="B95" s="13" t="s">
        <v>15</v>
      </c>
      <c r="C95" s="10">
        <v>0</v>
      </c>
      <c r="D95" s="10">
        <v>3</v>
      </c>
      <c r="E95" s="10">
        <v>0</v>
      </c>
      <c r="F95" s="9">
        <v>0</v>
      </c>
      <c r="G95" s="9">
        <f t="shared" si="1"/>
        <v>3</v>
      </c>
    </row>
    <row r="96" spans="1:7" ht="14" x14ac:dyDescent="0.15">
      <c r="A96" s="12" t="s">
        <v>32</v>
      </c>
      <c r="B96" s="13" t="s">
        <v>16</v>
      </c>
      <c r="C96" s="10">
        <v>4</v>
      </c>
      <c r="D96" s="10">
        <v>3</v>
      </c>
      <c r="E96" s="10">
        <v>0</v>
      </c>
      <c r="F96" s="9">
        <v>0</v>
      </c>
      <c r="G96" s="9">
        <f t="shared" si="1"/>
        <v>7</v>
      </c>
    </row>
    <row r="97" spans="1:7" ht="14" x14ac:dyDescent="0.15">
      <c r="A97" s="12" t="s">
        <v>32</v>
      </c>
      <c r="B97" s="13" t="s">
        <v>17</v>
      </c>
      <c r="C97" s="10">
        <v>0</v>
      </c>
      <c r="D97" s="10">
        <v>0</v>
      </c>
      <c r="E97" s="10">
        <v>0</v>
      </c>
      <c r="F97" s="9">
        <v>0</v>
      </c>
      <c r="G97" s="9">
        <f t="shared" si="1"/>
        <v>0</v>
      </c>
    </row>
    <row r="98" spans="1:7" ht="14" x14ac:dyDescent="0.15">
      <c r="A98" s="12" t="s">
        <v>32</v>
      </c>
      <c r="B98" s="13" t="s">
        <v>18</v>
      </c>
      <c r="C98" s="10">
        <v>9</v>
      </c>
      <c r="D98" s="10">
        <v>17</v>
      </c>
      <c r="E98" s="10">
        <v>0</v>
      </c>
      <c r="F98" s="9">
        <v>0</v>
      </c>
      <c r="G98" s="9">
        <f t="shared" si="1"/>
        <v>26</v>
      </c>
    </row>
    <row r="99" spans="1:7" ht="14" x14ac:dyDescent="0.15">
      <c r="A99" s="12" t="s">
        <v>32</v>
      </c>
      <c r="B99" s="13" t="s">
        <v>19</v>
      </c>
      <c r="C99" s="10">
        <v>2</v>
      </c>
      <c r="D99" s="10">
        <v>3</v>
      </c>
      <c r="E99" s="10">
        <v>0</v>
      </c>
      <c r="F99" s="9">
        <v>0</v>
      </c>
      <c r="G99" s="9">
        <f t="shared" si="1"/>
        <v>5</v>
      </c>
    </row>
    <row r="100" spans="1:7" ht="14" x14ac:dyDescent="0.15">
      <c r="A100" s="12" t="s">
        <v>32</v>
      </c>
      <c r="B100" s="13" t="s">
        <v>20</v>
      </c>
      <c r="C100" s="10">
        <v>2</v>
      </c>
      <c r="D100" s="10">
        <v>19</v>
      </c>
      <c r="E100" s="10">
        <v>0</v>
      </c>
      <c r="F100" s="9">
        <v>0</v>
      </c>
      <c r="G100" s="9">
        <f t="shared" si="1"/>
        <v>21</v>
      </c>
    </row>
    <row r="101" spans="1:7" ht="14" x14ac:dyDescent="0.15">
      <c r="A101" s="12" t="s">
        <v>33</v>
      </c>
      <c r="B101" s="13" t="s">
        <v>10</v>
      </c>
      <c r="C101" s="10">
        <v>24</v>
      </c>
      <c r="D101" s="10">
        <v>24</v>
      </c>
      <c r="E101" s="10">
        <v>0</v>
      </c>
      <c r="F101" s="9">
        <v>0</v>
      </c>
      <c r="G101" s="9">
        <f t="shared" si="1"/>
        <v>48</v>
      </c>
    </row>
    <row r="102" spans="1:7" ht="14" x14ac:dyDescent="0.15">
      <c r="A102" s="12" t="s">
        <v>33</v>
      </c>
      <c r="B102" s="13" t="s">
        <v>11</v>
      </c>
      <c r="C102" s="10">
        <v>6</v>
      </c>
      <c r="D102" s="10">
        <v>156</v>
      </c>
      <c r="E102" s="10">
        <v>0</v>
      </c>
      <c r="F102" s="9">
        <v>0</v>
      </c>
      <c r="G102" s="9">
        <f t="shared" si="1"/>
        <v>162</v>
      </c>
    </row>
    <row r="103" spans="1:7" ht="14" x14ac:dyDescent="0.15">
      <c r="A103" s="12" t="s">
        <v>33</v>
      </c>
      <c r="B103" s="13" t="s">
        <v>12</v>
      </c>
      <c r="C103" s="10">
        <v>39</v>
      </c>
      <c r="D103" s="10">
        <v>17</v>
      </c>
      <c r="E103" s="10">
        <v>0</v>
      </c>
      <c r="F103" s="9">
        <v>0</v>
      </c>
      <c r="G103" s="9">
        <f t="shared" si="1"/>
        <v>56</v>
      </c>
    </row>
    <row r="104" spans="1:7" ht="14" x14ac:dyDescent="0.15">
      <c r="A104" s="12" t="s">
        <v>33</v>
      </c>
      <c r="B104" s="13" t="s">
        <v>13</v>
      </c>
      <c r="C104" s="10">
        <v>1</v>
      </c>
      <c r="D104" s="10">
        <v>6</v>
      </c>
      <c r="E104" s="10">
        <v>0</v>
      </c>
      <c r="F104" s="9">
        <v>0</v>
      </c>
      <c r="G104" s="9">
        <f t="shared" si="1"/>
        <v>7</v>
      </c>
    </row>
    <row r="105" spans="1:7" ht="14" x14ac:dyDescent="0.15">
      <c r="A105" s="12" t="s">
        <v>33</v>
      </c>
      <c r="B105" s="13" t="s">
        <v>14</v>
      </c>
      <c r="C105" s="10">
        <v>0</v>
      </c>
      <c r="D105" s="10">
        <v>0</v>
      </c>
      <c r="E105" s="10">
        <v>0</v>
      </c>
      <c r="F105" s="9">
        <v>0</v>
      </c>
      <c r="G105" s="9">
        <f t="shared" si="1"/>
        <v>0</v>
      </c>
    </row>
    <row r="106" spans="1:7" ht="14" x14ac:dyDescent="0.15">
      <c r="A106" s="12" t="s">
        <v>33</v>
      </c>
      <c r="B106" s="13" t="s">
        <v>15</v>
      </c>
      <c r="C106" s="10">
        <v>1</v>
      </c>
      <c r="D106" s="10">
        <v>5</v>
      </c>
      <c r="E106" s="10">
        <v>0</v>
      </c>
      <c r="F106" s="9">
        <v>0</v>
      </c>
      <c r="G106" s="9">
        <f t="shared" si="1"/>
        <v>6</v>
      </c>
    </row>
    <row r="107" spans="1:7" ht="14" x14ac:dyDescent="0.15">
      <c r="A107" s="12" t="s">
        <v>33</v>
      </c>
      <c r="B107" s="13" t="s">
        <v>16</v>
      </c>
      <c r="C107" s="10">
        <v>3</v>
      </c>
      <c r="D107" s="10">
        <v>4</v>
      </c>
      <c r="E107" s="10">
        <v>0</v>
      </c>
      <c r="F107" s="9">
        <v>0</v>
      </c>
      <c r="G107" s="9">
        <f t="shared" si="1"/>
        <v>7</v>
      </c>
    </row>
    <row r="108" spans="1:7" ht="14" x14ac:dyDescent="0.15">
      <c r="A108" s="12" t="s">
        <v>33</v>
      </c>
      <c r="B108" s="13" t="s">
        <v>17</v>
      </c>
      <c r="C108" s="10">
        <v>0</v>
      </c>
      <c r="D108" s="10">
        <v>0</v>
      </c>
      <c r="E108" s="10">
        <v>0</v>
      </c>
      <c r="F108" s="9">
        <v>0</v>
      </c>
      <c r="G108" s="9">
        <f t="shared" si="1"/>
        <v>0</v>
      </c>
    </row>
    <row r="109" spans="1:7" ht="14" x14ac:dyDescent="0.15">
      <c r="A109" s="12" t="s">
        <v>33</v>
      </c>
      <c r="B109" s="13" t="s">
        <v>18</v>
      </c>
      <c r="C109" s="10">
        <v>19</v>
      </c>
      <c r="D109" s="10">
        <v>29</v>
      </c>
      <c r="E109" s="10">
        <v>0</v>
      </c>
      <c r="F109" s="9">
        <v>0</v>
      </c>
      <c r="G109" s="9">
        <f t="shared" si="1"/>
        <v>48</v>
      </c>
    </row>
    <row r="110" spans="1:7" ht="14" x14ac:dyDescent="0.15">
      <c r="A110" s="12" t="s">
        <v>33</v>
      </c>
      <c r="B110" s="13" t="s">
        <v>19</v>
      </c>
      <c r="C110" s="10">
        <v>0</v>
      </c>
      <c r="D110" s="10">
        <v>1</v>
      </c>
      <c r="E110" s="10">
        <v>0</v>
      </c>
      <c r="F110" s="9">
        <v>0</v>
      </c>
      <c r="G110" s="9">
        <f t="shared" si="1"/>
        <v>1</v>
      </c>
    </row>
    <row r="111" spans="1:7" ht="14" x14ac:dyDescent="0.15">
      <c r="A111" s="12" t="s">
        <v>33</v>
      </c>
      <c r="B111" s="13" t="s">
        <v>20</v>
      </c>
      <c r="C111" s="10">
        <v>4</v>
      </c>
      <c r="D111" s="10">
        <v>6</v>
      </c>
      <c r="E111" s="10">
        <v>0</v>
      </c>
      <c r="F111" s="9">
        <v>0</v>
      </c>
      <c r="G111" s="9">
        <f t="shared" si="1"/>
        <v>10</v>
      </c>
    </row>
    <row r="112" spans="1:7" ht="14" x14ac:dyDescent="0.15">
      <c r="A112" s="12" t="s">
        <v>34</v>
      </c>
      <c r="B112" s="13" t="s">
        <v>10</v>
      </c>
      <c r="C112" s="10">
        <v>277</v>
      </c>
      <c r="D112" s="10">
        <v>743</v>
      </c>
      <c r="E112" s="10">
        <v>0</v>
      </c>
      <c r="F112" s="9">
        <v>0</v>
      </c>
      <c r="G112" s="9">
        <f t="shared" si="1"/>
        <v>1020</v>
      </c>
    </row>
    <row r="113" spans="1:7" ht="14" x14ac:dyDescent="0.15">
      <c r="A113" s="12" t="s">
        <v>34</v>
      </c>
      <c r="B113" s="13" t="s">
        <v>11</v>
      </c>
      <c r="C113" s="10">
        <v>112</v>
      </c>
      <c r="D113" s="10">
        <v>15115</v>
      </c>
      <c r="E113" s="10">
        <v>0</v>
      </c>
      <c r="F113" s="9">
        <v>0</v>
      </c>
      <c r="G113" s="9">
        <f t="shared" si="1"/>
        <v>15227</v>
      </c>
    </row>
    <row r="114" spans="1:7" ht="14" x14ac:dyDescent="0.15">
      <c r="A114" s="12" t="s">
        <v>34</v>
      </c>
      <c r="B114" s="13" t="s">
        <v>12</v>
      </c>
      <c r="C114" s="10">
        <v>907</v>
      </c>
      <c r="D114" s="10">
        <v>429</v>
      </c>
      <c r="E114" s="10">
        <v>0</v>
      </c>
      <c r="F114" s="9">
        <v>0</v>
      </c>
      <c r="G114" s="9">
        <f t="shared" si="1"/>
        <v>1336</v>
      </c>
    </row>
    <row r="115" spans="1:7" ht="14" x14ac:dyDescent="0.15">
      <c r="A115" s="12" t="s">
        <v>34</v>
      </c>
      <c r="B115" s="13" t="s">
        <v>13</v>
      </c>
      <c r="C115" s="10">
        <v>28</v>
      </c>
      <c r="D115" s="10">
        <v>619</v>
      </c>
      <c r="E115" s="10">
        <v>0</v>
      </c>
      <c r="F115" s="9">
        <v>0</v>
      </c>
      <c r="G115" s="9">
        <f t="shared" si="1"/>
        <v>647</v>
      </c>
    </row>
    <row r="116" spans="1:7" ht="14" x14ac:dyDescent="0.15">
      <c r="A116" s="12" t="s">
        <v>34</v>
      </c>
      <c r="B116" s="13" t="s">
        <v>14</v>
      </c>
      <c r="C116" s="10">
        <v>2</v>
      </c>
      <c r="D116" s="10">
        <v>1</v>
      </c>
      <c r="E116" s="10">
        <v>0</v>
      </c>
      <c r="F116" s="9">
        <v>0</v>
      </c>
      <c r="G116" s="9">
        <f t="shared" si="1"/>
        <v>3</v>
      </c>
    </row>
    <row r="117" spans="1:7" ht="14" x14ac:dyDescent="0.15">
      <c r="A117" s="12" t="s">
        <v>34</v>
      </c>
      <c r="B117" s="13" t="s">
        <v>15</v>
      </c>
      <c r="C117" s="10">
        <v>22</v>
      </c>
      <c r="D117" s="10">
        <v>600</v>
      </c>
      <c r="E117" s="10">
        <v>0</v>
      </c>
      <c r="F117" s="9">
        <v>0</v>
      </c>
      <c r="G117" s="9">
        <f t="shared" si="1"/>
        <v>622</v>
      </c>
    </row>
    <row r="118" spans="1:7" ht="14" x14ac:dyDescent="0.15">
      <c r="A118" s="12" t="s">
        <v>34</v>
      </c>
      <c r="B118" s="13" t="s">
        <v>16</v>
      </c>
      <c r="C118" s="10">
        <v>26</v>
      </c>
      <c r="D118" s="10">
        <v>219</v>
      </c>
      <c r="E118" s="10">
        <v>0</v>
      </c>
      <c r="F118" s="9">
        <v>0</v>
      </c>
      <c r="G118" s="9">
        <f t="shared" si="1"/>
        <v>245</v>
      </c>
    </row>
    <row r="119" spans="1:7" ht="14" x14ac:dyDescent="0.15">
      <c r="A119" s="12" t="s">
        <v>34</v>
      </c>
      <c r="B119" s="13" t="s">
        <v>17</v>
      </c>
      <c r="C119" s="10">
        <v>0</v>
      </c>
      <c r="D119" s="10">
        <v>0</v>
      </c>
      <c r="E119" s="10">
        <v>0</v>
      </c>
      <c r="F119" s="9">
        <v>0</v>
      </c>
      <c r="G119" s="9">
        <f t="shared" si="1"/>
        <v>0</v>
      </c>
    </row>
    <row r="120" spans="1:7" ht="14" x14ac:dyDescent="0.15">
      <c r="A120" s="12" t="s">
        <v>34</v>
      </c>
      <c r="B120" s="13" t="s">
        <v>18</v>
      </c>
      <c r="C120" s="10">
        <v>177</v>
      </c>
      <c r="D120" s="10">
        <v>1791</v>
      </c>
      <c r="E120" s="10">
        <v>0</v>
      </c>
      <c r="F120" s="9">
        <v>1</v>
      </c>
      <c r="G120" s="9">
        <f t="shared" si="1"/>
        <v>1969</v>
      </c>
    </row>
    <row r="121" spans="1:7" ht="14" x14ac:dyDescent="0.15">
      <c r="A121" s="12" t="s">
        <v>34</v>
      </c>
      <c r="B121" s="13" t="s">
        <v>19</v>
      </c>
      <c r="C121" s="10">
        <v>5</v>
      </c>
      <c r="D121" s="10">
        <v>42</v>
      </c>
      <c r="E121" s="10">
        <v>0</v>
      </c>
      <c r="F121" s="9">
        <v>0</v>
      </c>
      <c r="G121" s="9">
        <f t="shared" si="1"/>
        <v>47</v>
      </c>
    </row>
    <row r="122" spans="1:7" ht="14" x14ac:dyDescent="0.15">
      <c r="A122" s="12" t="s">
        <v>34</v>
      </c>
      <c r="B122" s="13" t="s">
        <v>20</v>
      </c>
      <c r="C122" s="10">
        <v>67</v>
      </c>
      <c r="D122" s="10">
        <v>545</v>
      </c>
      <c r="E122" s="10">
        <v>0</v>
      </c>
      <c r="F122" s="9">
        <v>0</v>
      </c>
      <c r="G122" s="9">
        <f t="shared" si="1"/>
        <v>612</v>
      </c>
    </row>
    <row r="123" spans="1:7" ht="14" x14ac:dyDescent="0.15">
      <c r="A123" s="12" t="s">
        <v>35</v>
      </c>
      <c r="B123" s="13" t="s">
        <v>10</v>
      </c>
      <c r="C123" s="10">
        <v>24</v>
      </c>
      <c r="D123" s="10">
        <v>89</v>
      </c>
      <c r="E123" s="10">
        <v>0</v>
      </c>
      <c r="F123" s="9">
        <v>0</v>
      </c>
      <c r="G123" s="9">
        <f t="shared" si="1"/>
        <v>113</v>
      </c>
    </row>
    <row r="124" spans="1:7" ht="14" x14ac:dyDescent="0.15">
      <c r="A124" s="12" t="s">
        <v>35</v>
      </c>
      <c r="B124" s="13" t="s">
        <v>11</v>
      </c>
      <c r="C124" s="10">
        <v>6</v>
      </c>
      <c r="D124" s="10">
        <v>2205</v>
      </c>
      <c r="E124" s="10">
        <v>0</v>
      </c>
      <c r="F124" s="9">
        <v>1</v>
      </c>
      <c r="G124" s="9">
        <f t="shared" si="1"/>
        <v>2212</v>
      </c>
    </row>
    <row r="125" spans="1:7" ht="14" x14ac:dyDescent="0.15">
      <c r="A125" s="12" t="s">
        <v>35</v>
      </c>
      <c r="B125" s="13" t="s">
        <v>12</v>
      </c>
      <c r="C125" s="10">
        <v>52</v>
      </c>
      <c r="D125" s="10">
        <v>52</v>
      </c>
      <c r="E125" s="10">
        <v>0</v>
      </c>
      <c r="F125" s="9">
        <v>1</v>
      </c>
      <c r="G125" s="9">
        <f t="shared" si="1"/>
        <v>105</v>
      </c>
    </row>
    <row r="126" spans="1:7" ht="14" x14ac:dyDescent="0.15">
      <c r="A126" s="12" t="s">
        <v>35</v>
      </c>
      <c r="B126" s="13" t="s">
        <v>13</v>
      </c>
      <c r="C126" s="10">
        <v>3</v>
      </c>
      <c r="D126" s="10">
        <v>27</v>
      </c>
      <c r="E126" s="10">
        <v>0</v>
      </c>
      <c r="F126" s="9">
        <v>0</v>
      </c>
      <c r="G126" s="9">
        <f t="shared" si="1"/>
        <v>30</v>
      </c>
    </row>
    <row r="127" spans="1:7" ht="14" x14ac:dyDescent="0.15">
      <c r="A127" s="12" t="s">
        <v>35</v>
      </c>
      <c r="B127" s="13" t="s">
        <v>14</v>
      </c>
      <c r="C127" s="10">
        <v>1</v>
      </c>
      <c r="D127" s="10">
        <v>0</v>
      </c>
      <c r="E127" s="10">
        <v>0</v>
      </c>
      <c r="F127" s="9">
        <v>0</v>
      </c>
      <c r="G127" s="9">
        <f t="shared" si="1"/>
        <v>1</v>
      </c>
    </row>
    <row r="128" spans="1:7" ht="14" x14ac:dyDescent="0.15">
      <c r="A128" s="12" t="s">
        <v>35</v>
      </c>
      <c r="B128" s="13" t="s">
        <v>15</v>
      </c>
      <c r="C128" s="10">
        <v>2</v>
      </c>
      <c r="D128" s="10">
        <v>31</v>
      </c>
      <c r="E128" s="10">
        <v>0</v>
      </c>
      <c r="F128" s="9">
        <v>0</v>
      </c>
      <c r="G128" s="9">
        <f t="shared" si="1"/>
        <v>33</v>
      </c>
    </row>
    <row r="129" spans="1:7" ht="14" x14ac:dyDescent="0.15">
      <c r="A129" s="12" t="s">
        <v>35</v>
      </c>
      <c r="B129" s="13" t="s">
        <v>16</v>
      </c>
      <c r="C129" s="10">
        <v>7</v>
      </c>
      <c r="D129" s="10">
        <v>51</v>
      </c>
      <c r="E129" s="10">
        <v>0</v>
      </c>
      <c r="F129" s="9">
        <v>0</v>
      </c>
      <c r="G129" s="9">
        <f t="shared" si="1"/>
        <v>58</v>
      </c>
    </row>
    <row r="130" spans="1:7" ht="14" x14ac:dyDescent="0.15">
      <c r="A130" s="12" t="s">
        <v>35</v>
      </c>
      <c r="B130" s="13" t="s">
        <v>17</v>
      </c>
      <c r="C130" s="10">
        <v>0</v>
      </c>
      <c r="D130" s="10">
        <v>0</v>
      </c>
      <c r="E130" s="10">
        <v>0</v>
      </c>
      <c r="F130" s="9">
        <v>0</v>
      </c>
      <c r="G130" s="9">
        <f t="shared" si="1"/>
        <v>0</v>
      </c>
    </row>
    <row r="131" spans="1:7" ht="14" x14ac:dyDescent="0.15">
      <c r="A131" s="12" t="s">
        <v>35</v>
      </c>
      <c r="B131" s="13" t="s">
        <v>18</v>
      </c>
      <c r="C131" s="10">
        <v>20</v>
      </c>
      <c r="D131" s="10">
        <v>182</v>
      </c>
      <c r="E131" s="10">
        <v>0</v>
      </c>
      <c r="F131" s="9">
        <v>0</v>
      </c>
      <c r="G131" s="9">
        <f t="shared" si="1"/>
        <v>202</v>
      </c>
    </row>
    <row r="132" spans="1:7" ht="14" x14ac:dyDescent="0.15">
      <c r="A132" s="12" t="s">
        <v>35</v>
      </c>
      <c r="B132" s="13" t="s">
        <v>19</v>
      </c>
      <c r="C132" s="10">
        <v>2</v>
      </c>
      <c r="D132" s="10">
        <v>20</v>
      </c>
      <c r="E132" s="10">
        <v>0</v>
      </c>
      <c r="F132" s="9">
        <v>0</v>
      </c>
      <c r="G132" s="9">
        <f t="shared" ref="G132:G195" si="2">SUM(C132:F132)</f>
        <v>22</v>
      </c>
    </row>
    <row r="133" spans="1:7" ht="14" x14ac:dyDescent="0.15">
      <c r="A133" s="12" t="s">
        <v>35</v>
      </c>
      <c r="B133" s="13" t="s">
        <v>20</v>
      </c>
      <c r="C133" s="10">
        <v>1</v>
      </c>
      <c r="D133" s="10">
        <v>51</v>
      </c>
      <c r="E133" s="10">
        <v>0</v>
      </c>
      <c r="F133" s="9">
        <v>1</v>
      </c>
      <c r="G133" s="9">
        <f t="shared" si="2"/>
        <v>53</v>
      </c>
    </row>
    <row r="134" spans="1:7" ht="14" x14ac:dyDescent="0.15">
      <c r="A134" s="12" t="s">
        <v>36</v>
      </c>
      <c r="B134" s="13" t="s">
        <v>10</v>
      </c>
      <c r="C134" s="10">
        <v>153</v>
      </c>
      <c r="D134" s="10">
        <v>166</v>
      </c>
      <c r="E134" s="10">
        <v>0</v>
      </c>
      <c r="F134" s="9">
        <v>0</v>
      </c>
      <c r="G134" s="9">
        <f t="shared" si="2"/>
        <v>319</v>
      </c>
    </row>
    <row r="135" spans="1:7" ht="14" x14ac:dyDescent="0.15">
      <c r="A135" s="12" t="s">
        <v>36</v>
      </c>
      <c r="B135" s="13" t="s">
        <v>11</v>
      </c>
      <c r="C135" s="10">
        <v>75</v>
      </c>
      <c r="D135" s="10">
        <v>1715</v>
      </c>
      <c r="E135" s="10">
        <v>0</v>
      </c>
      <c r="F135" s="9">
        <v>0</v>
      </c>
      <c r="G135" s="9">
        <f t="shared" si="2"/>
        <v>1790</v>
      </c>
    </row>
    <row r="136" spans="1:7" ht="14" x14ac:dyDescent="0.15">
      <c r="A136" s="12" t="s">
        <v>36</v>
      </c>
      <c r="B136" s="13" t="s">
        <v>12</v>
      </c>
      <c r="C136" s="10">
        <v>162</v>
      </c>
      <c r="D136" s="10">
        <v>87</v>
      </c>
      <c r="E136" s="10">
        <v>0</v>
      </c>
      <c r="F136" s="9">
        <v>0</v>
      </c>
      <c r="G136" s="9">
        <f t="shared" si="2"/>
        <v>249</v>
      </c>
    </row>
    <row r="137" spans="1:7" ht="14" x14ac:dyDescent="0.15">
      <c r="A137" s="12" t="s">
        <v>36</v>
      </c>
      <c r="B137" s="13" t="s">
        <v>13</v>
      </c>
      <c r="C137" s="10">
        <v>21</v>
      </c>
      <c r="D137" s="10">
        <v>121</v>
      </c>
      <c r="E137" s="10">
        <v>0</v>
      </c>
      <c r="F137" s="9">
        <v>0</v>
      </c>
      <c r="G137" s="9">
        <f t="shared" si="2"/>
        <v>142</v>
      </c>
    </row>
    <row r="138" spans="1:7" ht="14" x14ac:dyDescent="0.15">
      <c r="A138" s="12" t="s">
        <v>36</v>
      </c>
      <c r="B138" s="13" t="s">
        <v>14</v>
      </c>
      <c r="C138" s="10">
        <v>0</v>
      </c>
      <c r="D138" s="10">
        <v>1</v>
      </c>
      <c r="E138" s="10">
        <v>0</v>
      </c>
      <c r="F138" s="9">
        <v>0</v>
      </c>
      <c r="G138" s="9">
        <f t="shared" si="2"/>
        <v>1</v>
      </c>
    </row>
    <row r="139" spans="1:7" ht="14" x14ac:dyDescent="0.15">
      <c r="A139" s="12" t="s">
        <v>36</v>
      </c>
      <c r="B139" s="13" t="s">
        <v>15</v>
      </c>
      <c r="C139" s="10">
        <v>35</v>
      </c>
      <c r="D139" s="10">
        <v>88</v>
      </c>
      <c r="E139" s="10">
        <v>0</v>
      </c>
      <c r="F139" s="9">
        <v>0</v>
      </c>
      <c r="G139" s="9">
        <f t="shared" si="2"/>
        <v>123</v>
      </c>
    </row>
    <row r="140" spans="1:7" ht="14" x14ac:dyDescent="0.15">
      <c r="A140" s="12" t="s">
        <v>36</v>
      </c>
      <c r="B140" s="13" t="s">
        <v>16</v>
      </c>
      <c r="C140" s="10">
        <v>16</v>
      </c>
      <c r="D140" s="10">
        <v>37</v>
      </c>
      <c r="E140" s="10">
        <v>0</v>
      </c>
      <c r="F140" s="9">
        <v>0</v>
      </c>
      <c r="G140" s="9">
        <f t="shared" si="2"/>
        <v>53</v>
      </c>
    </row>
    <row r="141" spans="1:7" ht="14" x14ac:dyDescent="0.15">
      <c r="A141" s="12" t="s">
        <v>36</v>
      </c>
      <c r="B141" s="13" t="s">
        <v>17</v>
      </c>
      <c r="C141" s="10">
        <v>0</v>
      </c>
      <c r="D141" s="10">
        <v>0</v>
      </c>
      <c r="E141" s="10">
        <v>0</v>
      </c>
      <c r="F141" s="9">
        <v>0</v>
      </c>
      <c r="G141" s="9">
        <f t="shared" si="2"/>
        <v>0</v>
      </c>
    </row>
    <row r="142" spans="1:7" ht="14" x14ac:dyDescent="0.15">
      <c r="A142" s="12" t="s">
        <v>36</v>
      </c>
      <c r="B142" s="13" t="s">
        <v>18</v>
      </c>
      <c r="C142" s="10">
        <v>75</v>
      </c>
      <c r="D142" s="10">
        <v>286</v>
      </c>
      <c r="E142" s="10">
        <v>0</v>
      </c>
      <c r="F142" s="9">
        <v>0</v>
      </c>
      <c r="G142" s="9">
        <f t="shared" si="2"/>
        <v>361</v>
      </c>
    </row>
    <row r="143" spans="1:7" ht="14" x14ac:dyDescent="0.15">
      <c r="A143" s="12" t="s">
        <v>36</v>
      </c>
      <c r="B143" s="13" t="s">
        <v>19</v>
      </c>
      <c r="C143" s="10">
        <v>7</v>
      </c>
      <c r="D143" s="10">
        <v>45</v>
      </c>
      <c r="E143" s="10">
        <v>0</v>
      </c>
      <c r="F143" s="9">
        <v>0</v>
      </c>
      <c r="G143" s="9">
        <f t="shared" si="2"/>
        <v>52</v>
      </c>
    </row>
    <row r="144" spans="1:7" ht="14" x14ac:dyDescent="0.15">
      <c r="A144" s="12" t="s">
        <v>36</v>
      </c>
      <c r="B144" s="13" t="s">
        <v>20</v>
      </c>
      <c r="C144" s="10">
        <v>67</v>
      </c>
      <c r="D144" s="10">
        <v>136</v>
      </c>
      <c r="E144" s="10">
        <v>0</v>
      </c>
      <c r="F144" s="9">
        <v>0</v>
      </c>
      <c r="G144" s="9">
        <f t="shared" si="2"/>
        <v>203</v>
      </c>
    </row>
    <row r="145" spans="1:7" ht="14" x14ac:dyDescent="0.15">
      <c r="A145" s="12" t="s">
        <v>37</v>
      </c>
      <c r="B145" s="13" t="s">
        <v>10</v>
      </c>
      <c r="C145" s="10">
        <v>188</v>
      </c>
      <c r="D145" s="10">
        <v>455</v>
      </c>
      <c r="E145" s="10">
        <v>1</v>
      </c>
      <c r="F145" s="9">
        <v>0</v>
      </c>
      <c r="G145" s="9">
        <f t="shared" si="2"/>
        <v>644</v>
      </c>
    </row>
    <row r="146" spans="1:7" ht="14" x14ac:dyDescent="0.15">
      <c r="A146" s="12" t="s">
        <v>37</v>
      </c>
      <c r="B146" s="13" t="s">
        <v>11</v>
      </c>
      <c r="C146" s="10">
        <v>53</v>
      </c>
      <c r="D146" s="10">
        <v>4032</v>
      </c>
      <c r="E146" s="10">
        <v>0</v>
      </c>
      <c r="F146" s="9">
        <v>1</v>
      </c>
      <c r="G146" s="9">
        <f t="shared" si="2"/>
        <v>4086</v>
      </c>
    </row>
    <row r="147" spans="1:7" ht="14" x14ac:dyDescent="0.15">
      <c r="A147" s="12" t="s">
        <v>37</v>
      </c>
      <c r="B147" s="13" t="s">
        <v>12</v>
      </c>
      <c r="C147" s="10">
        <v>293</v>
      </c>
      <c r="D147" s="10">
        <v>246</v>
      </c>
      <c r="E147" s="10">
        <v>0</v>
      </c>
      <c r="F147" s="9">
        <v>1</v>
      </c>
      <c r="G147" s="9">
        <f t="shared" si="2"/>
        <v>540</v>
      </c>
    </row>
    <row r="148" spans="1:7" ht="14" x14ac:dyDescent="0.15">
      <c r="A148" s="12" t="s">
        <v>37</v>
      </c>
      <c r="B148" s="13" t="s">
        <v>13</v>
      </c>
      <c r="C148" s="10">
        <v>6</v>
      </c>
      <c r="D148" s="10">
        <v>155</v>
      </c>
      <c r="E148" s="10">
        <v>0</v>
      </c>
      <c r="F148" s="9">
        <v>0</v>
      </c>
      <c r="G148" s="9">
        <f t="shared" si="2"/>
        <v>161</v>
      </c>
    </row>
    <row r="149" spans="1:7" ht="14" x14ac:dyDescent="0.15">
      <c r="A149" s="12" t="s">
        <v>37</v>
      </c>
      <c r="B149" s="13" t="s">
        <v>14</v>
      </c>
      <c r="C149" s="10">
        <v>0</v>
      </c>
      <c r="D149" s="10">
        <v>1</v>
      </c>
      <c r="E149" s="10">
        <v>0</v>
      </c>
      <c r="F149" s="9">
        <v>0</v>
      </c>
      <c r="G149" s="9">
        <f t="shared" si="2"/>
        <v>1</v>
      </c>
    </row>
    <row r="150" spans="1:7" ht="14" x14ac:dyDescent="0.15">
      <c r="A150" s="12" t="s">
        <v>37</v>
      </c>
      <c r="B150" s="13" t="s">
        <v>15</v>
      </c>
      <c r="C150" s="10">
        <v>10</v>
      </c>
      <c r="D150" s="10">
        <v>71</v>
      </c>
      <c r="E150" s="10">
        <v>0</v>
      </c>
      <c r="F150" s="9">
        <v>0</v>
      </c>
      <c r="G150" s="9">
        <f t="shared" si="2"/>
        <v>81</v>
      </c>
    </row>
    <row r="151" spans="1:7" ht="14" x14ac:dyDescent="0.15">
      <c r="A151" s="12" t="s">
        <v>37</v>
      </c>
      <c r="B151" s="13" t="s">
        <v>16</v>
      </c>
      <c r="C151" s="10">
        <v>29</v>
      </c>
      <c r="D151" s="10">
        <v>64</v>
      </c>
      <c r="E151" s="10">
        <v>0</v>
      </c>
      <c r="F151" s="9">
        <v>0</v>
      </c>
      <c r="G151" s="9">
        <f t="shared" si="2"/>
        <v>93</v>
      </c>
    </row>
    <row r="152" spans="1:7" ht="14" x14ac:dyDescent="0.15">
      <c r="A152" s="12" t="s">
        <v>37</v>
      </c>
      <c r="B152" s="13" t="s">
        <v>17</v>
      </c>
      <c r="C152" s="10">
        <v>0</v>
      </c>
      <c r="D152" s="10">
        <v>0</v>
      </c>
      <c r="E152" s="10">
        <v>0</v>
      </c>
      <c r="F152" s="9">
        <v>0</v>
      </c>
      <c r="G152" s="9">
        <f t="shared" si="2"/>
        <v>0</v>
      </c>
    </row>
    <row r="153" spans="1:7" ht="14" x14ac:dyDescent="0.15">
      <c r="A153" s="12" t="s">
        <v>37</v>
      </c>
      <c r="B153" s="13" t="s">
        <v>18</v>
      </c>
      <c r="C153" s="10">
        <v>111</v>
      </c>
      <c r="D153" s="10">
        <v>426</v>
      </c>
      <c r="E153" s="10">
        <v>0</v>
      </c>
      <c r="F153" s="9">
        <v>0</v>
      </c>
      <c r="G153" s="9">
        <f t="shared" si="2"/>
        <v>537</v>
      </c>
    </row>
    <row r="154" spans="1:7" ht="14" x14ac:dyDescent="0.15">
      <c r="A154" s="12" t="s">
        <v>37</v>
      </c>
      <c r="B154" s="13" t="s">
        <v>19</v>
      </c>
      <c r="C154" s="10">
        <v>3</v>
      </c>
      <c r="D154" s="10">
        <v>38</v>
      </c>
      <c r="E154" s="10">
        <v>0</v>
      </c>
      <c r="F154" s="9">
        <v>0</v>
      </c>
      <c r="G154" s="9">
        <f t="shared" si="2"/>
        <v>41</v>
      </c>
    </row>
    <row r="155" spans="1:7" ht="14" x14ac:dyDescent="0.15">
      <c r="A155" s="12" t="s">
        <v>37</v>
      </c>
      <c r="B155" s="13" t="s">
        <v>20</v>
      </c>
      <c r="C155" s="10">
        <v>10</v>
      </c>
      <c r="D155" s="10">
        <v>155</v>
      </c>
      <c r="E155" s="10">
        <v>0</v>
      </c>
      <c r="F155" s="9">
        <v>0</v>
      </c>
      <c r="G155" s="9">
        <f t="shared" si="2"/>
        <v>165</v>
      </c>
    </row>
    <row r="156" spans="1:7" ht="14" x14ac:dyDescent="0.15">
      <c r="A156" s="12" t="s">
        <v>51</v>
      </c>
      <c r="B156" s="13" t="s">
        <v>10</v>
      </c>
      <c r="C156" s="10">
        <v>190</v>
      </c>
      <c r="D156" s="10">
        <v>880</v>
      </c>
      <c r="E156" s="10">
        <v>0</v>
      </c>
      <c r="F156" s="9">
        <v>0</v>
      </c>
      <c r="G156" s="9">
        <f t="shared" si="2"/>
        <v>1070</v>
      </c>
    </row>
    <row r="157" spans="1:7" ht="14" x14ac:dyDescent="0.15">
      <c r="A157" s="12" t="s">
        <v>51</v>
      </c>
      <c r="B157" s="13" t="s">
        <v>11</v>
      </c>
      <c r="C157" s="10">
        <v>140</v>
      </c>
      <c r="D157" s="10">
        <v>8113</v>
      </c>
      <c r="E157" s="10">
        <v>0</v>
      </c>
      <c r="F157" s="9">
        <v>0</v>
      </c>
      <c r="G157" s="9">
        <f t="shared" si="2"/>
        <v>8253</v>
      </c>
    </row>
    <row r="158" spans="1:7" ht="14" x14ac:dyDescent="0.15">
      <c r="A158" s="12" t="s">
        <v>51</v>
      </c>
      <c r="B158" s="13" t="s">
        <v>12</v>
      </c>
      <c r="C158" s="10">
        <v>504</v>
      </c>
      <c r="D158" s="10">
        <v>491</v>
      </c>
      <c r="E158" s="10">
        <v>0</v>
      </c>
      <c r="F158" s="9">
        <v>0</v>
      </c>
      <c r="G158" s="9">
        <f t="shared" si="2"/>
        <v>995</v>
      </c>
    </row>
    <row r="159" spans="1:7" ht="14" x14ac:dyDescent="0.15">
      <c r="A159" s="12" t="s">
        <v>51</v>
      </c>
      <c r="B159" s="13" t="s">
        <v>13</v>
      </c>
      <c r="C159" s="10">
        <v>14</v>
      </c>
      <c r="D159" s="10">
        <v>228</v>
      </c>
      <c r="E159" s="10">
        <v>0</v>
      </c>
      <c r="F159" s="9">
        <v>0</v>
      </c>
      <c r="G159" s="9">
        <f t="shared" si="2"/>
        <v>242</v>
      </c>
    </row>
    <row r="160" spans="1:7" ht="14" x14ac:dyDescent="0.15">
      <c r="A160" s="12" t="s">
        <v>51</v>
      </c>
      <c r="B160" s="13" t="s">
        <v>14</v>
      </c>
      <c r="C160" s="10">
        <v>3</v>
      </c>
      <c r="D160" s="10">
        <v>3</v>
      </c>
      <c r="E160" s="10">
        <v>0</v>
      </c>
      <c r="F160" s="9">
        <v>0</v>
      </c>
      <c r="G160" s="9">
        <f t="shared" si="2"/>
        <v>6</v>
      </c>
    </row>
    <row r="161" spans="1:7" ht="14" x14ac:dyDescent="0.15">
      <c r="A161" s="12" t="s">
        <v>51</v>
      </c>
      <c r="B161" s="13" t="s">
        <v>15</v>
      </c>
      <c r="C161" s="10">
        <v>64</v>
      </c>
      <c r="D161" s="10">
        <v>369</v>
      </c>
      <c r="E161" s="10">
        <v>0</v>
      </c>
      <c r="F161" s="9">
        <v>0</v>
      </c>
      <c r="G161" s="9">
        <f t="shared" si="2"/>
        <v>433</v>
      </c>
    </row>
    <row r="162" spans="1:7" ht="14" x14ac:dyDescent="0.15">
      <c r="A162" s="12" t="s">
        <v>51</v>
      </c>
      <c r="B162" s="13" t="s">
        <v>16</v>
      </c>
      <c r="C162" s="10">
        <v>45</v>
      </c>
      <c r="D162" s="10">
        <v>169</v>
      </c>
      <c r="E162" s="10">
        <v>0</v>
      </c>
      <c r="F162" s="9">
        <v>0</v>
      </c>
      <c r="G162" s="9">
        <f t="shared" si="2"/>
        <v>214</v>
      </c>
    </row>
    <row r="163" spans="1:7" ht="14" x14ac:dyDescent="0.15">
      <c r="A163" s="12" t="s">
        <v>51</v>
      </c>
      <c r="B163" s="13" t="s">
        <v>17</v>
      </c>
      <c r="C163" s="10">
        <v>0</v>
      </c>
      <c r="D163" s="10">
        <v>0</v>
      </c>
      <c r="E163" s="10">
        <v>0</v>
      </c>
      <c r="F163" s="9">
        <v>0</v>
      </c>
      <c r="G163" s="9">
        <f t="shared" si="2"/>
        <v>0</v>
      </c>
    </row>
    <row r="164" spans="1:7" ht="14" x14ac:dyDescent="0.15">
      <c r="A164" s="12" t="s">
        <v>51</v>
      </c>
      <c r="B164" s="13" t="s">
        <v>18</v>
      </c>
      <c r="C164" s="10">
        <v>161</v>
      </c>
      <c r="D164" s="10">
        <v>1091</v>
      </c>
      <c r="E164" s="10">
        <v>0</v>
      </c>
      <c r="F164" s="9">
        <v>0</v>
      </c>
      <c r="G164" s="9">
        <f t="shared" si="2"/>
        <v>1252</v>
      </c>
    </row>
    <row r="165" spans="1:7" ht="14" x14ac:dyDescent="0.15">
      <c r="A165" s="12" t="s">
        <v>51</v>
      </c>
      <c r="B165" s="13" t="s">
        <v>19</v>
      </c>
      <c r="C165" s="10">
        <v>17</v>
      </c>
      <c r="D165" s="10">
        <v>171</v>
      </c>
      <c r="E165" s="10">
        <v>0</v>
      </c>
      <c r="F165" s="9">
        <v>0</v>
      </c>
      <c r="G165" s="9">
        <f t="shared" si="2"/>
        <v>188</v>
      </c>
    </row>
    <row r="166" spans="1:7" ht="14" x14ac:dyDescent="0.15">
      <c r="A166" s="12" t="s">
        <v>51</v>
      </c>
      <c r="B166" s="13" t="s">
        <v>20</v>
      </c>
      <c r="C166" s="10">
        <v>209</v>
      </c>
      <c r="D166" s="10">
        <v>697</v>
      </c>
      <c r="E166" s="10">
        <v>0</v>
      </c>
      <c r="F166" s="9">
        <v>0</v>
      </c>
      <c r="G166" s="9">
        <f t="shared" si="2"/>
        <v>906</v>
      </c>
    </row>
    <row r="167" spans="1:7" ht="14" x14ac:dyDescent="0.15">
      <c r="A167" s="12" t="s">
        <v>52</v>
      </c>
      <c r="B167" s="13" t="s">
        <v>10</v>
      </c>
      <c r="C167" s="10">
        <v>125</v>
      </c>
      <c r="D167" s="10">
        <v>88</v>
      </c>
      <c r="E167" s="10">
        <v>0</v>
      </c>
      <c r="F167" s="9">
        <v>0</v>
      </c>
      <c r="G167" s="9">
        <f t="shared" si="2"/>
        <v>213</v>
      </c>
    </row>
    <row r="168" spans="1:7" ht="14" x14ac:dyDescent="0.15">
      <c r="A168" s="12" t="s">
        <v>52</v>
      </c>
      <c r="B168" s="13" t="s">
        <v>11</v>
      </c>
      <c r="C168" s="10">
        <v>23</v>
      </c>
      <c r="D168" s="10">
        <v>714</v>
      </c>
      <c r="E168" s="10">
        <v>0</v>
      </c>
      <c r="F168" s="9">
        <v>0</v>
      </c>
      <c r="G168" s="9">
        <f t="shared" si="2"/>
        <v>737</v>
      </c>
    </row>
    <row r="169" spans="1:7" ht="14" x14ac:dyDescent="0.15">
      <c r="A169" s="12" t="s">
        <v>52</v>
      </c>
      <c r="B169" s="13" t="s">
        <v>12</v>
      </c>
      <c r="C169" s="10">
        <v>174</v>
      </c>
      <c r="D169" s="10">
        <v>64</v>
      </c>
      <c r="E169" s="10">
        <v>0</v>
      </c>
      <c r="F169" s="9">
        <v>0</v>
      </c>
      <c r="G169" s="9">
        <f t="shared" si="2"/>
        <v>238</v>
      </c>
    </row>
    <row r="170" spans="1:7" ht="14" x14ac:dyDescent="0.15">
      <c r="A170" s="12" t="s">
        <v>52</v>
      </c>
      <c r="B170" s="13" t="s">
        <v>13</v>
      </c>
      <c r="C170" s="10">
        <v>8</v>
      </c>
      <c r="D170" s="10">
        <v>22</v>
      </c>
      <c r="E170" s="10">
        <v>0</v>
      </c>
      <c r="F170" s="9">
        <v>0</v>
      </c>
      <c r="G170" s="9">
        <f t="shared" si="2"/>
        <v>30</v>
      </c>
    </row>
    <row r="171" spans="1:7" ht="14" x14ac:dyDescent="0.15">
      <c r="A171" s="12" t="s">
        <v>52</v>
      </c>
      <c r="B171" s="13" t="s">
        <v>14</v>
      </c>
      <c r="C171" s="10">
        <v>0</v>
      </c>
      <c r="D171" s="10">
        <v>0</v>
      </c>
      <c r="E171" s="10">
        <v>0</v>
      </c>
      <c r="F171" s="9">
        <v>0</v>
      </c>
      <c r="G171" s="9">
        <f t="shared" si="2"/>
        <v>0</v>
      </c>
    </row>
    <row r="172" spans="1:7" ht="14" x14ac:dyDescent="0.15">
      <c r="A172" s="12" t="s">
        <v>52</v>
      </c>
      <c r="B172" s="13" t="s">
        <v>15</v>
      </c>
      <c r="C172" s="10">
        <v>3</v>
      </c>
      <c r="D172" s="10">
        <v>29</v>
      </c>
      <c r="E172" s="10">
        <v>0</v>
      </c>
      <c r="F172" s="9">
        <v>0</v>
      </c>
      <c r="G172" s="9">
        <f t="shared" si="2"/>
        <v>32</v>
      </c>
    </row>
    <row r="173" spans="1:7" ht="14" x14ac:dyDescent="0.15">
      <c r="A173" s="12" t="s">
        <v>52</v>
      </c>
      <c r="B173" s="13" t="s">
        <v>16</v>
      </c>
      <c r="C173" s="10">
        <v>8</v>
      </c>
      <c r="D173" s="10">
        <v>15</v>
      </c>
      <c r="E173" s="10">
        <v>0</v>
      </c>
      <c r="F173" s="9">
        <v>0</v>
      </c>
      <c r="G173" s="9">
        <f t="shared" si="2"/>
        <v>23</v>
      </c>
    </row>
    <row r="174" spans="1:7" ht="14" x14ac:dyDescent="0.15">
      <c r="A174" s="12" t="s">
        <v>52</v>
      </c>
      <c r="B174" s="13" t="s">
        <v>17</v>
      </c>
      <c r="C174" s="10">
        <v>0</v>
      </c>
      <c r="D174" s="10">
        <v>0</v>
      </c>
      <c r="E174" s="10">
        <v>0</v>
      </c>
      <c r="F174" s="9">
        <v>0</v>
      </c>
      <c r="G174" s="9">
        <f t="shared" si="2"/>
        <v>0</v>
      </c>
    </row>
    <row r="175" spans="1:7" ht="14" x14ac:dyDescent="0.15">
      <c r="A175" s="12" t="s">
        <v>52</v>
      </c>
      <c r="B175" s="13" t="s">
        <v>18</v>
      </c>
      <c r="C175" s="10">
        <v>39</v>
      </c>
      <c r="D175" s="10">
        <v>77</v>
      </c>
      <c r="E175" s="10">
        <v>0</v>
      </c>
      <c r="F175" s="9">
        <v>0</v>
      </c>
      <c r="G175" s="9">
        <f t="shared" si="2"/>
        <v>116</v>
      </c>
    </row>
    <row r="176" spans="1:7" ht="14" x14ac:dyDescent="0.15">
      <c r="A176" s="12" t="s">
        <v>52</v>
      </c>
      <c r="B176" s="13" t="s">
        <v>19</v>
      </c>
      <c r="C176" s="10">
        <v>2</v>
      </c>
      <c r="D176" s="10">
        <v>4</v>
      </c>
      <c r="E176" s="10">
        <v>0</v>
      </c>
      <c r="F176" s="9">
        <v>0</v>
      </c>
      <c r="G176" s="9">
        <f t="shared" si="2"/>
        <v>6</v>
      </c>
    </row>
    <row r="177" spans="1:7" ht="14" x14ac:dyDescent="0.15">
      <c r="A177" s="12" t="s">
        <v>52</v>
      </c>
      <c r="B177" s="13" t="s">
        <v>20</v>
      </c>
      <c r="C177" s="10">
        <v>6</v>
      </c>
      <c r="D177" s="10">
        <v>37</v>
      </c>
      <c r="E177" s="10">
        <v>0</v>
      </c>
      <c r="F177" s="9">
        <v>0</v>
      </c>
      <c r="G177" s="9">
        <f t="shared" si="2"/>
        <v>43</v>
      </c>
    </row>
    <row r="178" spans="1:7" ht="14" x14ac:dyDescent="0.15">
      <c r="A178" s="12" t="s">
        <v>38</v>
      </c>
      <c r="B178" s="13" t="s">
        <v>10</v>
      </c>
      <c r="C178" s="10">
        <v>26</v>
      </c>
      <c r="D178" s="10">
        <v>46</v>
      </c>
      <c r="E178" s="10">
        <v>0</v>
      </c>
      <c r="F178" s="9">
        <v>0</v>
      </c>
      <c r="G178" s="9">
        <f t="shared" si="2"/>
        <v>72</v>
      </c>
    </row>
    <row r="179" spans="1:7" ht="14" x14ac:dyDescent="0.15">
      <c r="A179" s="12" t="s">
        <v>38</v>
      </c>
      <c r="B179" s="13" t="s">
        <v>11</v>
      </c>
      <c r="C179" s="10">
        <v>12</v>
      </c>
      <c r="D179" s="10">
        <v>821</v>
      </c>
      <c r="E179" s="10">
        <v>0</v>
      </c>
      <c r="F179" s="9">
        <v>0</v>
      </c>
      <c r="G179" s="9">
        <f t="shared" si="2"/>
        <v>833</v>
      </c>
    </row>
    <row r="180" spans="1:7" ht="14" x14ac:dyDescent="0.15">
      <c r="A180" s="12" t="s">
        <v>38</v>
      </c>
      <c r="B180" s="13" t="s">
        <v>12</v>
      </c>
      <c r="C180" s="10">
        <v>88</v>
      </c>
      <c r="D180" s="10">
        <v>58</v>
      </c>
      <c r="E180" s="10">
        <v>0</v>
      </c>
      <c r="F180" s="9">
        <v>0</v>
      </c>
      <c r="G180" s="9">
        <f t="shared" si="2"/>
        <v>146</v>
      </c>
    </row>
    <row r="181" spans="1:7" ht="14" x14ac:dyDescent="0.15">
      <c r="A181" s="12" t="s">
        <v>38</v>
      </c>
      <c r="B181" s="13" t="s">
        <v>13</v>
      </c>
      <c r="C181" s="10">
        <v>2</v>
      </c>
      <c r="D181" s="10">
        <v>26</v>
      </c>
      <c r="E181" s="10">
        <v>0</v>
      </c>
      <c r="F181" s="9">
        <v>0</v>
      </c>
      <c r="G181" s="9">
        <f t="shared" si="2"/>
        <v>28</v>
      </c>
    </row>
    <row r="182" spans="1:7" ht="14" x14ac:dyDescent="0.15">
      <c r="A182" s="12" t="s">
        <v>38</v>
      </c>
      <c r="B182" s="13" t="s">
        <v>14</v>
      </c>
      <c r="C182" s="10">
        <v>1</v>
      </c>
      <c r="D182" s="10">
        <v>1</v>
      </c>
      <c r="E182" s="10">
        <v>0</v>
      </c>
      <c r="F182" s="9">
        <v>0</v>
      </c>
      <c r="G182" s="9">
        <f t="shared" si="2"/>
        <v>2</v>
      </c>
    </row>
    <row r="183" spans="1:7" ht="14" x14ac:dyDescent="0.15">
      <c r="A183" s="12" t="s">
        <v>38</v>
      </c>
      <c r="B183" s="13" t="s">
        <v>15</v>
      </c>
      <c r="C183" s="10">
        <v>3</v>
      </c>
      <c r="D183" s="10">
        <v>22</v>
      </c>
      <c r="E183" s="10">
        <v>0</v>
      </c>
      <c r="F183" s="9">
        <v>0</v>
      </c>
      <c r="G183" s="9">
        <f t="shared" si="2"/>
        <v>25</v>
      </c>
    </row>
    <row r="184" spans="1:7" ht="14" x14ac:dyDescent="0.15">
      <c r="A184" s="12" t="s">
        <v>38</v>
      </c>
      <c r="B184" s="13" t="s">
        <v>16</v>
      </c>
      <c r="C184" s="10">
        <v>15</v>
      </c>
      <c r="D184" s="10">
        <v>66</v>
      </c>
      <c r="E184" s="10">
        <v>0</v>
      </c>
      <c r="F184" s="9">
        <v>0</v>
      </c>
      <c r="G184" s="9">
        <f t="shared" si="2"/>
        <v>81</v>
      </c>
    </row>
    <row r="185" spans="1:7" ht="14" x14ac:dyDescent="0.15">
      <c r="A185" s="12" t="s">
        <v>38</v>
      </c>
      <c r="B185" s="13" t="s">
        <v>17</v>
      </c>
      <c r="C185" s="10">
        <v>0</v>
      </c>
      <c r="D185" s="10">
        <v>1</v>
      </c>
      <c r="E185" s="10">
        <v>0</v>
      </c>
      <c r="F185" s="9">
        <v>0</v>
      </c>
      <c r="G185" s="9">
        <f t="shared" si="2"/>
        <v>1</v>
      </c>
    </row>
    <row r="186" spans="1:7" ht="14" x14ac:dyDescent="0.15">
      <c r="A186" s="12" t="s">
        <v>38</v>
      </c>
      <c r="B186" s="13" t="s">
        <v>18</v>
      </c>
      <c r="C186" s="10">
        <v>26</v>
      </c>
      <c r="D186" s="10">
        <v>115</v>
      </c>
      <c r="E186" s="10">
        <v>0</v>
      </c>
      <c r="F186" s="9">
        <v>1</v>
      </c>
      <c r="G186" s="9">
        <f t="shared" si="2"/>
        <v>142</v>
      </c>
    </row>
    <row r="187" spans="1:7" ht="14" x14ac:dyDescent="0.15">
      <c r="A187" s="12" t="s">
        <v>38</v>
      </c>
      <c r="B187" s="13" t="s">
        <v>19</v>
      </c>
      <c r="C187" s="10">
        <v>1</v>
      </c>
      <c r="D187" s="10">
        <v>13</v>
      </c>
      <c r="E187" s="10">
        <v>0</v>
      </c>
      <c r="F187" s="9">
        <v>0</v>
      </c>
      <c r="G187" s="9">
        <f t="shared" si="2"/>
        <v>14</v>
      </c>
    </row>
    <row r="188" spans="1:7" ht="14" x14ac:dyDescent="0.15">
      <c r="A188" s="12" t="s">
        <v>38</v>
      </c>
      <c r="B188" s="13" t="s">
        <v>20</v>
      </c>
      <c r="C188" s="10">
        <v>6</v>
      </c>
      <c r="D188" s="10">
        <v>39</v>
      </c>
      <c r="E188" s="10">
        <v>0</v>
      </c>
      <c r="F188" s="9">
        <v>0</v>
      </c>
      <c r="G188" s="9">
        <f t="shared" si="2"/>
        <v>45</v>
      </c>
    </row>
    <row r="189" spans="1:7" ht="14" x14ac:dyDescent="0.15">
      <c r="A189" s="12" t="s">
        <v>39</v>
      </c>
      <c r="B189" s="13" t="s">
        <v>10</v>
      </c>
      <c r="C189" s="10">
        <v>21</v>
      </c>
      <c r="D189" s="10">
        <v>14</v>
      </c>
      <c r="E189" s="10">
        <v>0</v>
      </c>
      <c r="F189" s="9">
        <v>0</v>
      </c>
      <c r="G189" s="9">
        <f t="shared" si="2"/>
        <v>35</v>
      </c>
    </row>
    <row r="190" spans="1:7" ht="14" x14ac:dyDescent="0.15">
      <c r="A190" s="12" t="s">
        <v>39</v>
      </c>
      <c r="B190" s="13" t="s">
        <v>11</v>
      </c>
      <c r="C190" s="10">
        <v>3</v>
      </c>
      <c r="D190" s="10">
        <v>154</v>
      </c>
      <c r="E190" s="10">
        <v>0</v>
      </c>
      <c r="F190" s="9">
        <v>0</v>
      </c>
      <c r="G190" s="9">
        <f t="shared" si="2"/>
        <v>157</v>
      </c>
    </row>
    <row r="191" spans="1:7" ht="14" x14ac:dyDescent="0.15">
      <c r="A191" s="12" t="s">
        <v>39</v>
      </c>
      <c r="B191" s="13" t="s">
        <v>12</v>
      </c>
      <c r="C191" s="10">
        <v>30</v>
      </c>
      <c r="D191" s="10">
        <v>5</v>
      </c>
      <c r="E191" s="10">
        <v>0</v>
      </c>
      <c r="F191" s="9">
        <v>0</v>
      </c>
      <c r="G191" s="9">
        <f t="shared" si="2"/>
        <v>35</v>
      </c>
    </row>
    <row r="192" spans="1:7" ht="14" x14ac:dyDescent="0.15">
      <c r="A192" s="12" t="s">
        <v>39</v>
      </c>
      <c r="B192" s="13" t="s">
        <v>13</v>
      </c>
      <c r="C192" s="10">
        <v>0</v>
      </c>
      <c r="D192" s="10">
        <v>3</v>
      </c>
      <c r="E192" s="10">
        <v>0</v>
      </c>
      <c r="F192" s="9">
        <v>0</v>
      </c>
      <c r="G192" s="9">
        <f t="shared" si="2"/>
        <v>3</v>
      </c>
    </row>
    <row r="193" spans="1:7" ht="14" x14ac:dyDescent="0.15">
      <c r="A193" s="12" t="s">
        <v>39</v>
      </c>
      <c r="B193" s="13" t="s">
        <v>14</v>
      </c>
      <c r="C193" s="10">
        <v>0</v>
      </c>
      <c r="D193" s="10">
        <v>0</v>
      </c>
      <c r="E193" s="10">
        <v>0</v>
      </c>
      <c r="F193" s="9">
        <v>0</v>
      </c>
      <c r="G193" s="9">
        <f t="shared" si="2"/>
        <v>0</v>
      </c>
    </row>
    <row r="194" spans="1:7" ht="14" x14ac:dyDescent="0.15">
      <c r="A194" s="12" t="s">
        <v>39</v>
      </c>
      <c r="B194" s="13" t="s">
        <v>15</v>
      </c>
      <c r="C194" s="10">
        <v>0</v>
      </c>
      <c r="D194" s="10">
        <v>5</v>
      </c>
      <c r="E194" s="10">
        <v>0</v>
      </c>
      <c r="F194" s="9">
        <v>0</v>
      </c>
      <c r="G194" s="9">
        <f t="shared" si="2"/>
        <v>5</v>
      </c>
    </row>
    <row r="195" spans="1:7" ht="14" x14ac:dyDescent="0.15">
      <c r="A195" s="12" t="s">
        <v>39</v>
      </c>
      <c r="B195" s="13" t="s">
        <v>16</v>
      </c>
      <c r="C195" s="10">
        <v>0</v>
      </c>
      <c r="D195" s="10">
        <v>6</v>
      </c>
      <c r="E195" s="10">
        <v>0</v>
      </c>
      <c r="F195" s="9">
        <v>0</v>
      </c>
      <c r="G195" s="9">
        <f t="shared" si="2"/>
        <v>6</v>
      </c>
    </row>
    <row r="196" spans="1:7" ht="14" x14ac:dyDescent="0.15">
      <c r="A196" s="12" t="s">
        <v>39</v>
      </c>
      <c r="B196" s="13" t="s">
        <v>17</v>
      </c>
      <c r="C196" s="10">
        <v>0</v>
      </c>
      <c r="D196" s="10">
        <v>0</v>
      </c>
      <c r="E196" s="10">
        <v>0</v>
      </c>
      <c r="F196" s="9">
        <v>0</v>
      </c>
      <c r="G196" s="9">
        <f t="shared" ref="G196:G259" si="3">SUM(C196:F196)</f>
        <v>0</v>
      </c>
    </row>
    <row r="197" spans="1:7" ht="14" x14ac:dyDescent="0.15">
      <c r="A197" s="12" t="s">
        <v>39</v>
      </c>
      <c r="B197" s="13" t="s">
        <v>18</v>
      </c>
      <c r="C197" s="10">
        <v>10</v>
      </c>
      <c r="D197" s="10">
        <v>15</v>
      </c>
      <c r="E197" s="10">
        <v>0</v>
      </c>
      <c r="F197" s="9">
        <v>0</v>
      </c>
      <c r="G197" s="9">
        <f t="shared" si="3"/>
        <v>25</v>
      </c>
    </row>
    <row r="198" spans="1:7" ht="14" x14ac:dyDescent="0.15">
      <c r="A198" s="12" t="s">
        <v>39</v>
      </c>
      <c r="B198" s="13" t="s">
        <v>19</v>
      </c>
      <c r="C198" s="10">
        <v>1</v>
      </c>
      <c r="D198" s="10">
        <v>1</v>
      </c>
      <c r="E198" s="10">
        <v>0</v>
      </c>
      <c r="F198" s="9">
        <v>0</v>
      </c>
      <c r="G198" s="9">
        <f t="shared" si="3"/>
        <v>2</v>
      </c>
    </row>
    <row r="199" spans="1:7" ht="14" x14ac:dyDescent="0.15">
      <c r="A199" s="12" t="s">
        <v>39</v>
      </c>
      <c r="B199" s="13" t="s">
        <v>20</v>
      </c>
      <c r="C199" s="10">
        <v>4</v>
      </c>
      <c r="D199" s="10">
        <v>4</v>
      </c>
      <c r="E199" s="10">
        <v>0</v>
      </c>
      <c r="F199" s="9">
        <v>0</v>
      </c>
      <c r="G199" s="9">
        <f t="shared" si="3"/>
        <v>8</v>
      </c>
    </row>
    <row r="200" spans="1:7" ht="14" x14ac:dyDescent="0.15">
      <c r="A200" s="12" t="s">
        <v>40</v>
      </c>
      <c r="B200" s="13" t="s">
        <v>10</v>
      </c>
      <c r="C200" s="10">
        <v>26</v>
      </c>
      <c r="D200" s="10">
        <v>79</v>
      </c>
      <c r="E200" s="10">
        <v>0</v>
      </c>
      <c r="F200" s="9">
        <v>0</v>
      </c>
      <c r="G200" s="9">
        <f t="shared" si="3"/>
        <v>105</v>
      </c>
    </row>
    <row r="201" spans="1:7" ht="14" x14ac:dyDescent="0.15">
      <c r="A201" s="12" t="s">
        <v>40</v>
      </c>
      <c r="B201" s="13" t="s">
        <v>11</v>
      </c>
      <c r="C201" s="10">
        <v>2</v>
      </c>
      <c r="D201" s="10">
        <v>366</v>
      </c>
      <c r="E201" s="10">
        <v>0</v>
      </c>
      <c r="F201" s="9">
        <v>0</v>
      </c>
      <c r="G201" s="9">
        <f t="shared" si="3"/>
        <v>368</v>
      </c>
    </row>
    <row r="202" spans="1:7" ht="14" x14ac:dyDescent="0.15">
      <c r="A202" s="12" t="s">
        <v>40</v>
      </c>
      <c r="B202" s="13" t="s">
        <v>12</v>
      </c>
      <c r="C202" s="10">
        <v>32</v>
      </c>
      <c r="D202" s="10">
        <v>234</v>
      </c>
      <c r="E202" s="10">
        <v>0</v>
      </c>
      <c r="F202" s="9">
        <v>0</v>
      </c>
      <c r="G202" s="9">
        <f t="shared" si="3"/>
        <v>266</v>
      </c>
    </row>
    <row r="203" spans="1:7" ht="14" x14ac:dyDescent="0.15">
      <c r="A203" s="12" t="s">
        <v>40</v>
      </c>
      <c r="B203" s="13" t="s">
        <v>13</v>
      </c>
      <c r="C203" s="10">
        <v>1</v>
      </c>
      <c r="D203" s="10">
        <v>12</v>
      </c>
      <c r="E203" s="10">
        <v>0</v>
      </c>
      <c r="F203" s="9">
        <v>0</v>
      </c>
      <c r="G203" s="9">
        <f t="shared" si="3"/>
        <v>13</v>
      </c>
    </row>
    <row r="204" spans="1:7" ht="14" x14ac:dyDescent="0.15">
      <c r="A204" s="12" t="s">
        <v>40</v>
      </c>
      <c r="B204" s="13" t="s">
        <v>14</v>
      </c>
      <c r="C204" s="10">
        <v>0</v>
      </c>
      <c r="D204" s="10">
        <v>0</v>
      </c>
      <c r="E204" s="10">
        <v>0</v>
      </c>
      <c r="F204" s="9">
        <v>0</v>
      </c>
      <c r="G204" s="9">
        <f t="shared" si="3"/>
        <v>0</v>
      </c>
    </row>
    <row r="205" spans="1:7" ht="14" x14ac:dyDescent="0.15">
      <c r="A205" s="12" t="s">
        <v>40</v>
      </c>
      <c r="B205" s="13" t="s">
        <v>15</v>
      </c>
      <c r="C205" s="10">
        <v>2</v>
      </c>
      <c r="D205" s="10">
        <v>24</v>
      </c>
      <c r="E205" s="10">
        <v>0</v>
      </c>
      <c r="F205" s="9">
        <v>0</v>
      </c>
      <c r="G205" s="9">
        <f t="shared" si="3"/>
        <v>26</v>
      </c>
    </row>
    <row r="206" spans="1:7" ht="14" x14ac:dyDescent="0.15">
      <c r="A206" s="12" t="s">
        <v>40</v>
      </c>
      <c r="B206" s="13" t="s">
        <v>16</v>
      </c>
      <c r="C206" s="10">
        <v>1</v>
      </c>
      <c r="D206" s="10">
        <v>7</v>
      </c>
      <c r="E206" s="10">
        <v>0</v>
      </c>
      <c r="F206" s="9">
        <v>0</v>
      </c>
      <c r="G206" s="9">
        <f t="shared" si="3"/>
        <v>8</v>
      </c>
    </row>
    <row r="207" spans="1:7" ht="14" x14ac:dyDescent="0.15">
      <c r="A207" s="12" t="s">
        <v>40</v>
      </c>
      <c r="B207" s="13" t="s">
        <v>17</v>
      </c>
      <c r="C207" s="10">
        <v>0</v>
      </c>
      <c r="D207" s="10">
        <v>0</v>
      </c>
      <c r="E207" s="10">
        <v>0</v>
      </c>
      <c r="F207" s="9">
        <v>0</v>
      </c>
      <c r="G207" s="9">
        <f t="shared" si="3"/>
        <v>0</v>
      </c>
    </row>
    <row r="208" spans="1:7" ht="14" x14ac:dyDescent="0.15">
      <c r="A208" s="12" t="s">
        <v>40</v>
      </c>
      <c r="B208" s="13" t="s">
        <v>18</v>
      </c>
      <c r="C208" s="10">
        <v>13</v>
      </c>
      <c r="D208" s="10">
        <v>57</v>
      </c>
      <c r="E208" s="10">
        <v>0</v>
      </c>
      <c r="F208" s="9">
        <v>0</v>
      </c>
      <c r="G208" s="9">
        <f t="shared" si="3"/>
        <v>70</v>
      </c>
    </row>
    <row r="209" spans="1:7" ht="14" x14ac:dyDescent="0.15">
      <c r="A209" s="12" t="s">
        <v>40</v>
      </c>
      <c r="B209" s="13" t="s">
        <v>19</v>
      </c>
      <c r="C209" s="10">
        <v>2</v>
      </c>
      <c r="D209" s="10">
        <v>24</v>
      </c>
      <c r="E209" s="10">
        <v>0</v>
      </c>
      <c r="F209" s="9">
        <v>0</v>
      </c>
      <c r="G209" s="9">
        <f t="shared" si="3"/>
        <v>26</v>
      </c>
    </row>
    <row r="210" spans="1:7" ht="14" x14ac:dyDescent="0.15">
      <c r="A210" s="12" t="s">
        <v>40</v>
      </c>
      <c r="B210" s="13" t="s">
        <v>20</v>
      </c>
      <c r="C210" s="10">
        <v>4</v>
      </c>
      <c r="D210" s="10">
        <v>46</v>
      </c>
      <c r="E210" s="10">
        <v>0</v>
      </c>
      <c r="F210" s="9">
        <v>0</v>
      </c>
      <c r="G210" s="9">
        <f t="shared" si="3"/>
        <v>50</v>
      </c>
    </row>
    <row r="211" spans="1:7" ht="14" x14ac:dyDescent="0.15">
      <c r="A211" s="12" t="s">
        <v>41</v>
      </c>
      <c r="B211" s="13" t="s">
        <v>10</v>
      </c>
      <c r="C211" s="10">
        <v>75</v>
      </c>
      <c r="D211" s="10">
        <v>33</v>
      </c>
      <c r="E211" s="10">
        <v>0</v>
      </c>
      <c r="F211" s="9">
        <v>0</v>
      </c>
      <c r="G211" s="9">
        <f t="shared" si="3"/>
        <v>108</v>
      </c>
    </row>
    <row r="212" spans="1:7" ht="14" x14ac:dyDescent="0.15">
      <c r="A212" s="12" t="s">
        <v>41</v>
      </c>
      <c r="B212" s="13" t="s">
        <v>11</v>
      </c>
      <c r="C212" s="10">
        <v>16</v>
      </c>
      <c r="D212" s="10">
        <v>142</v>
      </c>
      <c r="E212" s="10">
        <v>0</v>
      </c>
      <c r="F212" s="9">
        <v>0</v>
      </c>
      <c r="G212" s="9">
        <f t="shared" si="3"/>
        <v>158</v>
      </c>
    </row>
    <row r="213" spans="1:7" ht="14" x14ac:dyDescent="0.15">
      <c r="A213" s="12" t="s">
        <v>41</v>
      </c>
      <c r="B213" s="13" t="s">
        <v>12</v>
      </c>
      <c r="C213" s="10">
        <v>157</v>
      </c>
      <c r="D213" s="10">
        <v>46</v>
      </c>
      <c r="E213" s="10">
        <v>0</v>
      </c>
      <c r="F213" s="9">
        <v>0</v>
      </c>
      <c r="G213" s="9">
        <f t="shared" si="3"/>
        <v>203</v>
      </c>
    </row>
    <row r="214" spans="1:7" ht="14" x14ac:dyDescent="0.15">
      <c r="A214" s="12" t="s">
        <v>41</v>
      </c>
      <c r="B214" s="13" t="s">
        <v>13</v>
      </c>
      <c r="C214" s="10">
        <v>10</v>
      </c>
      <c r="D214" s="10">
        <v>4</v>
      </c>
      <c r="E214" s="10">
        <v>0</v>
      </c>
      <c r="F214" s="9">
        <v>0</v>
      </c>
      <c r="G214" s="9">
        <f t="shared" si="3"/>
        <v>14</v>
      </c>
    </row>
    <row r="215" spans="1:7" ht="14" x14ac:dyDescent="0.15">
      <c r="A215" s="12" t="s">
        <v>41</v>
      </c>
      <c r="B215" s="13" t="s">
        <v>14</v>
      </c>
      <c r="C215" s="10">
        <v>0</v>
      </c>
      <c r="D215" s="10">
        <v>0</v>
      </c>
      <c r="E215" s="10">
        <v>0</v>
      </c>
      <c r="F215" s="9">
        <v>0</v>
      </c>
      <c r="G215" s="9">
        <f t="shared" si="3"/>
        <v>0</v>
      </c>
    </row>
    <row r="216" spans="1:7" ht="14" x14ac:dyDescent="0.15">
      <c r="A216" s="12" t="s">
        <v>41</v>
      </c>
      <c r="B216" s="13" t="s">
        <v>15</v>
      </c>
      <c r="C216" s="10">
        <v>0</v>
      </c>
      <c r="D216" s="10">
        <v>1</v>
      </c>
      <c r="E216" s="10">
        <v>0</v>
      </c>
      <c r="F216" s="9">
        <v>0</v>
      </c>
      <c r="G216" s="9">
        <f t="shared" si="3"/>
        <v>1</v>
      </c>
    </row>
    <row r="217" spans="1:7" ht="14" x14ac:dyDescent="0.15">
      <c r="A217" s="12" t="s">
        <v>41</v>
      </c>
      <c r="B217" s="13" t="s">
        <v>16</v>
      </c>
      <c r="C217" s="10">
        <v>7</v>
      </c>
      <c r="D217" s="10">
        <v>6</v>
      </c>
      <c r="E217" s="10">
        <v>0</v>
      </c>
      <c r="F217" s="9">
        <v>0</v>
      </c>
      <c r="G217" s="9">
        <f t="shared" si="3"/>
        <v>13</v>
      </c>
    </row>
    <row r="218" spans="1:7" ht="14" x14ac:dyDescent="0.15">
      <c r="A218" s="12" t="s">
        <v>41</v>
      </c>
      <c r="B218" s="13" t="s">
        <v>17</v>
      </c>
      <c r="C218" s="10">
        <v>0</v>
      </c>
      <c r="D218" s="10">
        <v>0</v>
      </c>
      <c r="E218" s="10">
        <v>0</v>
      </c>
      <c r="F218" s="9">
        <v>0</v>
      </c>
      <c r="G218" s="9">
        <f t="shared" si="3"/>
        <v>0</v>
      </c>
    </row>
    <row r="219" spans="1:7" ht="14" x14ac:dyDescent="0.15">
      <c r="A219" s="12" t="s">
        <v>41</v>
      </c>
      <c r="B219" s="13" t="s">
        <v>18</v>
      </c>
      <c r="C219" s="10">
        <v>53</v>
      </c>
      <c r="D219" s="10">
        <v>31</v>
      </c>
      <c r="E219" s="10">
        <v>0</v>
      </c>
      <c r="F219" s="9">
        <v>0</v>
      </c>
      <c r="G219" s="9">
        <f t="shared" si="3"/>
        <v>84</v>
      </c>
    </row>
    <row r="220" spans="1:7" ht="14" x14ac:dyDescent="0.15">
      <c r="A220" s="12" t="s">
        <v>41</v>
      </c>
      <c r="B220" s="13" t="s">
        <v>19</v>
      </c>
      <c r="C220" s="10">
        <v>0</v>
      </c>
      <c r="D220" s="10">
        <v>1</v>
      </c>
      <c r="E220" s="10">
        <v>0</v>
      </c>
      <c r="F220" s="9">
        <v>0</v>
      </c>
      <c r="G220" s="9">
        <f t="shared" si="3"/>
        <v>1</v>
      </c>
    </row>
    <row r="221" spans="1:7" ht="14" x14ac:dyDescent="0.15">
      <c r="A221" s="12" t="s">
        <v>41</v>
      </c>
      <c r="B221" s="13" t="s">
        <v>20</v>
      </c>
      <c r="C221" s="10">
        <v>4</v>
      </c>
      <c r="D221" s="10">
        <v>8</v>
      </c>
      <c r="E221" s="10">
        <v>0</v>
      </c>
      <c r="F221" s="9">
        <v>0</v>
      </c>
      <c r="G221" s="9">
        <f t="shared" si="3"/>
        <v>12</v>
      </c>
    </row>
    <row r="222" spans="1:7" ht="14" x14ac:dyDescent="0.15">
      <c r="A222" s="12" t="s">
        <v>42</v>
      </c>
      <c r="B222" s="13" t="s">
        <v>10</v>
      </c>
      <c r="C222" s="10">
        <v>104</v>
      </c>
      <c r="D222" s="10">
        <v>100</v>
      </c>
      <c r="E222" s="10">
        <v>0</v>
      </c>
      <c r="F222" s="9">
        <v>0</v>
      </c>
      <c r="G222" s="9">
        <f t="shared" si="3"/>
        <v>204</v>
      </c>
    </row>
    <row r="223" spans="1:7" ht="14" x14ac:dyDescent="0.15">
      <c r="A223" s="12" t="s">
        <v>42</v>
      </c>
      <c r="B223" s="13" t="s">
        <v>11</v>
      </c>
      <c r="C223" s="10">
        <v>16</v>
      </c>
      <c r="D223" s="10">
        <v>536</v>
      </c>
      <c r="E223" s="10">
        <v>0</v>
      </c>
      <c r="F223" s="9">
        <v>0</v>
      </c>
      <c r="G223" s="9">
        <f t="shared" si="3"/>
        <v>552</v>
      </c>
    </row>
    <row r="224" spans="1:7" ht="14" x14ac:dyDescent="0.15">
      <c r="A224" s="12" t="s">
        <v>42</v>
      </c>
      <c r="B224" s="13" t="s">
        <v>12</v>
      </c>
      <c r="C224" s="10">
        <v>571</v>
      </c>
      <c r="D224" s="10">
        <v>164</v>
      </c>
      <c r="E224" s="10">
        <v>0</v>
      </c>
      <c r="F224" s="9">
        <v>1</v>
      </c>
      <c r="G224" s="9">
        <f t="shared" si="3"/>
        <v>736</v>
      </c>
    </row>
    <row r="225" spans="1:7" ht="14" x14ac:dyDescent="0.15">
      <c r="A225" s="12" t="s">
        <v>42</v>
      </c>
      <c r="B225" s="13" t="s">
        <v>13</v>
      </c>
      <c r="C225" s="10">
        <v>7</v>
      </c>
      <c r="D225" s="10">
        <v>10</v>
      </c>
      <c r="E225" s="10">
        <v>0</v>
      </c>
      <c r="F225" s="9">
        <v>0</v>
      </c>
      <c r="G225" s="9">
        <f t="shared" si="3"/>
        <v>17</v>
      </c>
    </row>
    <row r="226" spans="1:7" ht="14" x14ac:dyDescent="0.15">
      <c r="A226" s="12" t="s">
        <v>42</v>
      </c>
      <c r="B226" s="13" t="s">
        <v>14</v>
      </c>
      <c r="C226" s="10">
        <v>0</v>
      </c>
      <c r="D226" s="10">
        <v>0</v>
      </c>
      <c r="E226" s="10">
        <v>0</v>
      </c>
      <c r="F226" s="9">
        <v>0</v>
      </c>
      <c r="G226" s="9">
        <f t="shared" si="3"/>
        <v>0</v>
      </c>
    </row>
    <row r="227" spans="1:7" ht="14" x14ac:dyDescent="0.15">
      <c r="A227" s="12" t="s">
        <v>42</v>
      </c>
      <c r="B227" s="13" t="s">
        <v>15</v>
      </c>
      <c r="C227" s="10">
        <v>1</v>
      </c>
      <c r="D227" s="10">
        <v>6</v>
      </c>
      <c r="E227" s="10">
        <v>0</v>
      </c>
      <c r="F227" s="9">
        <v>0</v>
      </c>
      <c r="G227" s="9">
        <f t="shared" si="3"/>
        <v>7</v>
      </c>
    </row>
    <row r="228" spans="1:7" ht="14" x14ac:dyDescent="0.15">
      <c r="A228" s="12" t="s">
        <v>42</v>
      </c>
      <c r="B228" s="13" t="s">
        <v>16</v>
      </c>
      <c r="C228" s="10">
        <v>15</v>
      </c>
      <c r="D228" s="10">
        <v>13</v>
      </c>
      <c r="E228" s="10">
        <v>0</v>
      </c>
      <c r="F228" s="9">
        <v>0</v>
      </c>
      <c r="G228" s="9">
        <f t="shared" si="3"/>
        <v>28</v>
      </c>
    </row>
    <row r="229" spans="1:7" ht="14" x14ac:dyDescent="0.15">
      <c r="A229" s="12" t="s">
        <v>42</v>
      </c>
      <c r="B229" s="13" t="s">
        <v>17</v>
      </c>
      <c r="C229" s="10">
        <v>0</v>
      </c>
      <c r="D229" s="10">
        <v>0</v>
      </c>
      <c r="E229" s="10">
        <v>0</v>
      </c>
      <c r="F229" s="9">
        <v>0</v>
      </c>
      <c r="G229" s="9">
        <f t="shared" si="3"/>
        <v>0</v>
      </c>
    </row>
    <row r="230" spans="1:7" ht="14" x14ac:dyDescent="0.15">
      <c r="A230" s="12" t="s">
        <v>42</v>
      </c>
      <c r="B230" s="13" t="s">
        <v>18</v>
      </c>
      <c r="C230" s="10">
        <v>56</v>
      </c>
      <c r="D230" s="10">
        <v>85</v>
      </c>
      <c r="E230" s="10">
        <v>0</v>
      </c>
      <c r="F230" s="9">
        <v>0</v>
      </c>
      <c r="G230" s="9">
        <f t="shared" si="3"/>
        <v>141</v>
      </c>
    </row>
    <row r="231" spans="1:7" ht="14" x14ac:dyDescent="0.15">
      <c r="A231" s="12" t="s">
        <v>42</v>
      </c>
      <c r="B231" s="13" t="s">
        <v>19</v>
      </c>
      <c r="C231" s="10">
        <v>2</v>
      </c>
      <c r="D231" s="10">
        <v>17</v>
      </c>
      <c r="E231" s="10">
        <v>0</v>
      </c>
      <c r="F231" s="9">
        <v>0</v>
      </c>
      <c r="G231" s="9">
        <f t="shared" si="3"/>
        <v>19</v>
      </c>
    </row>
    <row r="232" spans="1:7" ht="14" x14ac:dyDescent="0.15">
      <c r="A232" s="12" t="s">
        <v>42</v>
      </c>
      <c r="B232" s="13" t="s">
        <v>20</v>
      </c>
      <c r="C232" s="10">
        <v>6</v>
      </c>
      <c r="D232" s="10">
        <v>24</v>
      </c>
      <c r="E232" s="10">
        <v>0</v>
      </c>
      <c r="F232" s="9">
        <v>0</v>
      </c>
      <c r="G232" s="9">
        <f t="shared" si="3"/>
        <v>30</v>
      </c>
    </row>
    <row r="233" spans="1:7" ht="14" x14ac:dyDescent="0.15">
      <c r="A233" s="12" t="s">
        <v>54</v>
      </c>
      <c r="B233" s="13" t="s">
        <v>10</v>
      </c>
      <c r="C233" s="10">
        <v>30</v>
      </c>
      <c r="D233" s="10">
        <v>62</v>
      </c>
      <c r="E233" s="10">
        <v>0</v>
      </c>
      <c r="F233" s="9">
        <v>0</v>
      </c>
      <c r="G233" s="9">
        <f t="shared" si="3"/>
        <v>92</v>
      </c>
    </row>
    <row r="234" spans="1:7" ht="14" x14ac:dyDescent="0.15">
      <c r="A234" s="12" t="s">
        <v>54</v>
      </c>
      <c r="B234" s="13" t="s">
        <v>11</v>
      </c>
      <c r="C234" s="10">
        <v>36</v>
      </c>
      <c r="D234" s="10">
        <v>795</v>
      </c>
      <c r="E234" s="10">
        <v>0</v>
      </c>
      <c r="F234" s="9">
        <v>0</v>
      </c>
      <c r="G234" s="9">
        <f t="shared" si="3"/>
        <v>831</v>
      </c>
    </row>
    <row r="235" spans="1:7" ht="14" x14ac:dyDescent="0.15">
      <c r="A235" s="12" t="s">
        <v>54</v>
      </c>
      <c r="B235" s="13" t="s">
        <v>12</v>
      </c>
      <c r="C235" s="10">
        <v>73</v>
      </c>
      <c r="D235" s="10">
        <v>59</v>
      </c>
      <c r="E235" s="10">
        <v>0</v>
      </c>
      <c r="F235" s="9">
        <v>0</v>
      </c>
      <c r="G235" s="9">
        <f t="shared" si="3"/>
        <v>132</v>
      </c>
    </row>
    <row r="236" spans="1:7" ht="14" x14ac:dyDescent="0.15">
      <c r="A236" s="12" t="s">
        <v>54</v>
      </c>
      <c r="B236" s="13" t="s">
        <v>13</v>
      </c>
      <c r="C236" s="10">
        <v>7</v>
      </c>
      <c r="D236" s="10">
        <v>36</v>
      </c>
      <c r="E236" s="10">
        <v>0</v>
      </c>
      <c r="F236" s="9">
        <v>0</v>
      </c>
      <c r="G236" s="9">
        <f t="shared" si="3"/>
        <v>43</v>
      </c>
    </row>
    <row r="237" spans="1:7" ht="14" x14ac:dyDescent="0.15">
      <c r="A237" s="12" t="s">
        <v>54</v>
      </c>
      <c r="B237" s="13" t="s">
        <v>14</v>
      </c>
      <c r="C237" s="10">
        <v>0</v>
      </c>
      <c r="D237" s="10">
        <v>0</v>
      </c>
      <c r="E237" s="10">
        <v>0</v>
      </c>
      <c r="F237" s="9">
        <v>0</v>
      </c>
      <c r="G237" s="9">
        <f t="shared" si="3"/>
        <v>0</v>
      </c>
    </row>
    <row r="238" spans="1:7" ht="14" x14ac:dyDescent="0.15">
      <c r="A238" s="12" t="s">
        <v>54</v>
      </c>
      <c r="B238" s="13" t="s">
        <v>15</v>
      </c>
      <c r="C238" s="10">
        <v>4</v>
      </c>
      <c r="D238" s="10">
        <v>42</v>
      </c>
      <c r="E238" s="10">
        <v>0</v>
      </c>
      <c r="F238" s="9">
        <v>0</v>
      </c>
      <c r="G238" s="9">
        <f t="shared" si="3"/>
        <v>46</v>
      </c>
    </row>
    <row r="239" spans="1:7" ht="14" x14ac:dyDescent="0.15">
      <c r="A239" s="12" t="s">
        <v>54</v>
      </c>
      <c r="B239" s="13" t="s">
        <v>16</v>
      </c>
      <c r="C239" s="10">
        <v>8</v>
      </c>
      <c r="D239" s="10">
        <v>33</v>
      </c>
      <c r="E239" s="10">
        <v>0</v>
      </c>
      <c r="F239" s="9">
        <v>0</v>
      </c>
      <c r="G239" s="9">
        <f t="shared" si="3"/>
        <v>41</v>
      </c>
    </row>
    <row r="240" spans="1:7" ht="14" x14ac:dyDescent="0.15">
      <c r="A240" s="12" t="s">
        <v>54</v>
      </c>
      <c r="B240" s="13" t="s">
        <v>17</v>
      </c>
      <c r="C240" s="10">
        <v>0</v>
      </c>
      <c r="D240" s="10">
        <v>0</v>
      </c>
      <c r="E240" s="10">
        <v>0</v>
      </c>
      <c r="F240" s="9">
        <v>0</v>
      </c>
      <c r="G240" s="9">
        <f t="shared" si="3"/>
        <v>0</v>
      </c>
    </row>
    <row r="241" spans="1:7" ht="14" x14ac:dyDescent="0.15">
      <c r="A241" s="12" t="s">
        <v>54</v>
      </c>
      <c r="B241" s="13" t="s">
        <v>18</v>
      </c>
      <c r="C241" s="10">
        <v>21</v>
      </c>
      <c r="D241" s="10">
        <v>113</v>
      </c>
      <c r="E241" s="10">
        <v>0</v>
      </c>
      <c r="F241" s="9">
        <v>0</v>
      </c>
      <c r="G241" s="9">
        <f t="shared" si="3"/>
        <v>134</v>
      </c>
    </row>
    <row r="242" spans="1:7" ht="14" x14ac:dyDescent="0.15">
      <c r="A242" s="12" t="s">
        <v>54</v>
      </c>
      <c r="B242" s="13" t="s">
        <v>19</v>
      </c>
      <c r="C242" s="10">
        <v>0</v>
      </c>
      <c r="D242" s="10">
        <v>9</v>
      </c>
      <c r="E242" s="10">
        <v>0</v>
      </c>
      <c r="F242" s="9">
        <v>0</v>
      </c>
      <c r="G242" s="9">
        <f t="shared" si="3"/>
        <v>9</v>
      </c>
    </row>
    <row r="243" spans="1:7" ht="14" x14ac:dyDescent="0.15">
      <c r="A243" s="12" t="s">
        <v>54</v>
      </c>
      <c r="B243" s="13" t="s">
        <v>20</v>
      </c>
      <c r="C243" s="10">
        <v>5</v>
      </c>
      <c r="D243" s="10">
        <v>55</v>
      </c>
      <c r="E243" s="10">
        <v>0</v>
      </c>
      <c r="F243" s="9">
        <v>0</v>
      </c>
      <c r="G243" s="9">
        <f t="shared" si="3"/>
        <v>60</v>
      </c>
    </row>
    <row r="244" spans="1:7" ht="14" x14ac:dyDescent="0.15">
      <c r="A244" s="12" t="s">
        <v>43</v>
      </c>
      <c r="B244" s="13" t="s">
        <v>10</v>
      </c>
      <c r="C244" s="10">
        <v>87</v>
      </c>
      <c r="D244" s="10">
        <v>137</v>
      </c>
      <c r="E244" s="10">
        <v>0</v>
      </c>
      <c r="F244" s="9">
        <v>0</v>
      </c>
      <c r="G244" s="9">
        <f t="shared" si="3"/>
        <v>224</v>
      </c>
    </row>
    <row r="245" spans="1:7" ht="14" x14ac:dyDescent="0.15">
      <c r="A245" s="12" t="s">
        <v>43</v>
      </c>
      <c r="B245" s="13" t="s">
        <v>11</v>
      </c>
      <c r="C245" s="10">
        <v>34</v>
      </c>
      <c r="D245" s="10">
        <v>1160</v>
      </c>
      <c r="E245" s="10">
        <v>0</v>
      </c>
      <c r="F245" s="9">
        <v>0</v>
      </c>
      <c r="G245" s="9">
        <f t="shared" si="3"/>
        <v>1194</v>
      </c>
    </row>
    <row r="246" spans="1:7" ht="14" x14ac:dyDescent="0.15">
      <c r="A246" s="12" t="s">
        <v>43</v>
      </c>
      <c r="B246" s="13" t="s">
        <v>12</v>
      </c>
      <c r="C246" s="10">
        <v>348</v>
      </c>
      <c r="D246" s="10">
        <v>138</v>
      </c>
      <c r="E246" s="10">
        <v>0</v>
      </c>
      <c r="F246" s="9">
        <v>0</v>
      </c>
      <c r="G246" s="9">
        <f t="shared" si="3"/>
        <v>486</v>
      </c>
    </row>
    <row r="247" spans="1:7" ht="14" x14ac:dyDescent="0.15">
      <c r="A247" s="12" t="s">
        <v>43</v>
      </c>
      <c r="B247" s="13" t="s">
        <v>13</v>
      </c>
      <c r="C247" s="10">
        <v>5</v>
      </c>
      <c r="D247" s="10">
        <v>16</v>
      </c>
      <c r="E247" s="10">
        <v>0</v>
      </c>
      <c r="F247" s="9">
        <v>0</v>
      </c>
      <c r="G247" s="9">
        <f t="shared" si="3"/>
        <v>21</v>
      </c>
    </row>
    <row r="248" spans="1:7" ht="14" x14ac:dyDescent="0.15">
      <c r="A248" s="12" t="s">
        <v>43</v>
      </c>
      <c r="B248" s="13" t="s">
        <v>14</v>
      </c>
      <c r="C248" s="10">
        <v>0</v>
      </c>
      <c r="D248" s="10">
        <v>3</v>
      </c>
      <c r="E248" s="10">
        <v>0</v>
      </c>
      <c r="F248" s="9">
        <v>0</v>
      </c>
      <c r="G248" s="9">
        <f t="shared" si="3"/>
        <v>3</v>
      </c>
    </row>
    <row r="249" spans="1:7" ht="14" x14ac:dyDescent="0.15">
      <c r="A249" s="12" t="s">
        <v>43</v>
      </c>
      <c r="B249" s="13" t="s">
        <v>15</v>
      </c>
      <c r="C249" s="10">
        <v>0</v>
      </c>
      <c r="D249" s="10">
        <v>29</v>
      </c>
      <c r="E249" s="10">
        <v>0</v>
      </c>
      <c r="F249" s="9">
        <v>0</v>
      </c>
      <c r="G249" s="9">
        <f t="shared" si="3"/>
        <v>29</v>
      </c>
    </row>
    <row r="250" spans="1:7" ht="14" x14ac:dyDescent="0.15">
      <c r="A250" s="12" t="s">
        <v>43</v>
      </c>
      <c r="B250" s="13" t="s">
        <v>16</v>
      </c>
      <c r="C250" s="10">
        <v>19</v>
      </c>
      <c r="D250" s="10">
        <v>63</v>
      </c>
      <c r="E250" s="10">
        <v>0</v>
      </c>
      <c r="F250" s="9">
        <v>0</v>
      </c>
      <c r="G250" s="9">
        <f t="shared" si="3"/>
        <v>82</v>
      </c>
    </row>
    <row r="251" spans="1:7" ht="14" x14ac:dyDescent="0.15">
      <c r="A251" s="12" t="s">
        <v>43</v>
      </c>
      <c r="B251" s="13" t="s">
        <v>17</v>
      </c>
      <c r="C251" s="10">
        <v>0</v>
      </c>
      <c r="D251" s="10">
        <v>0</v>
      </c>
      <c r="E251" s="10">
        <v>0</v>
      </c>
      <c r="F251" s="9">
        <v>0</v>
      </c>
      <c r="G251" s="9">
        <f t="shared" si="3"/>
        <v>0</v>
      </c>
    </row>
    <row r="252" spans="1:7" ht="14" x14ac:dyDescent="0.15">
      <c r="A252" s="12" t="s">
        <v>43</v>
      </c>
      <c r="B252" s="13" t="s">
        <v>18</v>
      </c>
      <c r="C252" s="10">
        <v>39</v>
      </c>
      <c r="D252" s="10">
        <v>130</v>
      </c>
      <c r="E252" s="10">
        <v>0</v>
      </c>
      <c r="F252" s="9">
        <v>0</v>
      </c>
      <c r="G252" s="9">
        <f t="shared" si="3"/>
        <v>169</v>
      </c>
    </row>
    <row r="253" spans="1:7" ht="14" x14ac:dyDescent="0.15">
      <c r="A253" s="12" t="s">
        <v>43</v>
      </c>
      <c r="B253" s="13" t="s">
        <v>19</v>
      </c>
      <c r="C253" s="10">
        <v>4</v>
      </c>
      <c r="D253" s="10">
        <v>22</v>
      </c>
      <c r="E253" s="10">
        <v>0</v>
      </c>
      <c r="F253" s="9">
        <v>0</v>
      </c>
      <c r="G253" s="9">
        <f t="shared" si="3"/>
        <v>26</v>
      </c>
    </row>
    <row r="254" spans="1:7" ht="14" x14ac:dyDescent="0.15">
      <c r="A254" s="12" t="s">
        <v>43</v>
      </c>
      <c r="B254" s="13" t="s">
        <v>20</v>
      </c>
      <c r="C254" s="10">
        <v>15</v>
      </c>
      <c r="D254" s="10">
        <v>50</v>
      </c>
      <c r="E254" s="10">
        <v>0</v>
      </c>
      <c r="F254" s="9">
        <v>0</v>
      </c>
      <c r="G254" s="9">
        <f t="shared" si="3"/>
        <v>65</v>
      </c>
    </row>
    <row r="255" spans="1:7" ht="14" x14ac:dyDescent="0.15">
      <c r="A255" s="12" t="s">
        <v>53</v>
      </c>
      <c r="B255" s="13" t="s">
        <v>10</v>
      </c>
      <c r="C255" s="10">
        <v>27</v>
      </c>
      <c r="D255" s="10">
        <v>128</v>
      </c>
      <c r="E255" s="10">
        <v>0</v>
      </c>
      <c r="F255" s="9">
        <v>0</v>
      </c>
      <c r="G255" s="9">
        <f t="shared" si="3"/>
        <v>155</v>
      </c>
    </row>
    <row r="256" spans="1:7" ht="14" x14ac:dyDescent="0.15">
      <c r="A256" s="12" t="s">
        <v>53</v>
      </c>
      <c r="B256" s="13" t="s">
        <v>11</v>
      </c>
      <c r="C256" s="10">
        <v>6</v>
      </c>
      <c r="D256" s="10">
        <v>1571</v>
      </c>
      <c r="E256" s="10">
        <v>0</v>
      </c>
      <c r="F256" s="9">
        <v>0</v>
      </c>
      <c r="G256" s="9">
        <f t="shared" si="3"/>
        <v>1577</v>
      </c>
    </row>
    <row r="257" spans="1:7" ht="14" x14ac:dyDescent="0.15">
      <c r="A257" s="12" t="s">
        <v>53</v>
      </c>
      <c r="B257" s="13" t="s">
        <v>12</v>
      </c>
      <c r="C257" s="10">
        <v>270</v>
      </c>
      <c r="D257" s="10">
        <v>109</v>
      </c>
      <c r="E257" s="10">
        <v>0</v>
      </c>
      <c r="F257" s="9">
        <v>0</v>
      </c>
      <c r="G257" s="9">
        <f t="shared" si="3"/>
        <v>379</v>
      </c>
    </row>
    <row r="258" spans="1:7" ht="14" x14ac:dyDescent="0.15">
      <c r="A258" s="12" t="s">
        <v>53</v>
      </c>
      <c r="B258" s="13" t="s">
        <v>13</v>
      </c>
      <c r="C258" s="10">
        <v>7</v>
      </c>
      <c r="D258" s="10">
        <v>47</v>
      </c>
      <c r="E258" s="10">
        <v>0</v>
      </c>
      <c r="F258" s="9">
        <v>0</v>
      </c>
      <c r="G258" s="9">
        <f t="shared" si="3"/>
        <v>54</v>
      </c>
    </row>
    <row r="259" spans="1:7" ht="14" x14ac:dyDescent="0.15">
      <c r="A259" s="12" t="s">
        <v>53</v>
      </c>
      <c r="B259" s="13" t="s">
        <v>14</v>
      </c>
      <c r="C259" s="10">
        <v>0</v>
      </c>
      <c r="D259" s="10">
        <v>1</v>
      </c>
      <c r="E259" s="10">
        <v>0</v>
      </c>
      <c r="F259" s="9">
        <v>0</v>
      </c>
      <c r="G259" s="9">
        <f t="shared" si="3"/>
        <v>1</v>
      </c>
    </row>
    <row r="260" spans="1:7" ht="14" x14ac:dyDescent="0.15">
      <c r="A260" s="12" t="s">
        <v>53</v>
      </c>
      <c r="B260" s="13" t="s">
        <v>15</v>
      </c>
      <c r="C260" s="10">
        <v>16</v>
      </c>
      <c r="D260" s="10">
        <v>50</v>
      </c>
      <c r="E260" s="10">
        <v>0</v>
      </c>
      <c r="F260" s="9">
        <v>0</v>
      </c>
      <c r="G260" s="9">
        <f t="shared" ref="G260:G323" si="4">SUM(C260:F260)</f>
        <v>66</v>
      </c>
    </row>
    <row r="261" spans="1:7" ht="14" x14ac:dyDescent="0.15">
      <c r="A261" s="12" t="s">
        <v>53</v>
      </c>
      <c r="B261" s="13" t="s">
        <v>16</v>
      </c>
      <c r="C261" s="10">
        <v>8</v>
      </c>
      <c r="D261" s="10">
        <v>27</v>
      </c>
      <c r="E261" s="10">
        <v>0</v>
      </c>
      <c r="F261" s="9">
        <v>0</v>
      </c>
      <c r="G261" s="9">
        <f t="shared" si="4"/>
        <v>35</v>
      </c>
    </row>
    <row r="262" spans="1:7" ht="14" x14ac:dyDescent="0.15">
      <c r="A262" s="12" t="s">
        <v>53</v>
      </c>
      <c r="B262" s="13" t="s">
        <v>17</v>
      </c>
      <c r="C262" s="10">
        <v>0</v>
      </c>
      <c r="D262" s="10">
        <v>0</v>
      </c>
      <c r="E262" s="10">
        <v>0</v>
      </c>
      <c r="F262" s="9">
        <v>0</v>
      </c>
      <c r="G262" s="9">
        <f t="shared" si="4"/>
        <v>0</v>
      </c>
    </row>
    <row r="263" spans="1:7" ht="14" x14ac:dyDescent="0.15">
      <c r="A263" s="12" t="s">
        <v>53</v>
      </c>
      <c r="B263" s="13" t="s">
        <v>18</v>
      </c>
      <c r="C263" s="10">
        <v>39</v>
      </c>
      <c r="D263" s="10">
        <v>153</v>
      </c>
      <c r="E263" s="10">
        <v>0</v>
      </c>
      <c r="F263" s="9">
        <v>0</v>
      </c>
      <c r="G263" s="9">
        <f t="shared" si="4"/>
        <v>192</v>
      </c>
    </row>
    <row r="264" spans="1:7" ht="14" x14ac:dyDescent="0.15">
      <c r="A264" s="12" t="s">
        <v>53</v>
      </c>
      <c r="B264" s="13" t="s">
        <v>19</v>
      </c>
      <c r="C264" s="10">
        <v>1</v>
      </c>
      <c r="D264" s="10">
        <v>19</v>
      </c>
      <c r="E264" s="10">
        <v>0</v>
      </c>
      <c r="F264" s="9">
        <v>0</v>
      </c>
      <c r="G264" s="9">
        <f t="shared" si="4"/>
        <v>20</v>
      </c>
    </row>
    <row r="265" spans="1:7" ht="14" x14ac:dyDescent="0.15">
      <c r="A265" s="12" t="s">
        <v>53</v>
      </c>
      <c r="B265" s="13" t="s">
        <v>20</v>
      </c>
      <c r="C265" s="10">
        <v>6</v>
      </c>
      <c r="D265" s="10">
        <v>83</v>
      </c>
      <c r="E265" s="10">
        <v>0</v>
      </c>
      <c r="F265" s="9">
        <v>0</v>
      </c>
      <c r="G265" s="9">
        <f t="shared" si="4"/>
        <v>89</v>
      </c>
    </row>
    <row r="266" spans="1:7" ht="14" x14ac:dyDescent="0.15">
      <c r="A266" s="12" t="s">
        <v>44</v>
      </c>
      <c r="B266" s="13" t="s">
        <v>10</v>
      </c>
      <c r="C266" s="10">
        <v>26</v>
      </c>
      <c r="D266" s="10">
        <v>33</v>
      </c>
      <c r="E266" s="10">
        <v>0</v>
      </c>
      <c r="F266" s="9">
        <v>0</v>
      </c>
      <c r="G266" s="9">
        <f t="shared" si="4"/>
        <v>59</v>
      </c>
    </row>
    <row r="267" spans="1:7" ht="14" x14ac:dyDescent="0.15">
      <c r="A267" s="12" t="s">
        <v>44</v>
      </c>
      <c r="B267" s="13" t="s">
        <v>11</v>
      </c>
      <c r="C267" s="10">
        <v>25</v>
      </c>
      <c r="D267" s="10">
        <v>740</v>
      </c>
      <c r="E267" s="10">
        <v>0</v>
      </c>
      <c r="F267" s="9">
        <v>0</v>
      </c>
      <c r="G267" s="9">
        <f t="shared" si="4"/>
        <v>765</v>
      </c>
    </row>
    <row r="268" spans="1:7" ht="14" x14ac:dyDescent="0.15">
      <c r="A268" s="12" t="s">
        <v>44</v>
      </c>
      <c r="B268" s="13" t="s">
        <v>12</v>
      </c>
      <c r="C268" s="10">
        <v>54</v>
      </c>
      <c r="D268" s="10">
        <v>24</v>
      </c>
      <c r="E268" s="10">
        <v>0</v>
      </c>
      <c r="F268" s="9">
        <v>0</v>
      </c>
      <c r="G268" s="9">
        <f t="shared" si="4"/>
        <v>78</v>
      </c>
    </row>
    <row r="269" spans="1:7" ht="14" x14ac:dyDescent="0.15">
      <c r="A269" s="12" t="s">
        <v>44</v>
      </c>
      <c r="B269" s="13" t="s">
        <v>13</v>
      </c>
      <c r="C269" s="10">
        <v>0</v>
      </c>
      <c r="D269" s="10">
        <v>8</v>
      </c>
      <c r="E269" s="10">
        <v>0</v>
      </c>
      <c r="F269" s="9">
        <v>0</v>
      </c>
      <c r="G269" s="9">
        <f t="shared" si="4"/>
        <v>8</v>
      </c>
    </row>
    <row r="270" spans="1:7" ht="14" x14ac:dyDescent="0.15">
      <c r="A270" s="12" t="s">
        <v>44</v>
      </c>
      <c r="B270" s="13" t="s">
        <v>14</v>
      </c>
      <c r="C270" s="10">
        <v>0</v>
      </c>
      <c r="D270" s="10">
        <v>0</v>
      </c>
      <c r="E270" s="10">
        <v>0</v>
      </c>
      <c r="F270" s="9">
        <v>0</v>
      </c>
      <c r="G270" s="9">
        <f t="shared" si="4"/>
        <v>0</v>
      </c>
    </row>
    <row r="271" spans="1:7" ht="14" x14ac:dyDescent="0.15">
      <c r="A271" s="12" t="s">
        <v>44</v>
      </c>
      <c r="B271" s="13" t="s">
        <v>15</v>
      </c>
      <c r="C271" s="10">
        <v>0</v>
      </c>
      <c r="D271" s="10">
        <v>6</v>
      </c>
      <c r="E271" s="10">
        <v>0</v>
      </c>
      <c r="F271" s="9">
        <v>0</v>
      </c>
      <c r="G271" s="9">
        <f t="shared" si="4"/>
        <v>6</v>
      </c>
    </row>
    <row r="272" spans="1:7" ht="14" x14ac:dyDescent="0.15">
      <c r="A272" s="12" t="s">
        <v>44</v>
      </c>
      <c r="B272" s="13" t="s">
        <v>16</v>
      </c>
      <c r="C272" s="10">
        <v>6</v>
      </c>
      <c r="D272" s="10">
        <v>19</v>
      </c>
      <c r="E272" s="10">
        <v>0</v>
      </c>
      <c r="F272" s="9">
        <v>0</v>
      </c>
      <c r="G272" s="9">
        <f t="shared" si="4"/>
        <v>25</v>
      </c>
    </row>
    <row r="273" spans="1:7" ht="14" x14ac:dyDescent="0.15">
      <c r="A273" s="12" t="s">
        <v>44</v>
      </c>
      <c r="B273" s="13" t="s">
        <v>17</v>
      </c>
      <c r="C273" s="10">
        <v>0</v>
      </c>
      <c r="D273" s="10">
        <v>0</v>
      </c>
      <c r="E273" s="10">
        <v>0</v>
      </c>
      <c r="F273" s="9">
        <v>0</v>
      </c>
      <c r="G273" s="9">
        <f t="shared" si="4"/>
        <v>0</v>
      </c>
    </row>
    <row r="274" spans="1:7" ht="14" x14ac:dyDescent="0.15">
      <c r="A274" s="12" t="s">
        <v>44</v>
      </c>
      <c r="B274" s="13" t="s">
        <v>18</v>
      </c>
      <c r="C274" s="10">
        <v>12</v>
      </c>
      <c r="D274" s="10">
        <v>30</v>
      </c>
      <c r="E274" s="10">
        <v>0</v>
      </c>
      <c r="F274" s="9">
        <v>0</v>
      </c>
      <c r="G274" s="9">
        <f t="shared" si="4"/>
        <v>42</v>
      </c>
    </row>
    <row r="275" spans="1:7" ht="14" x14ac:dyDescent="0.15">
      <c r="A275" s="12" t="s">
        <v>44</v>
      </c>
      <c r="B275" s="13" t="s">
        <v>19</v>
      </c>
      <c r="C275" s="10">
        <v>0</v>
      </c>
      <c r="D275" s="10">
        <v>3</v>
      </c>
      <c r="E275" s="10">
        <v>0</v>
      </c>
      <c r="F275" s="9">
        <v>0</v>
      </c>
      <c r="G275" s="9">
        <f t="shared" si="4"/>
        <v>3</v>
      </c>
    </row>
    <row r="276" spans="1:7" ht="14" x14ac:dyDescent="0.15">
      <c r="A276" s="12" t="s">
        <v>44</v>
      </c>
      <c r="B276" s="13" t="s">
        <v>20</v>
      </c>
      <c r="C276" s="10">
        <v>1</v>
      </c>
      <c r="D276" s="10">
        <v>22</v>
      </c>
      <c r="E276" s="10">
        <v>0</v>
      </c>
      <c r="F276" s="9">
        <v>0</v>
      </c>
      <c r="G276" s="9">
        <f t="shared" si="4"/>
        <v>23</v>
      </c>
    </row>
    <row r="277" spans="1:7" ht="14" x14ac:dyDescent="0.15">
      <c r="A277" s="12" t="s">
        <v>45</v>
      </c>
      <c r="B277" s="13" t="s">
        <v>10</v>
      </c>
      <c r="C277" s="10">
        <v>120</v>
      </c>
      <c r="D277" s="10">
        <v>99</v>
      </c>
      <c r="E277" s="10">
        <v>0</v>
      </c>
      <c r="F277" s="9">
        <v>0</v>
      </c>
      <c r="G277" s="9">
        <f t="shared" si="4"/>
        <v>219</v>
      </c>
    </row>
    <row r="278" spans="1:7" ht="14" x14ac:dyDescent="0.15">
      <c r="A278" s="12" t="s">
        <v>45</v>
      </c>
      <c r="B278" s="13" t="s">
        <v>11</v>
      </c>
      <c r="C278" s="10">
        <v>12</v>
      </c>
      <c r="D278" s="10">
        <v>224</v>
      </c>
      <c r="E278" s="10">
        <v>0</v>
      </c>
      <c r="F278" s="9">
        <v>0</v>
      </c>
      <c r="G278" s="9">
        <f t="shared" si="4"/>
        <v>236</v>
      </c>
    </row>
    <row r="279" spans="1:7" ht="14" x14ac:dyDescent="0.15">
      <c r="A279" s="12" t="s">
        <v>45</v>
      </c>
      <c r="B279" s="13" t="s">
        <v>12</v>
      </c>
      <c r="C279" s="10">
        <v>373</v>
      </c>
      <c r="D279" s="10">
        <v>105</v>
      </c>
      <c r="E279" s="10">
        <v>0</v>
      </c>
      <c r="F279" s="9">
        <v>0</v>
      </c>
      <c r="G279" s="9">
        <f t="shared" si="4"/>
        <v>478</v>
      </c>
    </row>
    <row r="280" spans="1:7" ht="14" x14ac:dyDescent="0.15">
      <c r="A280" s="12" t="s">
        <v>45</v>
      </c>
      <c r="B280" s="13" t="s">
        <v>13</v>
      </c>
      <c r="C280" s="10">
        <v>7</v>
      </c>
      <c r="D280" s="10">
        <v>12</v>
      </c>
      <c r="E280" s="10">
        <v>0</v>
      </c>
      <c r="F280" s="9">
        <v>0</v>
      </c>
      <c r="G280" s="9">
        <f t="shared" si="4"/>
        <v>19</v>
      </c>
    </row>
    <row r="281" spans="1:7" ht="14" x14ac:dyDescent="0.15">
      <c r="A281" s="12" t="s">
        <v>45</v>
      </c>
      <c r="B281" s="13" t="s">
        <v>14</v>
      </c>
      <c r="C281" s="10">
        <v>0</v>
      </c>
      <c r="D281" s="10">
        <v>0</v>
      </c>
      <c r="E281" s="10">
        <v>0</v>
      </c>
      <c r="F281" s="9">
        <v>0</v>
      </c>
      <c r="G281" s="9">
        <f t="shared" si="4"/>
        <v>0</v>
      </c>
    </row>
    <row r="282" spans="1:7" ht="14" x14ac:dyDescent="0.15">
      <c r="A282" s="12" t="s">
        <v>45</v>
      </c>
      <c r="B282" s="13" t="s">
        <v>15</v>
      </c>
      <c r="C282" s="10">
        <v>2</v>
      </c>
      <c r="D282" s="10">
        <v>17</v>
      </c>
      <c r="E282" s="10">
        <v>0</v>
      </c>
      <c r="F282" s="9">
        <v>0</v>
      </c>
      <c r="G282" s="9">
        <f t="shared" si="4"/>
        <v>19</v>
      </c>
    </row>
    <row r="283" spans="1:7" ht="14" x14ac:dyDescent="0.15">
      <c r="A283" s="12" t="s">
        <v>45</v>
      </c>
      <c r="B283" s="13" t="s">
        <v>16</v>
      </c>
      <c r="C283" s="10">
        <v>6</v>
      </c>
      <c r="D283" s="10">
        <v>5</v>
      </c>
      <c r="E283" s="10">
        <v>0</v>
      </c>
      <c r="F283" s="9">
        <v>0</v>
      </c>
      <c r="G283" s="9">
        <f t="shared" si="4"/>
        <v>11</v>
      </c>
    </row>
    <row r="284" spans="1:7" ht="14" x14ac:dyDescent="0.15">
      <c r="A284" s="12" t="s">
        <v>45</v>
      </c>
      <c r="B284" s="13" t="s">
        <v>17</v>
      </c>
      <c r="C284" s="10">
        <v>0</v>
      </c>
      <c r="D284" s="10">
        <v>0</v>
      </c>
      <c r="E284" s="10">
        <v>0</v>
      </c>
      <c r="F284" s="9">
        <v>0</v>
      </c>
      <c r="G284" s="9">
        <f t="shared" si="4"/>
        <v>0</v>
      </c>
    </row>
    <row r="285" spans="1:7" ht="14" x14ac:dyDescent="0.15">
      <c r="A285" s="12" t="s">
        <v>45</v>
      </c>
      <c r="B285" s="13" t="s">
        <v>18</v>
      </c>
      <c r="C285" s="10">
        <v>31</v>
      </c>
      <c r="D285" s="10">
        <v>51</v>
      </c>
      <c r="E285" s="10">
        <v>0</v>
      </c>
      <c r="F285" s="9">
        <v>0</v>
      </c>
      <c r="G285" s="9">
        <f t="shared" si="4"/>
        <v>82</v>
      </c>
    </row>
    <row r="286" spans="1:7" ht="14" x14ac:dyDescent="0.15">
      <c r="A286" s="12" t="s">
        <v>45</v>
      </c>
      <c r="B286" s="13" t="s">
        <v>19</v>
      </c>
      <c r="C286" s="10">
        <v>2</v>
      </c>
      <c r="D286" s="10">
        <v>24</v>
      </c>
      <c r="E286" s="10">
        <v>0</v>
      </c>
      <c r="F286" s="9">
        <v>0</v>
      </c>
      <c r="G286" s="9">
        <f t="shared" si="4"/>
        <v>26</v>
      </c>
    </row>
    <row r="287" spans="1:7" ht="14" x14ac:dyDescent="0.15">
      <c r="A287" s="12" t="s">
        <v>45</v>
      </c>
      <c r="B287" s="13" t="s">
        <v>20</v>
      </c>
      <c r="C287" s="10">
        <v>6</v>
      </c>
      <c r="D287" s="10">
        <v>19</v>
      </c>
      <c r="E287" s="10">
        <v>0</v>
      </c>
      <c r="F287" s="9">
        <v>0</v>
      </c>
      <c r="G287" s="9">
        <f t="shared" si="4"/>
        <v>25</v>
      </c>
    </row>
    <row r="288" spans="1:7" ht="14" x14ac:dyDescent="0.15">
      <c r="A288" s="12" t="s">
        <v>46</v>
      </c>
      <c r="B288" s="13" t="s">
        <v>10</v>
      </c>
      <c r="C288" s="10">
        <v>99</v>
      </c>
      <c r="D288" s="10">
        <v>81</v>
      </c>
      <c r="E288" s="10">
        <v>0</v>
      </c>
      <c r="F288" s="9">
        <v>0</v>
      </c>
      <c r="G288" s="9">
        <f t="shared" si="4"/>
        <v>180</v>
      </c>
    </row>
    <row r="289" spans="1:7" ht="14" x14ac:dyDescent="0.15">
      <c r="A289" s="12" t="s">
        <v>46</v>
      </c>
      <c r="B289" s="13" t="s">
        <v>11</v>
      </c>
      <c r="C289" s="10">
        <v>34</v>
      </c>
      <c r="D289" s="10">
        <v>1018</v>
      </c>
      <c r="E289" s="10">
        <v>0</v>
      </c>
      <c r="F289" s="9">
        <v>0</v>
      </c>
      <c r="G289" s="9">
        <f>SUM(C353:F353)</f>
        <v>22</v>
      </c>
    </row>
    <row r="290" spans="1:7" ht="14" x14ac:dyDescent="0.15">
      <c r="A290" s="12" t="s">
        <v>46</v>
      </c>
      <c r="B290" s="13" t="s">
        <v>12</v>
      </c>
      <c r="C290" s="10">
        <v>387</v>
      </c>
      <c r="D290" s="10">
        <v>121</v>
      </c>
      <c r="E290" s="10">
        <v>0</v>
      </c>
      <c r="F290" s="9">
        <v>2</v>
      </c>
      <c r="G290" s="9">
        <f t="shared" si="4"/>
        <v>510</v>
      </c>
    </row>
    <row r="291" spans="1:7" ht="14" x14ac:dyDescent="0.15">
      <c r="A291" s="12" t="s">
        <v>46</v>
      </c>
      <c r="B291" s="13" t="s">
        <v>13</v>
      </c>
      <c r="C291" s="10">
        <v>11</v>
      </c>
      <c r="D291" s="10">
        <v>30</v>
      </c>
      <c r="E291" s="10">
        <v>0</v>
      </c>
      <c r="F291" s="9">
        <v>0</v>
      </c>
      <c r="G291" s="9">
        <f t="shared" si="4"/>
        <v>41</v>
      </c>
    </row>
    <row r="292" spans="1:7" ht="14" x14ac:dyDescent="0.15">
      <c r="A292" s="12" t="s">
        <v>46</v>
      </c>
      <c r="B292" s="13" t="s">
        <v>14</v>
      </c>
      <c r="C292" s="10">
        <v>1</v>
      </c>
      <c r="D292" s="10">
        <v>1</v>
      </c>
      <c r="E292" s="10">
        <v>0</v>
      </c>
      <c r="F292" s="9">
        <v>0</v>
      </c>
      <c r="G292" s="9">
        <f t="shared" si="4"/>
        <v>2</v>
      </c>
    </row>
    <row r="293" spans="1:7" ht="14" x14ac:dyDescent="0.15">
      <c r="A293" s="12" t="s">
        <v>46</v>
      </c>
      <c r="B293" s="13" t="s">
        <v>15</v>
      </c>
      <c r="C293" s="10">
        <v>18</v>
      </c>
      <c r="D293" s="10">
        <v>62</v>
      </c>
      <c r="E293" s="10">
        <v>0</v>
      </c>
      <c r="F293" s="9">
        <v>0</v>
      </c>
      <c r="G293" s="9">
        <f t="shared" si="4"/>
        <v>80</v>
      </c>
    </row>
    <row r="294" spans="1:7" ht="14" x14ac:dyDescent="0.15">
      <c r="A294" s="12" t="s">
        <v>46</v>
      </c>
      <c r="B294" s="13" t="s">
        <v>16</v>
      </c>
      <c r="C294" s="10">
        <v>34</v>
      </c>
      <c r="D294" s="10">
        <v>60</v>
      </c>
      <c r="E294" s="10">
        <v>0</v>
      </c>
      <c r="F294" s="9">
        <v>0</v>
      </c>
      <c r="G294" s="9">
        <f t="shared" si="4"/>
        <v>94</v>
      </c>
    </row>
    <row r="295" spans="1:7" ht="14" x14ac:dyDescent="0.15">
      <c r="A295" s="12" t="s">
        <v>46</v>
      </c>
      <c r="B295" s="13" t="s">
        <v>17</v>
      </c>
      <c r="C295" s="10">
        <v>0</v>
      </c>
      <c r="D295" s="10">
        <v>0</v>
      </c>
      <c r="E295" s="10">
        <v>0</v>
      </c>
      <c r="F295" s="9">
        <v>0</v>
      </c>
      <c r="G295" s="9">
        <f t="shared" si="4"/>
        <v>0</v>
      </c>
    </row>
    <row r="296" spans="1:7" ht="14" x14ac:dyDescent="0.15">
      <c r="A296" s="12" t="s">
        <v>46</v>
      </c>
      <c r="B296" s="13" t="s">
        <v>18</v>
      </c>
      <c r="C296" s="10">
        <v>87</v>
      </c>
      <c r="D296" s="10">
        <v>149</v>
      </c>
      <c r="E296" s="10">
        <v>0</v>
      </c>
      <c r="F296" s="9">
        <v>0</v>
      </c>
      <c r="G296" s="9">
        <f t="shared" si="4"/>
        <v>236</v>
      </c>
    </row>
    <row r="297" spans="1:7" ht="14" x14ac:dyDescent="0.15">
      <c r="A297" s="12" t="s">
        <v>46</v>
      </c>
      <c r="B297" s="13" t="s">
        <v>19</v>
      </c>
      <c r="C297" s="10">
        <v>4</v>
      </c>
      <c r="D297" s="10">
        <v>22</v>
      </c>
      <c r="E297" s="10">
        <v>0</v>
      </c>
      <c r="F297" s="9">
        <v>0</v>
      </c>
      <c r="G297" s="9">
        <f t="shared" si="4"/>
        <v>26</v>
      </c>
    </row>
    <row r="298" spans="1:7" ht="14" x14ac:dyDescent="0.15">
      <c r="A298" s="12" t="s">
        <v>46</v>
      </c>
      <c r="B298" s="13" t="s">
        <v>20</v>
      </c>
      <c r="C298" s="10">
        <v>31</v>
      </c>
      <c r="D298" s="10">
        <v>88</v>
      </c>
      <c r="E298" s="10">
        <v>0</v>
      </c>
      <c r="F298" s="9">
        <v>0</v>
      </c>
      <c r="G298" s="9">
        <f t="shared" si="4"/>
        <v>119</v>
      </c>
    </row>
    <row r="299" spans="1:7" ht="14" x14ac:dyDescent="0.15">
      <c r="A299" s="12" t="s">
        <v>47</v>
      </c>
      <c r="B299" s="13" t="s">
        <v>10</v>
      </c>
      <c r="C299" s="10">
        <v>25</v>
      </c>
      <c r="D299" s="10">
        <v>23</v>
      </c>
      <c r="E299" s="10">
        <v>0</v>
      </c>
      <c r="F299" s="9">
        <v>0</v>
      </c>
      <c r="G299" s="9">
        <f t="shared" si="4"/>
        <v>48</v>
      </c>
    </row>
    <row r="300" spans="1:7" ht="14" x14ac:dyDescent="0.15">
      <c r="A300" s="12" t="s">
        <v>47</v>
      </c>
      <c r="B300" s="13" t="s">
        <v>11</v>
      </c>
      <c r="C300" s="10">
        <v>12</v>
      </c>
      <c r="D300" s="10">
        <v>1192</v>
      </c>
      <c r="E300" s="10">
        <v>0</v>
      </c>
      <c r="F300" s="9">
        <v>0</v>
      </c>
      <c r="G300" s="9">
        <f t="shared" si="4"/>
        <v>1204</v>
      </c>
    </row>
    <row r="301" spans="1:7" ht="14" x14ac:dyDescent="0.15">
      <c r="A301" s="12" t="s">
        <v>47</v>
      </c>
      <c r="B301" s="13" t="s">
        <v>12</v>
      </c>
      <c r="C301" s="10">
        <v>43</v>
      </c>
      <c r="D301" s="10">
        <v>27</v>
      </c>
      <c r="E301" s="10">
        <v>0</v>
      </c>
      <c r="F301" s="9">
        <v>0</v>
      </c>
      <c r="G301" s="9">
        <f t="shared" si="4"/>
        <v>70</v>
      </c>
    </row>
    <row r="302" spans="1:7" ht="14" x14ac:dyDescent="0.15">
      <c r="A302" s="12" t="s">
        <v>47</v>
      </c>
      <c r="B302" s="13" t="s">
        <v>13</v>
      </c>
      <c r="C302" s="10">
        <v>3</v>
      </c>
      <c r="D302" s="10">
        <v>27</v>
      </c>
      <c r="E302" s="10">
        <v>0</v>
      </c>
      <c r="F302" s="9">
        <v>0</v>
      </c>
      <c r="G302" s="9">
        <f t="shared" si="4"/>
        <v>30</v>
      </c>
    </row>
    <row r="303" spans="1:7" ht="14" x14ac:dyDescent="0.15">
      <c r="A303" s="12" t="s">
        <v>47</v>
      </c>
      <c r="B303" s="13" t="s">
        <v>14</v>
      </c>
      <c r="C303" s="10">
        <v>0</v>
      </c>
      <c r="D303" s="10">
        <v>1</v>
      </c>
      <c r="E303" s="10">
        <v>0</v>
      </c>
      <c r="F303" s="9">
        <v>0</v>
      </c>
      <c r="G303" s="9">
        <f t="shared" si="4"/>
        <v>1</v>
      </c>
    </row>
    <row r="304" spans="1:7" ht="14" x14ac:dyDescent="0.15">
      <c r="A304" s="12" t="s">
        <v>47</v>
      </c>
      <c r="B304" s="13" t="s">
        <v>15</v>
      </c>
      <c r="C304" s="10">
        <v>0</v>
      </c>
      <c r="D304" s="10">
        <v>14</v>
      </c>
      <c r="E304" s="10">
        <v>0</v>
      </c>
      <c r="F304" s="9">
        <v>0</v>
      </c>
      <c r="G304" s="9">
        <f t="shared" si="4"/>
        <v>14</v>
      </c>
    </row>
    <row r="305" spans="1:7" ht="14" x14ac:dyDescent="0.15">
      <c r="A305" s="12" t="s">
        <v>47</v>
      </c>
      <c r="B305" s="13" t="s">
        <v>16</v>
      </c>
      <c r="C305" s="10">
        <v>3</v>
      </c>
      <c r="D305" s="10">
        <v>29</v>
      </c>
      <c r="E305" s="10">
        <v>0</v>
      </c>
      <c r="F305" s="9">
        <v>0</v>
      </c>
      <c r="G305" s="9">
        <f t="shared" si="4"/>
        <v>32</v>
      </c>
    </row>
    <row r="306" spans="1:7" ht="14" x14ac:dyDescent="0.15">
      <c r="A306" s="12" t="s">
        <v>47</v>
      </c>
      <c r="B306" s="13" t="s">
        <v>17</v>
      </c>
      <c r="C306" s="10">
        <v>0</v>
      </c>
      <c r="D306" s="10">
        <v>0</v>
      </c>
      <c r="E306" s="10">
        <v>0</v>
      </c>
      <c r="F306" s="9">
        <v>0</v>
      </c>
      <c r="G306" s="9">
        <f t="shared" si="4"/>
        <v>0</v>
      </c>
    </row>
    <row r="307" spans="1:7" ht="14" x14ac:dyDescent="0.15">
      <c r="A307" s="12" t="s">
        <v>47</v>
      </c>
      <c r="B307" s="13" t="s">
        <v>18</v>
      </c>
      <c r="C307" s="10">
        <v>15</v>
      </c>
      <c r="D307" s="10">
        <v>273</v>
      </c>
      <c r="E307" s="10">
        <v>0</v>
      </c>
      <c r="F307" s="9">
        <v>0</v>
      </c>
      <c r="G307" s="9">
        <f t="shared" si="4"/>
        <v>288</v>
      </c>
    </row>
    <row r="308" spans="1:7" ht="14" x14ac:dyDescent="0.15">
      <c r="A308" s="12" t="s">
        <v>47</v>
      </c>
      <c r="B308" s="13" t="s">
        <v>19</v>
      </c>
      <c r="C308" s="10">
        <v>1</v>
      </c>
      <c r="D308" s="10">
        <v>5</v>
      </c>
      <c r="E308" s="10">
        <v>0</v>
      </c>
      <c r="F308" s="9">
        <v>0</v>
      </c>
      <c r="G308" s="9">
        <f t="shared" si="4"/>
        <v>6</v>
      </c>
    </row>
    <row r="309" spans="1:7" ht="14" x14ac:dyDescent="0.15">
      <c r="A309" s="12" t="s">
        <v>47</v>
      </c>
      <c r="B309" s="13" t="s">
        <v>20</v>
      </c>
      <c r="C309" s="10">
        <v>1</v>
      </c>
      <c r="D309" s="10">
        <v>22</v>
      </c>
      <c r="E309" s="10">
        <v>0</v>
      </c>
      <c r="F309" s="9">
        <v>0</v>
      </c>
      <c r="G309" s="9">
        <f t="shared" si="4"/>
        <v>23</v>
      </c>
    </row>
    <row r="310" spans="1:7" ht="14" x14ac:dyDescent="0.15">
      <c r="A310" s="12" t="s">
        <v>48</v>
      </c>
      <c r="B310" s="13" t="s">
        <v>10</v>
      </c>
      <c r="C310" s="10">
        <v>14</v>
      </c>
      <c r="D310" s="10">
        <v>20</v>
      </c>
      <c r="E310" s="10">
        <v>0</v>
      </c>
      <c r="F310" s="9">
        <v>0</v>
      </c>
      <c r="G310" s="9">
        <f t="shared" si="4"/>
        <v>34</v>
      </c>
    </row>
    <row r="311" spans="1:7" ht="14" x14ac:dyDescent="0.15">
      <c r="A311" s="12" t="s">
        <v>48</v>
      </c>
      <c r="B311" s="13" t="s">
        <v>11</v>
      </c>
      <c r="C311" s="10">
        <v>5</v>
      </c>
      <c r="D311" s="10">
        <v>400</v>
      </c>
      <c r="E311" s="10">
        <v>0</v>
      </c>
      <c r="F311" s="9">
        <v>0</v>
      </c>
      <c r="G311" s="9">
        <f t="shared" si="4"/>
        <v>405</v>
      </c>
    </row>
    <row r="312" spans="1:7" ht="14" x14ac:dyDescent="0.15">
      <c r="A312" s="12" t="s">
        <v>48</v>
      </c>
      <c r="B312" s="13" t="s">
        <v>12</v>
      </c>
      <c r="C312" s="10">
        <v>21</v>
      </c>
      <c r="D312" s="10">
        <v>16</v>
      </c>
      <c r="E312" s="10">
        <v>0</v>
      </c>
      <c r="F312" s="9">
        <v>0</v>
      </c>
      <c r="G312" s="9">
        <f t="shared" si="4"/>
        <v>37</v>
      </c>
    </row>
    <row r="313" spans="1:7" ht="14" x14ac:dyDescent="0.15">
      <c r="A313" s="12" t="s">
        <v>48</v>
      </c>
      <c r="B313" s="13" t="s">
        <v>13</v>
      </c>
      <c r="C313" s="10">
        <v>0</v>
      </c>
      <c r="D313" s="10">
        <v>11</v>
      </c>
      <c r="E313" s="10">
        <v>0</v>
      </c>
      <c r="F313" s="9">
        <v>0</v>
      </c>
      <c r="G313" s="9">
        <f t="shared" si="4"/>
        <v>11</v>
      </c>
    </row>
    <row r="314" spans="1:7" ht="14" x14ac:dyDescent="0.15">
      <c r="A314" s="12" t="s">
        <v>48</v>
      </c>
      <c r="B314" s="13" t="s">
        <v>14</v>
      </c>
      <c r="C314" s="10">
        <v>0</v>
      </c>
      <c r="D314" s="10">
        <v>0</v>
      </c>
      <c r="E314" s="10">
        <v>0</v>
      </c>
      <c r="F314" s="9">
        <v>0</v>
      </c>
      <c r="G314" s="9">
        <f t="shared" si="4"/>
        <v>0</v>
      </c>
    </row>
    <row r="315" spans="1:7" ht="14" x14ac:dyDescent="0.15">
      <c r="A315" s="12" t="s">
        <v>48</v>
      </c>
      <c r="B315" s="13" t="s">
        <v>15</v>
      </c>
      <c r="C315" s="10">
        <v>0</v>
      </c>
      <c r="D315" s="10">
        <v>20</v>
      </c>
      <c r="E315" s="10">
        <v>0</v>
      </c>
      <c r="F315" s="9">
        <v>0</v>
      </c>
      <c r="G315" s="9">
        <f t="shared" si="4"/>
        <v>20</v>
      </c>
    </row>
    <row r="316" spans="1:7" ht="14" x14ac:dyDescent="0.15">
      <c r="A316" s="12" t="s">
        <v>48</v>
      </c>
      <c r="B316" s="13" t="s">
        <v>16</v>
      </c>
      <c r="C316" s="10">
        <v>1</v>
      </c>
      <c r="D316" s="10">
        <v>4</v>
      </c>
      <c r="E316" s="10">
        <v>0</v>
      </c>
      <c r="F316" s="9">
        <v>0</v>
      </c>
      <c r="G316" s="9">
        <f t="shared" si="4"/>
        <v>5</v>
      </c>
    </row>
    <row r="317" spans="1:7" ht="14" x14ac:dyDescent="0.15">
      <c r="A317" s="12" t="s">
        <v>48</v>
      </c>
      <c r="B317" s="13" t="s">
        <v>17</v>
      </c>
      <c r="C317" s="10">
        <v>0</v>
      </c>
      <c r="D317" s="10">
        <v>0</v>
      </c>
      <c r="E317" s="10">
        <v>0</v>
      </c>
      <c r="F317" s="9">
        <v>0</v>
      </c>
      <c r="G317" s="9">
        <f t="shared" si="4"/>
        <v>0</v>
      </c>
    </row>
    <row r="318" spans="1:7" ht="14" x14ac:dyDescent="0.15">
      <c r="A318" s="12" t="s">
        <v>48</v>
      </c>
      <c r="B318" s="13" t="s">
        <v>18</v>
      </c>
      <c r="C318" s="10">
        <v>8</v>
      </c>
      <c r="D318" s="10">
        <v>44</v>
      </c>
      <c r="E318" s="10">
        <v>0</v>
      </c>
      <c r="F318" s="9">
        <v>0</v>
      </c>
      <c r="G318" s="9">
        <f t="shared" si="4"/>
        <v>52</v>
      </c>
    </row>
    <row r="319" spans="1:7" ht="14" x14ac:dyDescent="0.15">
      <c r="A319" s="12" t="s">
        <v>48</v>
      </c>
      <c r="B319" s="13" t="s">
        <v>19</v>
      </c>
      <c r="C319" s="10">
        <v>0</v>
      </c>
      <c r="D319" s="10">
        <v>7</v>
      </c>
      <c r="E319" s="10">
        <v>0</v>
      </c>
      <c r="F319" s="9">
        <v>0</v>
      </c>
      <c r="G319" s="9">
        <f t="shared" si="4"/>
        <v>7</v>
      </c>
    </row>
    <row r="320" spans="1:7" ht="14" x14ac:dyDescent="0.15">
      <c r="A320" s="12" t="s">
        <v>48</v>
      </c>
      <c r="B320" s="13" t="s">
        <v>20</v>
      </c>
      <c r="C320" s="10">
        <v>6</v>
      </c>
      <c r="D320" s="10">
        <v>25</v>
      </c>
      <c r="E320" s="10">
        <v>0</v>
      </c>
      <c r="F320" s="9">
        <v>0</v>
      </c>
      <c r="G320" s="9">
        <f t="shared" si="4"/>
        <v>31</v>
      </c>
    </row>
    <row r="321" spans="1:7" ht="14" x14ac:dyDescent="0.15">
      <c r="A321" s="12" t="s">
        <v>49</v>
      </c>
      <c r="B321" s="13" t="s">
        <v>10</v>
      </c>
      <c r="C321" s="10">
        <v>183</v>
      </c>
      <c r="D321" s="10">
        <v>405</v>
      </c>
      <c r="E321" s="10">
        <v>0</v>
      </c>
      <c r="F321" s="9">
        <v>0</v>
      </c>
      <c r="G321" s="9">
        <f t="shared" si="4"/>
        <v>588</v>
      </c>
    </row>
    <row r="322" spans="1:7" ht="14" x14ac:dyDescent="0.15">
      <c r="A322" s="12" t="s">
        <v>49</v>
      </c>
      <c r="B322" s="13" t="s">
        <v>11</v>
      </c>
      <c r="C322" s="10">
        <v>80</v>
      </c>
      <c r="D322" s="10">
        <v>2007</v>
      </c>
      <c r="E322" s="10">
        <v>2</v>
      </c>
      <c r="F322" s="9">
        <v>0</v>
      </c>
      <c r="G322" s="9">
        <f t="shared" si="4"/>
        <v>2089</v>
      </c>
    </row>
    <row r="323" spans="1:7" ht="14" x14ac:dyDescent="0.15">
      <c r="A323" s="12" t="s">
        <v>49</v>
      </c>
      <c r="B323" s="13" t="s">
        <v>12</v>
      </c>
      <c r="C323" s="10">
        <v>305</v>
      </c>
      <c r="D323" s="10">
        <v>198</v>
      </c>
      <c r="E323" s="10">
        <v>0</v>
      </c>
      <c r="F323" s="9">
        <v>1</v>
      </c>
      <c r="G323" s="9">
        <f t="shared" si="4"/>
        <v>504</v>
      </c>
    </row>
    <row r="324" spans="1:7" ht="14" x14ac:dyDescent="0.15">
      <c r="A324" s="12" t="s">
        <v>49</v>
      </c>
      <c r="B324" s="13" t="s">
        <v>13</v>
      </c>
      <c r="C324" s="10">
        <v>24</v>
      </c>
      <c r="D324" s="10">
        <v>96</v>
      </c>
      <c r="E324" s="10">
        <v>0</v>
      </c>
      <c r="F324" s="9">
        <v>0</v>
      </c>
      <c r="G324" s="9">
        <f t="shared" ref="G324:G353" si="5">SUM(C324:F324)</f>
        <v>120</v>
      </c>
    </row>
    <row r="325" spans="1:7" ht="14" x14ac:dyDescent="0.15">
      <c r="A325" s="12" t="s">
        <v>49</v>
      </c>
      <c r="B325" s="13" t="s">
        <v>14</v>
      </c>
      <c r="C325" s="10">
        <v>0</v>
      </c>
      <c r="D325" s="10">
        <v>1</v>
      </c>
      <c r="E325" s="10">
        <v>0</v>
      </c>
      <c r="F325" s="9">
        <v>0</v>
      </c>
      <c r="G325" s="9">
        <f t="shared" si="5"/>
        <v>1</v>
      </c>
    </row>
    <row r="326" spans="1:7" ht="14" x14ac:dyDescent="0.15">
      <c r="A326" s="12" t="s">
        <v>49</v>
      </c>
      <c r="B326" s="13" t="s">
        <v>15</v>
      </c>
      <c r="C326" s="10">
        <v>28</v>
      </c>
      <c r="D326" s="10">
        <v>94</v>
      </c>
      <c r="E326" s="10">
        <v>0</v>
      </c>
      <c r="F326" s="9">
        <v>0</v>
      </c>
      <c r="G326" s="9">
        <f t="shared" si="5"/>
        <v>122</v>
      </c>
    </row>
    <row r="327" spans="1:7" ht="14" x14ac:dyDescent="0.15">
      <c r="A327" s="12" t="s">
        <v>49</v>
      </c>
      <c r="B327" s="13" t="s">
        <v>16</v>
      </c>
      <c r="C327" s="10">
        <v>29</v>
      </c>
      <c r="D327" s="10">
        <v>37</v>
      </c>
      <c r="E327" s="10">
        <v>0</v>
      </c>
      <c r="F327" s="9">
        <v>0</v>
      </c>
      <c r="G327" s="9">
        <f t="shared" si="5"/>
        <v>66</v>
      </c>
    </row>
    <row r="328" spans="1:7" ht="14" x14ac:dyDescent="0.15">
      <c r="A328" s="12" t="s">
        <v>49</v>
      </c>
      <c r="B328" s="13" t="s">
        <v>17</v>
      </c>
      <c r="C328" s="10">
        <v>0</v>
      </c>
      <c r="D328" s="10">
        <v>0</v>
      </c>
      <c r="E328" s="10">
        <v>0</v>
      </c>
      <c r="F328" s="9">
        <v>0</v>
      </c>
      <c r="G328" s="9">
        <f t="shared" si="5"/>
        <v>0</v>
      </c>
    </row>
    <row r="329" spans="1:7" ht="14" x14ac:dyDescent="0.15">
      <c r="A329" s="12" t="s">
        <v>49</v>
      </c>
      <c r="B329" s="13" t="s">
        <v>18</v>
      </c>
      <c r="C329" s="10">
        <v>160</v>
      </c>
      <c r="D329" s="10">
        <v>379</v>
      </c>
      <c r="E329" s="10">
        <v>0</v>
      </c>
      <c r="F329" s="9">
        <v>0</v>
      </c>
      <c r="G329" s="9">
        <f t="shared" si="5"/>
        <v>539</v>
      </c>
    </row>
    <row r="330" spans="1:7" ht="14" x14ac:dyDescent="0.15">
      <c r="A330" s="12" t="s">
        <v>49</v>
      </c>
      <c r="B330" s="13" t="s">
        <v>19</v>
      </c>
      <c r="C330" s="10">
        <v>13</v>
      </c>
      <c r="D330" s="10">
        <v>72</v>
      </c>
      <c r="E330" s="10">
        <v>0</v>
      </c>
      <c r="F330" s="9">
        <v>0</v>
      </c>
      <c r="G330" s="9">
        <f t="shared" si="5"/>
        <v>85</v>
      </c>
    </row>
    <row r="331" spans="1:7" ht="14" x14ac:dyDescent="0.15">
      <c r="A331" s="12" t="s">
        <v>49</v>
      </c>
      <c r="B331" s="13" t="s">
        <v>20</v>
      </c>
      <c r="C331" s="10">
        <v>57</v>
      </c>
      <c r="D331" s="10">
        <v>151</v>
      </c>
      <c r="E331" s="10">
        <v>0</v>
      </c>
      <c r="F331" s="9">
        <v>0</v>
      </c>
      <c r="G331" s="9">
        <f t="shared" si="5"/>
        <v>208</v>
      </c>
    </row>
    <row r="332" spans="1:7" ht="14" x14ac:dyDescent="0.15">
      <c r="A332" s="12" t="s">
        <v>55</v>
      </c>
      <c r="B332" s="13" t="s">
        <v>10</v>
      </c>
      <c r="C332" s="10">
        <v>33</v>
      </c>
      <c r="D332" s="10">
        <v>105</v>
      </c>
      <c r="E332" s="10">
        <v>0</v>
      </c>
      <c r="F332" s="9">
        <v>0</v>
      </c>
      <c r="G332" s="9">
        <f t="shared" si="5"/>
        <v>138</v>
      </c>
    </row>
    <row r="333" spans="1:7" ht="14" x14ac:dyDescent="0.15">
      <c r="A333" s="12" t="s">
        <v>55</v>
      </c>
      <c r="B333" s="13" t="s">
        <v>11</v>
      </c>
      <c r="C333" s="10">
        <v>7</v>
      </c>
      <c r="D333" s="10">
        <v>466</v>
      </c>
      <c r="E333" s="10">
        <v>0</v>
      </c>
      <c r="F333" s="9">
        <v>0</v>
      </c>
      <c r="G333" s="9">
        <f t="shared" si="5"/>
        <v>473</v>
      </c>
    </row>
    <row r="334" spans="1:7" ht="14" x14ac:dyDescent="0.15">
      <c r="A334" s="12" t="s">
        <v>55</v>
      </c>
      <c r="B334" s="13" t="s">
        <v>12</v>
      </c>
      <c r="C334" s="10">
        <v>63</v>
      </c>
      <c r="D334" s="10">
        <v>40</v>
      </c>
      <c r="E334" s="10">
        <v>0</v>
      </c>
      <c r="F334" s="9">
        <v>0</v>
      </c>
      <c r="G334" s="9">
        <f t="shared" si="5"/>
        <v>103</v>
      </c>
    </row>
    <row r="335" spans="1:7" ht="14" x14ac:dyDescent="0.15">
      <c r="A335" s="12" t="s">
        <v>55</v>
      </c>
      <c r="B335" s="13" t="s">
        <v>13</v>
      </c>
      <c r="C335" s="10">
        <v>3</v>
      </c>
      <c r="D335" s="10">
        <v>13</v>
      </c>
      <c r="E335" s="10">
        <v>0</v>
      </c>
      <c r="F335" s="9">
        <v>0</v>
      </c>
      <c r="G335" s="9">
        <f t="shared" si="5"/>
        <v>16</v>
      </c>
    </row>
    <row r="336" spans="1:7" ht="14" x14ac:dyDescent="0.15">
      <c r="A336" s="12" t="s">
        <v>55</v>
      </c>
      <c r="B336" s="13" t="s">
        <v>14</v>
      </c>
      <c r="C336" s="10">
        <v>0</v>
      </c>
      <c r="D336" s="10">
        <v>0</v>
      </c>
      <c r="E336" s="10">
        <v>0</v>
      </c>
      <c r="F336" s="9">
        <v>0</v>
      </c>
      <c r="G336" s="9">
        <f t="shared" si="5"/>
        <v>0</v>
      </c>
    </row>
    <row r="337" spans="1:7" ht="14" x14ac:dyDescent="0.15">
      <c r="A337" s="12" t="s">
        <v>55</v>
      </c>
      <c r="B337" s="13" t="s">
        <v>15</v>
      </c>
      <c r="C337" s="10">
        <v>1</v>
      </c>
      <c r="D337" s="10">
        <v>5</v>
      </c>
      <c r="E337" s="10">
        <v>0</v>
      </c>
      <c r="F337" s="9">
        <v>0</v>
      </c>
      <c r="G337" s="9">
        <f t="shared" si="5"/>
        <v>6</v>
      </c>
    </row>
    <row r="338" spans="1:7" ht="14" x14ac:dyDescent="0.15">
      <c r="A338" s="12" t="s">
        <v>55</v>
      </c>
      <c r="B338" s="13" t="s">
        <v>16</v>
      </c>
      <c r="C338" s="10">
        <v>3</v>
      </c>
      <c r="D338" s="10">
        <v>11</v>
      </c>
      <c r="E338" s="10">
        <v>0</v>
      </c>
      <c r="F338" s="9">
        <v>0</v>
      </c>
      <c r="G338" s="9">
        <f t="shared" si="5"/>
        <v>14</v>
      </c>
    </row>
    <row r="339" spans="1:7" ht="14" x14ac:dyDescent="0.15">
      <c r="A339" s="12" t="s">
        <v>55</v>
      </c>
      <c r="B339" s="13" t="s">
        <v>17</v>
      </c>
      <c r="C339" s="10">
        <v>0</v>
      </c>
      <c r="D339" s="10">
        <v>0</v>
      </c>
      <c r="E339" s="10">
        <v>0</v>
      </c>
      <c r="F339" s="9">
        <v>0</v>
      </c>
      <c r="G339" s="9">
        <f t="shared" si="5"/>
        <v>0</v>
      </c>
    </row>
    <row r="340" spans="1:7" ht="14" x14ac:dyDescent="0.15">
      <c r="A340" s="12" t="s">
        <v>55</v>
      </c>
      <c r="B340" s="13" t="s">
        <v>18</v>
      </c>
      <c r="C340" s="10">
        <v>17</v>
      </c>
      <c r="D340" s="10">
        <v>105</v>
      </c>
      <c r="E340" s="10">
        <v>0</v>
      </c>
      <c r="F340" s="9">
        <v>0</v>
      </c>
      <c r="G340" s="9">
        <f t="shared" si="5"/>
        <v>122</v>
      </c>
    </row>
    <row r="341" spans="1:7" ht="14" x14ac:dyDescent="0.15">
      <c r="A341" s="12" t="s">
        <v>55</v>
      </c>
      <c r="B341" s="13" t="s">
        <v>19</v>
      </c>
      <c r="C341" s="10">
        <v>3</v>
      </c>
      <c r="D341" s="10">
        <v>25</v>
      </c>
      <c r="E341" s="10">
        <v>0</v>
      </c>
      <c r="F341" s="9">
        <v>0</v>
      </c>
      <c r="G341" s="9">
        <f t="shared" si="5"/>
        <v>28</v>
      </c>
    </row>
    <row r="342" spans="1:7" ht="14" x14ac:dyDescent="0.15">
      <c r="A342" s="12" t="s">
        <v>55</v>
      </c>
      <c r="B342" s="13" t="s">
        <v>20</v>
      </c>
      <c r="C342" s="10">
        <v>7</v>
      </c>
      <c r="D342" s="10">
        <v>34</v>
      </c>
      <c r="E342" s="10">
        <v>0</v>
      </c>
      <c r="F342" s="9">
        <v>0</v>
      </c>
      <c r="G342" s="9">
        <f t="shared" si="5"/>
        <v>41</v>
      </c>
    </row>
    <row r="343" spans="1:7" ht="14" x14ac:dyDescent="0.15">
      <c r="A343" s="12" t="s">
        <v>50</v>
      </c>
      <c r="B343" s="13" t="s">
        <v>10</v>
      </c>
      <c r="C343" s="10">
        <v>22</v>
      </c>
      <c r="D343" s="10">
        <v>30</v>
      </c>
      <c r="E343" s="10">
        <v>0</v>
      </c>
      <c r="F343" s="9">
        <v>0</v>
      </c>
      <c r="G343" s="9">
        <f t="shared" si="5"/>
        <v>52</v>
      </c>
    </row>
    <row r="344" spans="1:7" ht="14" x14ac:dyDescent="0.15">
      <c r="A344" s="12" t="s">
        <v>50</v>
      </c>
      <c r="B344" s="13" t="s">
        <v>11</v>
      </c>
      <c r="C344" s="10">
        <v>2</v>
      </c>
      <c r="D344" s="10">
        <v>298</v>
      </c>
      <c r="E344" s="10">
        <v>0</v>
      </c>
      <c r="F344" s="9">
        <v>0</v>
      </c>
      <c r="G344" s="9">
        <f t="shared" si="5"/>
        <v>300</v>
      </c>
    </row>
    <row r="345" spans="1:7" ht="14" x14ac:dyDescent="0.15">
      <c r="A345" s="12" t="s">
        <v>50</v>
      </c>
      <c r="B345" s="13" t="s">
        <v>12</v>
      </c>
      <c r="C345" s="10">
        <v>34</v>
      </c>
      <c r="D345" s="10">
        <v>14</v>
      </c>
      <c r="E345" s="10">
        <v>0</v>
      </c>
      <c r="F345" s="9">
        <v>0</v>
      </c>
      <c r="G345" s="9">
        <f t="shared" si="5"/>
        <v>48</v>
      </c>
    </row>
    <row r="346" spans="1:7" ht="14" x14ac:dyDescent="0.15">
      <c r="A346" s="12" t="s">
        <v>50</v>
      </c>
      <c r="B346" s="13" t="s">
        <v>13</v>
      </c>
      <c r="C346" s="10">
        <v>1</v>
      </c>
      <c r="D346" s="10">
        <v>13</v>
      </c>
      <c r="E346" s="10">
        <v>0</v>
      </c>
      <c r="F346" s="9">
        <v>0</v>
      </c>
      <c r="G346" s="9">
        <f t="shared" si="5"/>
        <v>14</v>
      </c>
    </row>
    <row r="347" spans="1:7" ht="14" x14ac:dyDescent="0.15">
      <c r="A347" s="12" t="s">
        <v>50</v>
      </c>
      <c r="B347" s="13" t="s">
        <v>14</v>
      </c>
      <c r="C347" s="10">
        <v>0</v>
      </c>
      <c r="D347" s="10">
        <v>0</v>
      </c>
      <c r="E347" s="10">
        <v>0</v>
      </c>
      <c r="F347" s="9">
        <v>0</v>
      </c>
      <c r="G347" s="9">
        <f t="shared" si="5"/>
        <v>0</v>
      </c>
    </row>
    <row r="348" spans="1:7" ht="14" x14ac:dyDescent="0.15">
      <c r="A348" s="12" t="s">
        <v>50</v>
      </c>
      <c r="B348" s="13" t="s">
        <v>15</v>
      </c>
      <c r="C348" s="10">
        <v>2</v>
      </c>
      <c r="D348" s="10">
        <v>14</v>
      </c>
      <c r="E348" s="10">
        <v>0</v>
      </c>
      <c r="F348" s="9">
        <v>0</v>
      </c>
      <c r="G348" s="9">
        <f t="shared" si="5"/>
        <v>16</v>
      </c>
    </row>
    <row r="349" spans="1:7" ht="14" x14ac:dyDescent="0.15">
      <c r="A349" s="12" t="s">
        <v>50</v>
      </c>
      <c r="B349" s="13" t="s">
        <v>16</v>
      </c>
      <c r="C349" s="10">
        <v>1</v>
      </c>
      <c r="D349" s="10">
        <v>25</v>
      </c>
      <c r="E349" s="10">
        <v>0</v>
      </c>
      <c r="F349" s="9">
        <v>0</v>
      </c>
      <c r="G349" s="9">
        <f t="shared" si="5"/>
        <v>26</v>
      </c>
    </row>
    <row r="350" spans="1:7" ht="14" x14ac:dyDescent="0.15">
      <c r="A350" s="12" t="s">
        <v>50</v>
      </c>
      <c r="B350" s="13" t="s">
        <v>17</v>
      </c>
      <c r="C350" s="10">
        <v>0</v>
      </c>
      <c r="D350" s="10">
        <v>0</v>
      </c>
      <c r="E350" s="10">
        <v>0</v>
      </c>
      <c r="F350" s="9">
        <v>0</v>
      </c>
      <c r="G350" s="9">
        <f t="shared" si="5"/>
        <v>0</v>
      </c>
    </row>
    <row r="351" spans="1:7" ht="14" x14ac:dyDescent="0.15">
      <c r="A351" s="12" t="s">
        <v>50</v>
      </c>
      <c r="B351" s="13" t="s">
        <v>18</v>
      </c>
      <c r="C351" s="10">
        <v>9</v>
      </c>
      <c r="D351" s="10">
        <v>43</v>
      </c>
      <c r="E351" s="10">
        <v>0</v>
      </c>
      <c r="F351" s="9">
        <v>0</v>
      </c>
      <c r="G351" s="9">
        <f t="shared" si="5"/>
        <v>52</v>
      </c>
    </row>
    <row r="352" spans="1:7" ht="14" x14ac:dyDescent="0.15">
      <c r="A352" s="12" t="s">
        <v>50</v>
      </c>
      <c r="B352" s="13" t="s">
        <v>19</v>
      </c>
      <c r="C352" s="10">
        <v>1</v>
      </c>
      <c r="D352" s="10">
        <v>4</v>
      </c>
      <c r="E352" s="10">
        <v>0</v>
      </c>
      <c r="F352" s="9">
        <v>0</v>
      </c>
      <c r="G352" s="9">
        <f t="shared" si="5"/>
        <v>5</v>
      </c>
    </row>
    <row r="353" spans="1:7" ht="14" x14ac:dyDescent="0.15">
      <c r="A353" s="12" t="s">
        <v>50</v>
      </c>
      <c r="B353" s="13" t="s">
        <v>20</v>
      </c>
      <c r="C353" s="10">
        <v>4</v>
      </c>
      <c r="D353" s="10">
        <v>18</v>
      </c>
      <c r="E353" s="10">
        <v>0</v>
      </c>
      <c r="F353" s="9">
        <v>0</v>
      </c>
      <c r="G353" s="9">
        <f t="shared" si="5"/>
        <v>22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"=Coahuila", Concentrado!$B$2:$B$353,  "="&amp;$A2)</f>
        <v>44</v>
      </c>
      <c r="C2" s="6">
        <f>SUMIFS(Concentrado!D$2:D$353, Concentrado!$A$2:$A$353, "=Coahuila", Concentrado!$B$2:$B$353,  "="&amp;$A2)</f>
        <v>93</v>
      </c>
      <c r="D2" s="6">
        <f>SUMIFS(Concentrado!E$2:E$353, Concentrado!$A$2:$A$353, "=Coahuila", Concentrado!$B$2:$B$353,  "="&amp;$A2)</f>
        <v>0</v>
      </c>
      <c r="E2" s="6">
        <f>SUMIFS(Concentrado!F$2:F$353, Concentrado!$A$2:$A$353, "=Coahuila", Concentrado!$B$2:$B$353,  "="&amp;$A2)</f>
        <v>0</v>
      </c>
      <c r="F2" s="6">
        <f>SUMIFS(Concentrado!G$2:G$353, Concentrado!$A$2:$A$353, "=Coahuila", Concentrado!$B$2:$B$353,  "="&amp;$A2)</f>
        <v>137</v>
      </c>
    </row>
    <row r="3" spans="1:6" x14ac:dyDescent="0.2">
      <c r="A3" s="5" t="s">
        <v>11</v>
      </c>
      <c r="B3" s="6">
        <f>SUMIFS(Concentrado!C$2:C$353, Concentrado!$A$2:$A$353, "=Coahuila", Concentrado!$B$2:$B$353,  "="&amp;$A3)</f>
        <v>11</v>
      </c>
      <c r="C3" s="6">
        <f>SUMIFS(Concentrado!D$2:D$353, Concentrado!$A$2:$A$353, "=Coahuila", Concentrado!$B$2:$B$353,  "="&amp;$A3)</f>
        <v>384</v>
      </c>
      <c r="D3" s="6">
        <f>SUMIFS(Concentrado!E$2:E$353, Concentrado!$A$2:$A$353, "=Coahuila", Concentrado!$B$2:$B$353,  "="&amp;$A3)</f>
        <v>0</v>
      </c>
      <c r="E3" s="6">
        <f>SUMIFS(Concentrado!F$2:F$353, Concentrado!$A$2:$A$353, "=Coahuila", Concentrado!$B$2:$B$353,  "="&amp;$A3)</f>
        <v>0</v>
      </c>
      <c r="F3" s="6">
        <f>SUMIFS(Concentrado!G$2:G353, Concentrado!$A$2:$A353, "=Coahuila", Concentrado!$B$2:$B353,  "="&amp;$A3)</f>
        <v>395</v>
      </c>
    </row>
    <row r="4" spans="1:6" x14ac:dyDescent="0.2">
      <c r="A4" s="5" t="s">
        <v>12</v>
      </c>
      <c r="B4" s="6">
        <f>SUMIFS(Concentrado!C$2:C$353, Concentrado!$A$2:$A$353, "=Coahuila", Concentrado!$B$2:$B$353,  "="&amp;$A4)</f>
        <v>105</v>
      </c>
      <c r="C4" s="6">
        <f>SUMIFS(Concentrado!D$2:D$353, Concentrado!$A$2:$A$353, "=Coahuila", Concentrado!$B$2:$B$353,  "="&amp;$A4)</f>
        <v>42</v>
      </c>
      <c r="D4" s="6">
        <f>SUMIFS(Concentrado!E$2:E$353, Concentrado!$A$2:$A$353, "=Coahuila", Concentrado!$B$2:$B$353,  "="&amp;$A4)</f>
        <v>0</v>
      </c>
      <c r="E4" s="6">
        <f>SUMIFS(Concentrado!F$2:F$353, Concentrado!$A$2:$A$353, "=Coahuila", Concentrado!$B$2:$B$353,  "="&amp;$A4)</f>
        <v>0</v>
      </c>
      <c r="F4" s="6">
        <f>SUMIFS(Concentrado!G$2:G353, Concentrado!$A$2:$A353, "=Coahuila", Concentrado!$B$2:$B353,  "="&amp;$A4)</f>
        <v>147</v>
      </c>
    </row>
    <row r="5" spans="1:6" x14ac:dyDescent="0.2">
      <c r="A5" s="5" t="s">
        <v>13</v>
      </c>
      <c r="B5" s="6">
        <f>SUMIFS(Concentrado!C$2:C$353, Concentrado!$A$2:$A$353, "=Coahuila", Concentrado!$B$2:$B$353,  "="&amp;$A5)</f>
        <v>1</v>
      </c>
      <c r="C5" s="6">
        <f>SUMIFS(Concentrado!D$2:D$353, Concentrado!$A$2:$A$353, "=Coahuila", Concentrado!$B$2:$B$353,  "="&amp;$A5)</f>
        <v>4</v>
      </c>
      <c r="D5" s="6">
        <f>SUMIFS(Concentrado!E$2:E$353, Concentrado!$A$2:$A$353, "=Coahuila", Concentrado!$B$2:$B$353,  "="&amp;$A5)</f>
        <v>0</v>
      </c>
      <c r="E5" s="6">
        <f>SUMIFS(Concentrado!F$2:F$353, Concentrado!$A$2:$A$353, "=Coahuila", Concentrado!$B$2:$B$353,  "="&amp;$A5)</f>
        <v>0</v>
      </c>
      <c r="F5" s="6">
        <f>SUMIFS(Concentrado!G$2:G353, Concentrado!$A$2:$A353, "=Coahuila", Concentrado!$B$2:$B353,  "="&amp;$A5)</f>
        <v>5</v>
      </c>
    </row>
    <row r="6" spans="1:6" x14ac:dyDescent="0.2">
      <c r="A6" s="5" t="s">
        <v>14</v>
      </c>
      <c r="B6" s="6">
        <f>SUMIFS(Concentrado!C$2:C$353, Concentrado!$A$2:$A$353, "=Coahuila", Concentrado!$B$2:$B$353,  "="&amp;$A6)</f>
        <v>0</v>
      </c>
      <c r="C6" s="6">
        <f>SUMIFS(Concentrado!D$2:D$353, Concentrado!$A$2:$A$353, "=Coahuila", Concentrado!$B$2:$B$353,  "="&amp;$A6)</f>
        <v>0</v>
      </c>
      <c r="D6" s="6">
        <f>SUMIFS(Concentrado!E$2:E$353, Concentrado!$A$2:$A$353, "=Coahuila", Concentrado!$B$2:$B$353,  "="&amp;$A6)</f>
        <v>0</v>
      </c>
      <c r="E6" s="6">
        <f>SUMIFS(Concentrado!F$2:F$353, Concentrado!$A$2:$A$353, "=Coahuila", Concentrado!$B$2:$B$353,  "="&amp;$A6)</f>
        <v>0</v>
      </c>
      <c r="F6" s="6">
        <f>SUMIFS(Concentrado!G$2:G353, Concentrado!$A$2:$A353, "=Coahuila",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"=Coahuila", Concentrado!$B$2:$B$353,  "="&amp;$A7)</f>
        <v>2</v>
      </c>
      <c r="C7" s="6">
        <f>SUMIFS(Concentrado!D$2:D$353, Concentrado!$A$2:$A$353, "=Coahuila", Concentrado!$B$2:$B$353,  "="&amp;$A7)</f>
        <v>5</v>
      </c>
      <c r="D7" s="6">
        <f>SUMIFS(Concentrado!E$2:E$353, Concentrado!$A$2:$A$353, "=Coahuila", Concentrado!$B$2:$B$353,  "="&amp;$A7)</f>
        <v>0</v>
      </c>
      <c r="E7" s="6">
        <f>SUMIFS(Concentrado!F$2:F$353, Concentrado!$A$2:$A$353, "=Coahuila", Concentrado!$B$2:$B$353,  "="&amp;$A7)</f>
        <v>0</v>
      </c>
      <c r="F7" s="6">
        <f>SUMIFS(Concentrado!G$2:G353, Concentrado!$A$2:$A353, "=Coahuila", Concentrado!$B$2:$B353,  "="&amp;$A7)</f>
        <v>7</v>
      </c>
    </row>
    <row r="8" spans="1:6" x14ac:dyDescent="0.2">
      <c r="A8" s="5" t="s">
        <v>16</v>
      </c>
      <c r="B8" s="6">
        <f>SUMIFS(Concentrado!C$2:C$353, Concentrado!$A$2:$A$353, "=Coahuila", Concentrado!$B$2:$B$353,  "="&amp;$A8)</f>
        <v>12</v>
      </c>
      <c r="C8" s="6">
        <f>SUMIFS(Concentrado!D$2:D$353, Concentrado!$A$2:$A$353, "=Coahuila", Concentrado!$B$2:$B$353,  "="&amp;$A8)</f>
        <v>22</v>
      </c>
      <c r="D8" s="6">
        <f>SUMIFS(Concentrado!E$2:E$353, Concentrado!$A$2:$A$353, "=Coahuila", Concentrado!$B$2:$B$353,  "="&amp;$A8)</f>
        <v>0</v>
      </c>
      <c r="E8" s="6">
        <f>SUMIFS(Concentrado!F$2:F$353, Concentrado!$A$2:$A$353, "=Coahuila", Concentrado!$B$2:$B$353,  "="&amp;$A8)</f>
        <v>0</v>
      </c>
      <c r="F8" s="6">
        <f>SUMIFS(Concentrado!G$2:G353, Concentrado!$A$2:$A353, "=Coahuila", Concentrado!$B$2:$B353,  "="&amp;$A8)</f>
        <v>34</v>
      </c>
    </row>
    <row r="9" spans="1:6" x14ac:dyDescent="0.2">
      <c r="A9" s="5" t="s">
        <v>17</v>
      </c>
      <c r="B9" s="6">
        <f>SUMIFS(Concentrado!C$2:C$353, Concentrado!$A$2:$A$353, "=Coahuila", Concentrado!$B$2:$B$353,  "="&amp;$A9)</f>
        <v>0</v>
      </c>
      <c r="C9" s="6">
        <f>SUMIFS(Concentrado!D$2:D$353, Concentrado!$A$2:$A$353, "=Coahuila", Concentrado!$B$2:$B$353,  "="&amp;$A9)</f>
        <v>0</v>
      </c>
      <c r="D9" s="6">
        <f>SUMIFS(Concentrado!E$2:E$353, Concentrado!$A$2:$A$353, "=Coahuila", Concentrado!$B$2:$B$353,  "="&amp;$A9)</f>
        <v>0</v>
      </c>
      <c r="E9" s="6">
        <f>SUMIFS(Concentrado!F$2:F$353, Concentrado!$A$2:$A$353, "=Coahuila", Concentrado!$B$2:$B$353,  "="&amp;$A9)</f>
        <v>0</v>
      </c>
      <c r="F9" s="6">
        <f>SUMIFS(Concentrado!G$2:G353, Concentrado!$A$2:$A353, "=Coahuila",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"=Coahuila", Concentrado!$B$2:$B$353,  "="&amp;$A10)</f>
        <v>23</v>
      </c>
      <c r="C10" s="6">
        <f>SUMIFS(Concentrado!D$2:D$353, Concentrado!$A$2:$A$353, "=Coahuila", Concentrado!$B$2:$B$353,  "="&amp;$A10)</f>
        <v>41</v>
      </c>
      <c r="D10" s="6">
        <f>SUMIFS(Concentrado!E$2:E$353, Concentrado!$A$2:$A$353, "=Coahuila", Concentrado!$B$2:$B$353,  "="&amp;$A10)</f>
        <v>0</v>
      </c>
      <c r="E10" s="6">
        <f>SUMIFS(Concentrado!F$2:F$353, Concentrado!$A$2:$A$353, "=Coahuila", Concentrado!$B$2:$B$353,  "="&amp;$A10)</f>
        <v>0</v>
      </c>
      <c r="F10" s="6">
        <f>SUMIFS(Concentrado!G$2:G353, Concentrado!$A$2:$A353, "=Coahuila", Concentrado!$B$2:$B353,  "="&amp;$A10)</f>
        <v>64</v>
      </c>
    </row>
    <row r="11" spans="1:6" x14ac:dyDescent="0.2">
      <c r="A11" s="5" t="s">
        <v>19</v>
      </c>
      <c r="B11" s="6">
        <f>SUMIFS(Concentrado!C$2:C$353, Concentrado!$A$2:$A$353, "=Coahuila", Concentrado!$B$2:$B$353,  "="&amp;$A11)</f>
        <v>0</v>
      </c>
      <c r="C11" s="6">
        <f>SUMIFS(Concentrado!D$2:D$353, Concentrado!$A$2:$A$353, "=Coahuila", Concentrado!$B$2:$B$353,  "="&amp;$A11)</f>
        <v>12</v>
      </c>
      <c r="D11" s="6">
        <f>SUMIFS(Concentrado!E$2:E$353, Concentrado!$A$2:$A$353, "=Coahuila", Concentrado!$B$2:$B$353,  "="&amp;$A11)</f>
        <v>0</v>
      </c>
      <c r="E11" s="6">
        <f>SUMIFS(Concentrado!F$2:F$353, Concentrado!$A$2:$A$353, "=Coahuila", Concentrado!$B$2:$B$353,  "="&amp;$A11)</f>
        <v>0</v>
      </c>
      <c r="F11" s="6">
        <f>SUMIFS(Concentrado!G$2:G353, Concentrado!$A$2:$A353, "=Coahuila", Concentrado!$B$2:$B353,  "="&amp;$A11)</f>
        <v>12</v>
      </c>
    </row>
    <row r="12" spans="1:6" x14ac:dyDescent="0.2">
      <c r="A12" s="5" t="s">
        <v>20</v>
      </c>
      <c r="B12" s="6">
        <f>SUMIFS(Concentrado!C$2:C$353, Concentrado!$A$2:$A$353, "=Coahuila", Concentrado!$B$2:$B$353,  "="&amp;$A12)</f>
        <v>3</v>
      </c>
      <c r="C12" s="6">
        <f>SUMIFS(Concentrado!D$2:D$353, Concentrado!$A$2:$A$353, "=Coahuila", Concentrado!$B$2:$B$353,  "="&amp;$A12)</f>
        <v>13</v>
      </c>
      <c r="D12" s="6">
        <f>SUMIFS(Concentrado!E$2:E$353, Concentrado!$A$2:$A$353, "=Coahuila", Concentrado!$B$2:$B$353,  "="&amp;$A12)</f>
        <v>0</v>
      </c>
      <c r="E12" s="6">
        <f>SUMIFS(Concentrado!F$2:F$353, Concentrado!$A$2:$A$353, "=Coahuila", Concentrado!$B$2:$B$353,  "="&amp;$A12)</f>
        <v>0</v>
      </c>
      <c r="F12" s="6">
        <f>SUMIFS(Concentrado!G$2:G353, Concentrado!$A$2:$A353, "=Coahuila", Concentrado!$B$2:$B353,  "="&amp;$A12)</f>
        <v>16</v>
      </c>
    </row>
    <row r="13" spans="1:6" x14ac:dyDescent="0.2">
      <c r="A13" s="8" t="s">
        <v>21</v>
      </c>
      <c r="B13" s="8">
        <f>SUM(B2:B12)</f>
        <v>201</v>
      </c>
      <c r="C13" s="8">
        <f>SUM(C2:C12)</f>
        <v>616</v>
      </c>
      <c r="D13" s="8">
        <f>SUM(D2:D12)</f>
        <v>0</v>
      </c>
      <c r="E13" s="8">
        <f>SUM(E2:E12)</f>
        <v>0</v>
      </c>
      <c r="F13" s="8">
        <f>SUM(F2:F12)</f>
        <v>817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"=Colima", Concentrado!$B$2:$B$353,  "="&amp;$A2)</f>
        <v>29</v>
      </c>
      <c r="C2" s="6">
        <f>SUMIFS(Concentrado!D$2:D$353, Concentrado!$A$2:$A$353, "=Colima", Concentrado!$B$2:$B$353,  "="&amp;$A2)</f>
        <v>43</v>
      </c>
      <c r="D2" s="6">
        <f>SUMIFS(Concentrado!E$2:E$353, Concentrado!$A$2:$A$353, "=Colima", Concentrado!$B$2:$B$353,  "="&amp;$A2)</f>
        <v>0</v>
      </c>
      <c r="E2" s="6">
        <f>SUMIFS(Concentrado!F$2:F$353, Concentrado!$A$2:$A$353, "=Colima", Concentrado!$B$2:$B$353,  "="&amp;$A2)</f>
        <v>0</v>
      </c>
      <c r="F2" s="6">
        <f>SUMIFS(Concentrado!G$2:G$353, Concentrado!$A$2:$A$353, "=Colima", Concentrado!$B$2:$B$353,  "="&amp;$A2)</f>
        <v>72</v>
      </c>
    </row>
    <row r="3" spans="1:6" x14ac:dyDescent="0.2">
      <c r="A3" s="5" t="s">
        <v>11</v>
      </c>
      <c r="B3" s="6">
        <f>SUMIFS(Concentrado!C$2:C$353, Concentrado!$A$2:$A$353, "=Colima", Concentrado!$B$2:$B$353,  "="&amp;$A3)</f>
        <v>3</v>
      </c>
      <c r="C3" s="6">
        <f>SUMIFS(Concentrado!D$2:D$353, Concentrado!$A$2:$A$353, "=Colima", Concentrado!$B$2:$B$353,  "="&amp;$A3)</f>
        <v>181</v>
      </c>
      <c r="D3" s="6">
        <f>SUMIFS(Concentrado!E$2:E$353, Concentrado!$A$2:$A$353, "=Colima", Concentrado!$B$2:$B$353,  "="&amp;$A3)</f>
        <v>0</v>
      </c>
      <c r="E3" s="6">
        <f>SUMIFS(Concentrado!F$2:F$353, Concentrado!$A$2:$A$353, "=Colima", Concentrado!$B$2:$B$353,  "="&amp;$A3)</f>
        <v>0</v>
      </c>
      <c r="F3" s="6">
        <f>SUMIFS(Concentrado!G$2:G353, Concentrado!$A$2:$A353, "=Colima", Concentrado!$B$2:$B353,  "="&amp;$A3)</f>
        <v>184</v>
      </c>
    </row>
    <row r="4" spans="1:6" x14ac:dyDescent="0.2">
      <c r="A4" s="5" t="s">
        <v>12</v>
      </c>
      <c r="B4" s="6">
        <f>SUMIFS(Concentrado!C$2:C$353, Concentrado!$A$2:$A$353, "=Colima", Concentrado!$B$2:$B$353,  "="&amp;$A4)</f>
        <v>20</v>
      </c>
      <c r="C4" s="6">
        <f>SUMIFS(Concentrado!D$2:D$353, Concentrado!$A$2:$A$353, "=Colima", Concentrado!$B$2:$B$353,  "="&amp;$A4)</f>
        <v>15</v>
      </c>
      <c r="D4" s="6">
        <f>SUMIFS(Concentrado!E$2:E$353, Concentrado!$A$2:$A$353, "=Colima", Concentrado!$B$2:$B$353,  "="&amp;$A4)</f>
        <v>0</v>
      </c>
      <c r="E4" s="6">
        <f>SUMIFS(Concentrado!F$2:F$353, Concentrado!$A$2:$A$353, "=Colima", Concentrado!$B$2:$B$353,  "="&amp;$A4)</f>
        <v>0</v>
      </c>
      <c r="F4" s="6">
        <f>SUMIFS(Concentrado!G$2:G353, Concentrado!$A$2:$A353, "=Colima", Concentrado!$B$2:$B353,  "="&amp;$A4)</f>
        <v>35</v>
      </c>
    </row>
    <row r="5" spans="1:6" x14ac:dyDescent="0.2">
      <c r="A5" s="5" t="s">
        <v>13</v>
      </c>
      <c r="B5" s="6">
        <f>SUMIFS(Concentrado!C$2:C$353, Concentrado!$A$2:$A$353, "=Colima", Concentrado!$B$2:$B$353,  "="&amp;$A5)</f>
        <v>0</v>
      </c>
      <c r="C5" s="6">
        <f>SUMIFS(Concentrado!D$2:D$353, Concentrado!$A$2:$A$353, "=Colima", Concentrado!$B$2:$B$353,  "="&amp;$A5)</f>
        <v>3</v>
      </c>
      <c r="D5" s="6">
        <f>SUMIFS(Concentrado!E$2:E$353, Concentrado!$A$2:$A$353, "=Colima", Concentrado!$B$2:$B$353,  "="&amp;$A5)</f>
        <v>0</v>
      </c>
      <c r="E5" s="6">
        <f>SUMIFS(Concentrado!F$2:F$353, Concentrado!$A$2:$A$353, "=Colima", Concentrado!$B$2:$B$353,  "="&amp;$A5)</f>
        <v>0</v>
      </c>
      <c r="F5" s="6">
        <f>SUMIFS(Concentrado!G$2:G353, Concentrado!$A$2:$A353, "=Colima", Concentrado!$B$2:$B353,  "="&amp;$A5)</f>
        <v>3</v>
      </c>
    </row>
    <row r="6" spans="1:6" x14ac:dyDescent="0.2">
      <c r="A6" s="5" t="s">
        <v>14</v>
      </c>
      <c r="B6" s="6">
        <f>SUMIFS(Concentrado!C$2:C$353, Concentrado!$A$2:$A$353, "=Colima", Concentrado!$B$2:$B$353,  "="&amp;$A6)</f>
        <v>0</v>
      </c>
      <c r="C6" s="6">
        <f>SUMIFS(Concentrado!D$2:D$353, Concentrado!$A$2:$A$353, "=Colima", Concentrado!$B$2:$B$353,  "="&amp;$A6)</f>
        <v>0</v>
      </c>
      <c r="D6" s="6">
        <f>SUMIFS(Concentrado!E$2:E$353, Concentrado!$A$2:$A$353, "=Colima", Concentrado!$B$2:$B$353,  "="&amp;$A6)</f>
        <v>0</v>
      </c>
      <c r="E6" s="6">
        <f>SUMIFS(Concentrado!F$2:F$353, Concentrado!$A$2:$A$353, "=Colima", Concentrado!$B$2:$B$353,  "="&amp;$A6)</f>
        <v>0</v>
      </c>
      <c r="F6" s="6">
        <f>SUMIFS(Concentrado!G$2:G353, Concentrado!$A$2:$A353, "=Colima",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"=Colima", Concentrado!$B$2:$B$353,  "="&amp;$A7)</f>
        <v>0</v>
      </c>
      <c r="C7" s="6">
        <f>SUMIFS(Concentrado!D$2:D$353, Concentrado!$A$2:$A$353, "=Colima", Concentrado!$B$2:$B$353,  "="&amp;$A7)</f>
        <v>3</v>
      </c>
      <c r="D7" s="6">
        <f>SUMIFS(Concentrado!E$2:E$353, Concentrado!$A$2:$A$353, "=Colima", Concentrado!$B$2:$B$353,  "="&amp;$A7)</f>
        <v>0</v>
      </c>
      <c r="E7" s="6">
        <f>SUMIFS(Concentrado!F$2:F$353, Concentrado!$A$2:$A$353, "=Colima", Concentrado!$B$2:$B$353,  "="&amp;$A7)</f>
        <v>0</v>
      </c>
      <c r="F7" s="6">
        <f>SUMIFS(Concentrado!G$2:G353, Concentrado!$A$2:$A353, "=Colima", Concentrado!$B$2:$B353,  "="&amp;$A7)</f>
        <v>3</v>
      </c>
    </row>
    <row r="8" spans="1:6" x14ac:dyDescent="0.2">
      <c r="A8" s="5" t="s">
        <v>16</v>
      </c>
      <c r="B8" s="6">
        <f>SUMIFS(Concentrado!C$2:C$353, Concentrado!$A$2:$A$353, "=Colima", Concentrado!$B$2:$B$353,  "="&amp;$A8)</f>
        <v>4</v>
      </c>
      <c r="C8" s="6">
        <f>SUMIFS(Concentrado!D$2:D$353, Concentrado!$A$2:$A$353, "=Colima", Concentrado!$B$2:$B$353,  "="&amp;$A8)</f>
        <v>3</v>
      </c>
      <c r="D8" s="6">
        <f>SUMIFS(Concentrado!E$2:E$353, Concentrado!$A$2:$A$353, "=Colima", Concentrado!$B$2:$B$353,  "="&amp;$A8)</f>
        <v>0</v>
      </c>
      <c r="E8" s="6">
        <f>SUMIFS(Concentrado!F$2:F$353, Concentrado!$A$2:$A$353, "=Colima", Concentrado!$B$2:$B$353,  "="&amp;$A8)</f>
        <v>0</v>
      </c>
      <c r="F8" s="6">
        <f>SUMIFS(Concentrado!G$2:G353, Concentrado!$A$2:$A353, "=Colima", Concentrado!$B$2:$B353,  "="&amp;$A8)</f>
        <v>7</v>
      </c>
    </row>
    <row r="9" spans="1:6" x14ac:dyDescent="0.2">
      <c r="A9" s="5" t="s">
        <v>17</v>
      </c>
      <c r="B9" s="6">
        <f>SUMIFS(Concentrado!C$2:C$353, Concentrado!$A$2:$A$353, "=Colima", Concentrado!$B$2:$B$353,  "="&amp;$A9)</f>
        <v>0</v>
      </c>
      <c r="C9" s="6">
        <f>SUMIFS(Concentrado!D$2:D$353, Concentrado!$A$2:$A$353, "=Colima", Concentrado!$B$2:$B$353,  "="&amp;$A9)</f>
        <v>0</v>
      </c>
      <c r="D9" s="6">
        <f>SUMIFS(Concentrado!E$2:E$353, Concentrado!$A$2:$A$353, "=Colima", Concentrado!$B$2:$B$353,  "="&amp;$A9)</f>
        <v>0</v>
      </c>
      <c r="E9" s="6">
        <f>SUMIFS(Concentrado!F$2:F$353, Concentrado!$A$2:$A$353, "=Colima", Concentrado!$B$2:$B$353,  "="&amp;$A9)</f>
        <v>0</v>
      </c>
      <c r="F9" s="6">
        <f>SUMIFS(Concentrado!G$2:G353, Concentrado!$A$2:$A353, "=Colima",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"=Colima", Concentrado!$B$2:$B$353,  "="&amp;$A10)</f>
        <v>9</v>
      </c>
      <c r="C10" s="6">
        <f>SUMIFS(Concentrado!D$2:D$353, Concentrado!$A$2:$A$353, "=Colima", Concentrado!$B$2:$B$353,  "="&amp;$A10)</f>
        <v>17</v>
      </c>
      <c r="D10" s="6">
        <f>SUMIFS(Concentrado!E$2:E$353, Concentrado!$A$2:$A$353, "=Colima", Concentrado!$B$2:$B$353,  "="&amp;$A10)</f>
        <v>0</v>
      </c>
      <c r="E10" s="6">
        <f>SUMIFS(Concentrado!F$2:F$353, Concentrado!$A$2:$A$353, "=Colima", Concentrado!$B$2:$B$353,  "="&amp;$A10)</f>
        <v>0</v>
      </c>
      <c r="F10" s="6">
        <f>SUMIFS(Concentrado!G$2:G353, Concentrado!$A$2:$A353, "=Colima", Concentrado!$B$2:$B353,  "="&amp;$A10)</f>
        <v>26</v>
      </c>
    </row>
    <row r="11" spans="1:6" x14ac:dyDescent="0.2">
      <c r="A11" s="5" t="s">
        <v>19</v>
      </c>
      <c r="B11" s="6">
        <f>SUMIFS(Concentrado!C$2:C$353, Concentrado!$A$2:$A$353, "=Colima", Concentrado!$B$2:$B$353,  "="&amp;$A11)</f>
        <v>2</v>
      </c>
      <c r="C11" s="6">
        <f>SUMIFS(Concentrado!D$2:D$353, Concentrado!$A$2:$A$353, "=Colima", Concentrado!$B$2:$B$353,  "="&amp;$A11)</f>
        <v>3</v>
      </c>
      <c r="D11" s="6">
        <f>SUMIFS(Concentrado!E$2:E$353, Concentrado!$A$2:$A$353, "=Colima", Concentrado!$B$2:$B$353,  "="&amp;$A11)</f>
        <v>0</v>
      </c>
      <c r="E11" s="6">
        <f>SUMIFS(Concentrado!F$2:F$353, Concentrado!$A$2:$A$353, "=Colima", Concentrado!$B$2:$B$353,  "="&amp;$A11)</f>
        <v>0</v>
      </c>
      <c r="F11" s="6">
        <f>SUMIFS(Concentrado!G$2:G353, Concentrado!$A$2:$A353, "=Colima", Concentrado!$B$2:$B353,  "="&amp;$A11)</f>
        <v>5</v>
      </c>
    </row>
    <row r="12" spans="1:6" x14ac:dyDescent="0.2">
      <c r="A12" s="5" t="s">
        <v>20</v>
      </c>
      <c r="B12" s="6">
        <f>SUMIFS(Concentrado!C$2:C$353, Concentrado!$A$2:$A$353, "=Colima", Concentrado!$B$2:$B$353,  "="&amp;$A12)</f>
        <v>2</v>
      </c>
      <c r="C12" s="6">
        <f>SUMIFS(Concentrado!D$2:D$353, Concentrado!$A$2:$A$353, "=Colima", Concentrado!$B$2:$B$353,  "="&amp;$A12)</f>
        <v>19</v>
      </c>
      <c r="D12" s="6">
        <f>SUMIFS(Concentrado!E$2:E$353, Concentrado!$A$2:$A$353, "=Colima", Concentrado!$B$2:$B$353,  "="&amp;$A12)</f>
        <v>0</v>
      </c>
      <c r="E12" s="6">
        <f>SUMIFS(Concentrado!F$2:F$353, Concentrado!$A$2:$A$353, "=Colima", Concentrado!$B$2:$B$353,  "="&amp;$A12)</f>
        <v>0</v>
      </c>
      <c r="F12" s="6">
        <f>SUMIFS(Concentrado!G$2:G353, Concentrado!$A$2:$A353, "=Colima", Concentrado!$B$2:$B353,  "="&amp;$A12)</f>
        <v>21</v>
      </c>
    </row>
    <row r="13" spans="1:6" x14ac:dyDescent="0.2">
      <c r="A13" s="8" t="s">
        <v>21</v>
      </c>
      <c r="B13" s="8">
        <f>SUM(B2:B12)</f>
        <v>69</v>
      </c>
      <c r="C13" s="8">
        <f>SUM(C2:C12)</f>
        <v>287</v>
      </c>
      <c r="D13" s="8">
        <f>SUM(D2:D12)</f>
        <v>0</v>
      </c>
      <c r="E13" s="8">
        <f>SUM(E2:E12)</f>
        <v>0</v>
      </c>
      <c r="F13" s="8">
        <f>SUM(F2:F12)</f>
        <v>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"=Durango", Concentrado!$B$2:$B$353,  "="&amp;$A2)</f>
        <v>24</v>
      </c>
      <c r="C2" s="6">
        <f>SUMIFS(Concentrado!D$2:D$353, Concentrado!$A$2:$A$353, "=Durango", Concentrado!$B$2:$B$353,  "="&amp;$A2)</f>
        <v>24</v>
      </c>
      <c r="D2" s="6">
        <f>SUMIFS(Concentrado!E$2:E$353, Concentrado!$A$2:$A$353, "=Durango", Concentrado!$B$2:$B$353,  "="&amp;$A2)</f>
        <v>0</v>
      </c>
      <c r="E2" s="6">
        <f>SUMIFS(Concentrado!F$2:F$353, Concentrado!$A$2:$A$353, "=Durango", Concentrado!$B$2:$B$353,  "="&amp;$A2)</f>
        <v>0</v>
      </c>
      <c r="F2" s="6">
        <f>SUMIFS(Concentrado!G$2:G$353, Concentrado!$A$2:$A$353, "=Durango", Concentrado!$B$2:$B$353,  "="&amp;$A2)</f>
        <v>48</v>
      </c>
    </row>
    <row r="3" spans="1:6" x14ac:dyDescent="0.2">
      <c r="A3" s="5" t="s">
        <v>11</v>
      </c>
      <c r="B3" s="6">
        <f>SUMIFS(Concentrado!C$2:C$353, Concentrado!$A$2:$A$353, "=Durango", Concentrado!$B$2:$B$353,  "="&amp;$A3)</f>
        <v>6</v>
      </c>
      <c r="C3" s="6">
        <f>SUMIFS(Concentrado!D$2:D$353, Concentrado!$A$2:$A$353, "=Durango", Concentrado!$B$2:$B$353,  "="&amp;$A3)</f>
        <v>156</v>
      </c>
      <c r="D3" s="6">
        <f>SUMIFS(Concentrado!E$2:E$353, Concentrado!$A$2:$A$353, "=Durango", Concentrado!$B$2:$B$353,  "="&amp;$A3)</f>
        <v>0</v>
      </c>
      <c r="E3" s="6">
        <f>SUMIFS(Concentrado!F$2:F$353, Concentrado!$A$2:$A$353, "=Durango", Concentrado!$B$2:$B$353,  "="&amp;$A3)</f>
        <v>0</v>
      </c>
      <c r="F3" s="6">
        <f>SUMIFS(Concentrado!G$2:G353, Concentrado!$A$2:$A353, "=Durango", Concentrado!$B$2:$B353,  "="&amp;$A3)</f>
        <v>162</v>
      </c>
    </row>
    <row r="4" spans="1:6" x14ac:dyDescent="0.2">
      <c r="A4" s="5" t="s">
        <v>12</v>
      </c>
      <c r="B4" s="6">
        <f>SUMIFS(Concentrado!C$2:C$353, Concentrado!$A$2:$A$353, "=Durango", Concentrado!$B$2:$B$353,  "="&amp;$A4)</f>
        <v>39</v>
      </c>
      <c r="C4" s="6">
        <f>SUMIFS(Concentrado!D$2:D$353, Concentrado!$A$2:$A$353, "=Durango", Concentrado!$B$2:$B$353,  "="&amp;$A4)</f>
        <v>17</v>
      </c>
      <c r="D4" s="6">
        <f>SUMIFS(Concentrado!E$2:E$353, Concentrado!$A$2:$A$353, "=Durango", Concentrado!$B$2:$B$353,  "="&amp;$A4)</f>
        <v>0</v>
      </c>
      <c r="E4" s="6">
        <f>SUMIFS(Concentrado!F$2:F$353, Concentrado!$A$2:$A$353, "=Durango", Concentrado!$B$2:$B$353,  "="&amp;$A4)</f>
        <v>0</v>
      </c>
      <c r="F4" s="6">
        <f>SUMIFS(Concentrado!G$2:G353, Concentrado!$A$2:$A353, "=Durango", Concentrado!$B$2:$B353,  "="&amp;$A4)</f>
        <v>56</v>
      </c>
    </row>
    <row r="5" spans="1:6" x14ac:dyDescent="0.2">
      <c r="A5" s="5" t="s">
        <v>13</v>
      </c>
      <c r="B5" s="6">
        <f>SUMIFS(Concentrado!C$2:C$353, Concentrado!$A$2:$A$353, "=Durango", Concentrado!$B$2:$B$353,  "="&amp;$A5)</f>
        <v>1</v>
      </c>
      <c r="C5" s="6">
        <f>SUMIFS(Concentrado!D$2:D$353, Concentrado!$A$2:$A$353, "=Durango", Concentrado!$B$2:$B$353,  "="&amp;$A5)</f>
        <v>6</v>
      </c>
      <c r="D5" s="6">
        <f>SUMIFS(Concentrado!E$2:E$353, Concentrado!$A$2:$A$353, "=Durango", Concentrado!$B$2:$B$353,  "="&amp;$A5)</f>
        <v>0</v>
      </c>
      <c r="E5" s="6">
        <f>SUMIFS(Concentrado!F$2:F$353, Concentrado!$A$2:$A$353, "=Durango", Concentrado!$B$2:$B$353,  "="&amp;$A5)</f>
        <v>0</v>
      </c>
      <c r="F5" s="6">
        <f>SUMIFS(Concentrado!G$2:G353, Concentrado!$A$2:$A353, "=Durango", Concentrado!$B$2:$B353,  "="&amp;$A5)</f>
        <v>7</v>
      </c>
    </row>
    <row r="6" spans="1:6" x14ac:dyDescent="0.2">
      <c r="A6" s="5" t="s">
        <v>14</v>
      </c>
      <c r="B6" s="6">
        <f>SUMIFS(Concentrado!C$2:C$353, Concentrado!$A$2:$A$353, "=Durango", Concentrado!$B$2:$B$353,  "="&amp;$A6)</f>
        <v>0</v>
      </c>
      <c r="C6" s="6">
        <f>SUMIFS(Concentrado!D$2:D$353, Concentrado!$A$2:$A$353, "=Durango", Concentrado!$B$2:$B$353,  "="&amp;$A6)</f>
        <v>0</v>
      </c>
      <c r="D6" s="6">
        <f>SUMIFS(Concentrado!E$2:E$353, Concentrado!$A$2:$A$353, "=Durango", Concentrado!$B$2:$B$353,  "="&amp;$A6)</f>
        <v>0</v>
      </c>
      <c r="E6" s="6">
        <f>SUMIFS(Concentrado!F$2:F$353, Concentrado!$A$2:$A$353, "=Durango", Concentrado!$B$2:$B$353,  "="&amp;$A6)</f>
        <v>0</v>
      </c>
      <c r="F6" s="6">
        <f>SUMIFS(Concentrado!G$2:G353, Concentrado!$A$2:$A353, "=Durango",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"=Durango", Concentrado!$B$2:$B$353,  "="&amp;$A7)</f>
        <v>1</v>
      </c>
      <c r="C7" s="6">
        <f>SUMIFS(Concentrado!D$2:D$353, Concentrado!$A$2:$A$353, "=Durango", Concentrado!$B$2:$B$353,  "="&amp;$A7)</f>
        <v>5</v>
      </c>
      <c r="D7" s="6">
        <f>SUMIFS(Concentrado!E$2:E$353, Concentrado!$A$2:$A$353, "=Durango", Concentrado!$B$2:$B$353,  "="&amp;$A7)</f>
        <v>0</v>
      </c>
      <c r="E7" s="6">
        <f>SUMIFS(Concentrado!F$2:F$353, Concentrado!$A$2:$A$353, "=Durango", Concentrado!$B$2:$B$353,  "="&amp;$A7)</f>
        <v>0</v>
      </c>
      <c r="F7" s="6">
        <f>SUMIFS(Concentrado!G$2:G353, Concentrado!$A$2:$A353, "=Durango", Concentrado!$B$2:$B353,  "="&amp;$A7)</f>
        <v>6</v>
      </c>
    </row>
    <row r="8" spans="1:6" x14ac:dyDescent="0.2">
      <c r="A8" s="5" t="s">
        <v>16</v>
      </c>
      <c r="B8" s="6">
        <f>SUMIFS(Concentrado!C$2:C$353, Concentrado!$A$2:$A$353, "=Durango", Concentrado!$B$2:$B$353,  "="&amp;$A8)</f>
        <v>3</v>
      </c>
      <c r="C8" s="6">
        <f>SUMIFS(Concentrado!D$2:D$353, Concentrado!$A$2:$A$353, "=Durango", Concentrado!$B$2:$B$353,  "="&amp;$A8)</f>
        <v>4</v>
      </c>
      <c r="D8" s="6">
        <f>SUMIFS(Concentrado!E$2:E$353, Concentrado!$A$2:$A$353, "=Durango", Concentrado!$B$2:$B$353,  "="&amp;$A8)</f>
        <v>0</v>
      </c>
      <c r="E8" s="6">
        <f>SUMIFS(Concentrado!F$2:F$353, Concentrado!$A$2:$A$353, "=Durango", Concentrado!$B$2:$B$353,  "="&amp;$A8)</f>
        <v>0</v>
      </c>
      <c r="F8" s="6">
        <f>SUMIFS(Concentrado!G$2:G353, Concentrado!$A$2:$A353, "=Durango", Concentrado!$B$2:$B353,  "="&amp;$A8)</f>
        <v>7</v>
      </c>
    </row>
    <row r="9" spans="1:6" x14ac:dyDescent="0.2">
      <c r="A9" s="5" t="s">
        <v>17</v>
      </c>
      <c r="B9" s="6">
        <f>SUMIFS(Concentrado!C$2:C$353, Concentrado!$A$2:$A$353, "=Durango", Concentrado!$B$2:$B$353,  "="&amp;$A9)</f>
        <v>0</v>
      </c>
      <c r="C9" s="6">
        <f>SUMIFS(Concentrado!D$2:D$353, Concentrado!$A$2:$A$353, "=Durango", Concentrado!$B$2:$B$353,  "="&amp;$A9)</f>
        <v>0</v>
      </c>
      <c r="D9" s="6">
        <f>SUMIFS(Concentrado!E$2:E$353, Concentrado!$A$2:$A$353, "=Durango", Concentrado!$B$2:$B$353,  "="&amp;$A9)</f>
        <v>0</v>
      </c>
      <c r="E9" s="6">
        <f>SUMIFS(Concentrado!F$2:F$353, Concentrado!$A$2:$A$353, "=Durango", Concentrado!$B$2:$B$353,  "="&amp;$A9)</f>
        <v>0</v>
      </c>
      <c r="F9" s="6">
        <f>SUMIFS(Concentrado!G$2:G353, Concentrado!$A$2:$A353, "=Durango",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"=Durango", Concentrado!$B$2:$B$353,  "="&amp;$A10)</f>
        <v>19</v>
      </c>
      <c r="C10" s="6">
        <f>SUMIFS(Concentrado!D$2:D$353, Concentrado!$A$2:$A$353, "=Durango", Concentrado!$B$2:$B$353,  "="&amp;$A10)</f>
        <v>29</v>
      </c>
      <c r="D10" s="6">
        <f>SUMIFS(Concentrado!E$2:E$353, Concentrado!$A$2:$A$353, "=Durango", Concentrado!$B$2:$B$353,  "="&amp;$A10)</f>
        <v>0</v>
      </c>
      <c r="E10" s="6">
        <f>SUMIFS(Concentrado!F$2:F$353, Concentrado!$A$2:$A$353, "=Durango", Concentrado!$B$2:$B$353,  "="&amp;$A10)</f>
        <v>0</v>
      </c>
      <c r="F10" s="6">
        <f>SUMIFS(Concentrado!G$2:G353, Concentrado!$A$2:$A353, "=Durango", Concentrado!$B$2:$B353,  "="&amp;$A10)</f>
        <v>48</v>
      </c>
    </row>
    <row r="11" spans="1:6" x14ac:dyDescent="0.2">
      <c r="A11" s="5" t="s">
        <v>19</v>
      </c>
      <c r="B11" s="6">
        <f>SUMIFS(Concentrado!C$2:C$353, Concentrado!$A$2:$A$353, "=Durango", Concentrado!$B$2:$B$353,  "="&amp;$A11)</f>
        <v>0</v>
      </c>
      <c r="C11" s="6">
        <f>SUMIFS(Concentrado!D$2:D$353, Concentrado!$A$2:$A$353, "=Durango", Concentrado!$B$2:$B$353,  "="&amp;$A11)</f>
        <v>1</v>
      </c>
      <c r="D11" s="6">
        <f>SUMIFS(Concentrado!E$2:E$353, Concentrado!$A$2:$A$353, "=Durango", Concentrado!$B$2:$B$353,  "="&amp;$A11)</f>
        <v>0</v>
      </c>
      <c r="E11" s="6">
        <f>SUMIFS(Concentrado!F$2:F$353, Concentrado!$A$2:$A$353, "=Durango", Concentrado!$B$2:$B$353,  "="&amp;$A11)</f>
        <v>0</v>
      </c>
      <c r="F11" s="6">
        <f>SUMIFS(Concentrado!G$2:G353, Concentrado!$A$2:$A353, "=Durango", Concentrado!$B$2:$B353,  "="&amp;$A11)</f>
        <v>1</v>
      </c>
    </row>
    <row r="12" spans="1:6" x14ac:dyDescent="0.2">
      <c r="A12" s="5" t="s">
        <v>20</v>
      </c>
      <c r="B12" s="6">
        <f>SUMIFS(Concentrado!C$2:C$353, Concentrado!$A$2:$A$353, "=Durango", Concentrado!$B$2:$B$353,  "="&amp;$A12)</f>
        <v>4</v>
      </c>
      <c r="C12" s="6">
        <f>SUMIFS(Concentrado!D$2:D$353, Concentrado!$A$2:$A$353, "=Durango", Concentrado!$B$2:$B$353,  "="&amp;$A12)</f>
        <v>6</v>
      </c>
      <c r="D12" s="6">
        <f>SUMIFS(Concentrado!E$2:E$353, Concentrado!$A$2:$A$353, "=Durango", Concentrado!$B$2:$B$353,  "="&amp;$A12)</f>
        <v>0</v>
      </c>
      <c r="E12" s="6">
        <f>SUMIFS(Concentrado!F$2:F$353, Concentrado!$A$2:$A$353, "=Durango", Concentrado!$B$2:$B$353,  "="&amp;$A12)</f>
        <v>0</v>
      </c>
      <c r="F12" s="6">
        <f>SUMIFS(Concentrado!G$2:G353, Concentrado!$A$2:$A353, "=Durango", Concentrado!$B$2:$B353,  "="&amp;$A12)</f>
        <v>10</v>
      </c>
    </row>
    <row r="13" spans="1:6" x14ac:dyDescent="0.2">
      <c r="A13" s="8" t="s">
        <v>21</v>
      </c>
      <c r="B13" s="8">
        <f>SUM(B2:B12)</f>
        <v>97</v>
      </c>
      <c r="C13" s="8">
        <f>SUM(C2:C12)</f>
        <v>248</v>
      </c>
      <c r="D13" s="8">
        <f>SUM(D2:D12)</f>
        <v>0</v>
      </c>
      <c r="E13" s="8">
        <f>SUM(E2:E12)</f>
        <v>0</v>
      </c>
      <c r="F13" s="8">
        <f>SUM(F2:F12)</f>
        <v>345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"=Guanajuato", Concentrado!$B$2:$B$353,  "="&amp;$A2)</f>
        <v>277</v>
      </c>
      <c r="C2" s="6">
        <f>SUMIFS(Concentrado!D$2:D$353, Concentrado!$A$2:$A$353, "=Guanajuato", Concentrado!$B$2:$B$353,  "="&amp;$A2)</f>
        <v>743</v>
      </c>
      <c r="D2" s="6">
        <f>SUMIFS(Concentrado!E$2:E$353, Concentrado!$A$2:$A$353, "=Guanajuato", Concentrado!$B$2:$B$353,  "="&amp;$A2)</f>
        <v>0</v>
      </c>
      <c r="E2" s="6">
        <f>SUMIFS(Concentrado!F$2:F$353, Concentrado!$A$2:$A$353, "=Guanajuato", Concentrado!$B$2:$B$353,  "="&amp;$A2)</f>
        <v>0</v>
      </c>
      <c r="F2" s="6">
        <f>SUMIFS(Concentrado!G$2:G$353, Concentrado!$A$2:$A$353, "=Guanajuato", Concentrado!$B$2:$B$353,  "="&amp;$A2)</f>
        <v>1020</v>
      </c>
    </row>
    <row r="3" spans="1:6" x14ac:dyDescent="0.2">
      <c r="A3" s="5" t="s">
        <v>11</v>
      </c>
      <c r="B3" s="6">
        <f>SUMIFS(Concentrado!C$2:C$353, Concentrado!$A$2:$A$353, "=Guanajuato", Concentrado!$B$2:$B$353,  "="&amp;$A3)</f>
        <v>112</v>
      </c>
      <c r="C3" s="6">
        <f>SUMIFS(Concentrado!D$2:D$353, Concentrado!$A$2:$A$353, "=Guanajuato", Concentrado!$B$2:$B$353,  "="&amp;$A3)</f>
        <v>15115</v>
      </c>
      <c r="D3" s="6">
        <f>SUMIFS(Concentrado!E$2:E$353, Concentrado!$A$2:$A$353, "=Guanajuato", Concentrado!$B$2:$B$353,  "="&amp;$A3)</f>
        <v>0</v>
      </c>
      <c r="E3" s="6">
        <f>SUMIFS(Concentrado!F$2:F$353, Concentrado!$A$2:$A$353, "=Guanajuato", Concentrado!$B$2:$B$353,  "="&amp;$A3)</f>
        <v>0</v>
      </c>
      <c r="F3" s="6">
        <f>SUMIFS(Concentrado!G$2:G353, Concentrado!$A$2:$A353, "=Guanajuato", Concentrado!$B$2:$B353,  "="&amp;$A3)</f>
        <v>15227</v>
      </c>
    </row>
    <row r="4" spans="1:6" x14ac:dyDescent="0.2">
      <c r="A4" s="5" t="s">
        <v>12</v>
      </c>
      <c r="B4" s="6">
        <f>SUMIFS(Concentrado!C$2:C$353, Concentrado!$A$2:$A$353, "=Guanajuato", Concentrado!$B$2:$B$353,  "="&amp;$A4)</f>
        <v>907</v>
      </c>
      <c r="C4" s="6">
        <f>SUMIFS(Concentrado!D$2:D$353, Concentrado!$A$2:$A$353, "=Guanajuato", Concentrado!$B$2:$B$353,  "="&amp;$A4)</f>
        <v>429</v>
      </c>
      <c r="D4" s="6">
        <f>SUMIFS(Concentrado!E$2:E$353, Concentrado!$A$2:$A$353, "=Guanajuato", Concentrado!$B$2:$B$353,  "="&amp;$A4)</f>
        <v>0</v>
      </c>
      <c r="E4" s="6">
        <f>SUMIFS(Concentrado!F$2:F$353, Concentrado!$A$2:$A$353, "=Guanajuato", Concentrado!$B$2:$B$353,  "="&amp;$A4)</f>
        <v>0</v>
      </c>
      <c r="F4" s="6">
        <f>SUMIFS(Concentrado!G$2:G353, Concentrado!$A$2:$A353, "=Guanajuato", Concentrado!$B$2:$B353,  "="&amp;$A4)</f>
        <v>1336</v>
      </c>
    </row>
    <row r="5" spans="1:6" x14ac:dyDescent="0.2">
      <c r="A5" s="5" t="s">
        <v>13</v>
      </c>
      <c r="B5" s="6">
        <f>SUMIFS(Concentrado!C$2:C$353, Concentrado!$A$2:$A$353, "=Guanajuato", Concentrado!$B$2:$B$353,  "="&amp;$A5)</f>
        <v>28</v>
      </c>
      <c r="C5" s="6">
        <f>SUMIFS(Concentrado!D$2:D$353, Concentrado!$A$2:$A$353, "=Guanajuato", Concentrado!$B$2:$B$353,  "="&amp;$A5)</f>
        <v>619</v>
      </c>
      <c r="D5" s="6">
        <f>SUMIFS(Concentrado!E$2:E$353, Concentrado!$A$2:$A$353, "=Guanajuato", Concentrado!$B$2:$B$353,  "="&amp;$A5)</f>
        <v>0</v>
      </c>
      <c r="E5" s="6">
        <f>SUMIFS(Concentrado!F$2:F$353, Concentrado!$A$2:$A$353, "=Guanajuato", Concentrado!$B$2:$B$353,  "="&amp;$A5)</f>
        <v>0</v>
      </c>
      <c r="F5" s="6">
        <f>SUMIFS(Concentrado!G$2:G353, Concentrado!$A$2:$A353, "=Guanajuato", Concentrado!$B$2:$B353,  "="&amp;$A5)</f>
        <v>647</v>
      </c>
    </row>
    <row r="6" spans="1:6" x14ac:dyDescent="0.2">
      <c r="A6" s="5" t="s">
        <v>14</v>
      </c>
      <c r="B6" s="6">
        <f>SUMIFS(Concentrado!C$2:C$353, Concentrado!$A$2:$A$353, "=Guanajuato", Concentrado!$B$2:$B$353,  "="&amp;$A6)</f>
        <v>2</v>
      </c>
      <c r="C6" s="6">
        <f>SUMIFS(Concentrado!D$2:D$353, Concentrado!$A$2:$A$353, "=Guanajuato", Concentrado!$B$2:$B$353,  "="&amp;$A6)</f>
        <v>1</v>
      </c>
      <c r="D6" s="6">
        <f>SUMIFS(Concentrado!E$2:E$353, Concentrado!$A$2:$A$353, "=Guanajuato", Concentrado!$B$2:$B$353,  "="&amp;$A6)</f>
        <v>0</v>
      </c>
      <c r="E6" s="6">
        <f>SUMIFS(Concentrado!F$2:F$353, Concentrado!$A$2:$A$353, "=Guanajuato", Concentrado!$B$2:$B$353,  "="&amp;$A6)</f>
        <v>0</v>
      </c>
      <c r="F6" s="6">
        <f>SUMIFS(Concentrado!G$2:G353, Concentrado!$A$2:$A353, "=Guanajuato", Concentrado!$B$2:$B353,  "="&amp;$A6)</f>
        <v>3</v>
      </c>
    </row>
    <row r="7" spans="1:6" x14ac:dyDescent="0.2">
      <c r="A7" s="5" t="s">
        <v>15</v>
      </c>
      <c r="B7" s="6">
        <f>SUMIFS(Concentrado!C$2:C$353, Concentrado!$A$2:$A$353, "=Guanajuato", Concentrado!$B$2:$B$353,  "="&amp;$A7)</f>
        <v>22</v>
      </c>
      <c r="C7" s="6">
        <f>SUMIFS(Concentrado!D$2:D$353, Concentrado!$A$2:$A$353, "=Guanajuato", Concentrado!$B$2:$B$353,  "="&amp;$A7)</f>
        <v>600</v>
      </c>
      <c r="D7" s="6">
        <f>SUMIFS(Concentrado!E$2:E$353, Concentrado!$A$2:$A$353, "=Guanajuato", Concentrado!$B$2:$B$353,  "="&amp;$A7)</f>
        <v>0</v>
      </c>
      <c r="E7" s="6">
        <f>SUMIFS(Concentrado!F$2:F$353, Concentrado!$A$2:$A$353, "=Guanajuato", Concentrado!$B$2:$B$353,  "="&amp;$A7)</f>
        <v>0</v>
      </c>
      <c r="F7" s="6">
        <f>SUMIFS(Concentrado!G$2:G353, Concentrado!$A$2:$A353, "=Guanajuato", Concentrado!$B$2:$B353,  "="&amp;$A7)</f>
        <v>622</v>
      </c>
    </row>
    <row r="8" spans="1:6" x14ac:dyDescent="0.2">
      <c r="A8" s="5" t="s">
        <v>16</v>
      </c>
      <c r="B8" s="6">
        <f>SUMIFS(Concentrado!C$2:C$353, Concentrado!$A$2:$A$353, "=Guanajuato", Concentrado!$B$2:$B$353,  "="&amp;$A8)</f>
        <v>26</v>
      </c>
      <c r="C8" s="6">
        <f>SUMIFS(Concentrado!D$2:D$353, Concentrado!$A$2:$A$353, "=Guanajuato", Concentrado!$B$2:$B$353,  "="&amp;$A8)</f>
        <v>219</v>
      </c>
      <c r="D8" s="6">
        <f>SUMIFS(Concentrado!E$2:E$353, Concentrado!$A$2:$A$353, "=Guanajuato", Concentrado!$B$2:$B$353,  "="&amp;$A8)</f>
        <v>0</v>
      </c>
      <c r="E8" s="6">
        <f>SUMIFS(Concentrado!F$2:F$353, Concentrado!$A$2:$A$353, "=Guanajuato", Concentrado!$B$2:$B$353,  "="&amp;$A8)</f>
        <v>0</v>
      </c>
      <c r="F8" s="6">
        <f>SUMIFS(Concentrado!G$2:G353, Concentrado!$A$2:$A353, "=Guanajuato", Concentrado!$B$2:$B353,  "="&amp;$A8)</f>
        <v>245</v>
      </c>
    </row>
    <row r="9" spans="1:6" x14ac:dyDescent="0.2">
      <c r="A9" s="5" t="s">
        <v>17</v>
      </c>
      <c r="B9" s="6">
        <f>SUMIFS(Concentrado!C$2:C$353, Concentrado!$A$2:$A$353, "=Guanajuato", Concentrado!$B$2:$B$353,  "="&amp;$A9)</f>
        <v>0</v>
      </c>
      <c r="C9" s="6">
        <f>SUMIFS(Concentrado!D$2:D$353, Concentrado!$A$2:$A$353, "=Guanajuato", Concentrado!$B$2:$B$353,  "="&amp;$A9)</f>
        <v>0</v>
      </c>
      <c r="D9" s="6">
        <f>SUMIFS(Concentrado!E$2:E$353, Concentrado!$A$2:$A$353, "=Guanajuato", Concentrado!$B$2:$B$353,  "="&amp;$A9)</f>
        <v>0</v>
      </c>
      <c r="E9" s="6">
        <f>SUMIFS(Concentrado!F$2:F$353, Concentrado!$A$2:$A$353, "=Guanajuato", Concentrado!$B$2:$B$353,  "="&amp;$A9)</f>
        <v>0</v>
      </c>
      <c r="F9" s="6">
        <f>SUMIFS(Concentrado!G$2:G353, Concentrado!$A$2:$A353, "=Guanajuato",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"=Guanajuato", Concentrado!$B$2:$B$353,  "="&amp;$A10)</f>
        <v>177</v>
      </c>
      <c r="C10" s="6">
        <f>SUMIFS(Concentrado!D$2:D$353, Concentrado!$A$2:$A$353, "=Guanajuato", Concentrado!$B$2:$B$353,  "="&amp;$A10)</f>
        <v>1791</v>
      </c>
      <c r="D10" s="6">
        <f>SUMIFS(Concentrado!E$2:E$353, Concentrado!$A$2:$A$353, "=Guanajuato", Concentrado!$B$2:$B$353,  "="&amp;$A10)</f>
        <v>0</v>
      </c>
      <c r="E10" s="6">
        <f>SUMIFS(Concentrado!F$2:F$353, Concentrado!$A$2:$A$353, "=Guanajuato", Concentrado!$B$2:$B$353,  "="&amp;$A10)</f>
        <v>1</v>
      </c>
      <c r="F10" s="6">
        <f>SUMIFS(Concentrado!G$2:G353, Concentrado!$A$2:$A353, "=Guanajuato", Concentrado!$B$2:$B353,  "="&amp;$A10)</f>
        <v>1969</v>
      </c>
    </row>
    <row r="11" spans="1:6" x14ac:dyDescent="0.2">
      <c r="A11" s="5" t="s">
        <v>19</v>
      </c>
      <c r="B11" s="6">
        <f>SUMIFS(Concentrado!C$2:C$353, Concentrado!$A$2:$A$353, "=Guanajuato", Concentrado!$B$2:$B$353,  "="&amp;$A11)</f>
        <v>5</v>
      </c>
      <c r="C11" s="6">
        <f>SUMIFS(Concentrado!D$2:D$353, Concentrado!$A$2:$A$353, "=Guanajuato", Concentrado!$B$2:$B$353,  "="&amp;$A11)</f>
        <v>42</v>
      </c>
      <c r="D11" s="6">
        <f>SUMIFS(Concentrado!E$2:E$353, Concentrado!$A$2:$A$353, "=Guanajuato", Concentrado!$B$2:$B$353,  "="&amp;$A11)</f>
        <v>0</v>
      </c>
      <c r="E11" s="6">
        <f>SUMIFS(Concentrado!F$2:F$353, Concentrado!$A$2:$A$353, "=Guanajuato", Concentrado!$B$2:$B$353,  "="&amp;$A11)</f>
        <v>0</v>
      </c>
      <c r="F11" s="6">
        <f>SUMIFS(Concentrado!G$2:G353, Concentrado!$A$2:$A353, "=Guanajuato", Concentrado!$B$2:$B353,  "="&amp;$A11)</f>
        <v>47</v>
      </c>
    </row>
    <row r="12" spans="1:6" x14ac:dyDescent="0.2">
      <c r="A12" s="5" t="s">
        <v>20</v>
      </c>
      <c r="B12" s="6">
        <f>SUMIFS(Concentrado!C$2:C$353, Concentrado!$A$2:$A$353, "=Guanajuato", Concentrado!$B$2:$B$353,  "="&amp;$A12)</f>
        <v>67</v>
      </c>
      <c r="C12" s="6">
        <f>SUMIFS(Concentrado!D$2:D$353, Concentrado!$A$2:$A$353, "=Guanajuato", Concentrado!$B$2:$B$353,  "="&amp;$A12)</f>
        <v>545</v>
      </c>
      <c r="D12" s="6">
        <f>SUMIFS(Concentrado!E$2:E$353, Concentrado!$A$2:$A$353, "=Guanajuato", Concentrado!$B$2:$B$353,  "="&amp;$A12)</f>
        <v>0</v>
      </c>
      <c r="E12" s="6">
        <f>SUMIFS(Concentrado!F$2:F$353, Concentrado!$A$2:$A$353, "=Guanajuato", Concentrado!$B$2:$B$353,  "="&amp;$A12)</f>
        <v>0</v>
      </c>
      <c r="F12" s="6">
        <f>SUMIFS(Concentrado!G$2:G353, Concentrado!$A$2:$A353, "=Guanajuato", Concentrado!$B$2:$B353,  "="&amp;$A12)</f>
        <v>612</v>
      </c>
    </row>
    <row r="13" spans="1:6" x14ac:dyDescent="0.2">
      <c r="A13" s="8" t="s">
        <v>21</v>
      </c>
      <c r="B13" s="8">
        <f>SUM(B2:B12)</f>
        <v>1623</v>
      </c>
      <c r="C13" s="8">
        <f>SUM(C2:C12)</f>
        <v>20104</v>
      </c>
      <c r="D13" s="8">
        <f>SUM(D2:D12)</f>
        <v>0</v>
      </c>
      <c r="E13" s="8">
        <f>SUM(E2:E12)</f>
        <v>1</v>
      </c>
      <c r="F13" s="8">
        <f>SUM(F2:F12)</f>
        <v>21728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"=Guerrero", Concentrado!$B$2:$B$353,  "="&amp;$A2)</f>
        <v>24</v>
      </c>
      <c r="C2" s="6">
        <f>SUMIFS(Concentrado!D$2:D$353, Concentrado!$A$2:$A$353, "=Guerrero", Concentrado!$B$2:$B$353,  "="&amp;$A2)</f>
        <v>89</v>
      </c>
      <c r="D2" s="6">
        <f>SUMIFS(Concentrado!E$2:E$353, Concentrado!$A$2:$A$353, "=Guerrero", Concentrado!$B$2:$B$353,  "="&amp;$A2)</f>
        <v>0</v>
      </c>
      <c r="E2" s="6">
        <f>SUMIFS(Concentrado!F$2:F$353, Concentrado!$A$2:$A$353, "=Guerrero", Concentrado!$B$2:$B$353,  "="&amp;$A2)</f>
        <v>0</v>
      </c>
      <c r="F2" s="6">
        <f>SUMIFS(Concentrado!G$2:G$353, Concentrado!$A$2:$A$353, "=Guerrero", Concentrado!$B$2:$B$353,  "="&amp;$A2)</f>
        <v>113</v>
      </c>
    </row>
    <row r="3" spans="1:6" x14ac:dyDescent="0.2">
      <c r="A3" s="5" t="s">
        <v>11</v>
      </c>
      <c r="B3" s="6">
        <f>SUMIFS(Concentrado!C$2:C$353, Concentrado!$A$2:$A$353, "=Guerrero", Concentrado!$B$2:$B$353,  "="&amp;$A3)</f>
        <v>6</v>
      </c>
      <c r="C3" s="6">
        <f>SUMIFS(Concentrado!D$2:D$353, Concentrado!$A$2:$A$353, "=Guerrero", Concentrado!$B$2:$B$353,  "="&amp;$A3)</f>
        <v>2205</v>
      </c>
      <c r="D3" s="6">
        <f>SUMIFS(Concentrado!E$2:E$353, Concentrado!$A$2:$A$353, "=Guerrero", Concentrado!$B$2:$B$353,  "="&amp;$A3)</f>
        <v>0</v>
      </c>
      <c r="E3" s="6">
        <f>SUMIFS(Concentrado!F$2:F$353, Concentrado!$A$2:$A$353, "=Guerrero", Concentrado!$B$2:$B$353,  "="&amp;$A3)</f>
        <v>1</v>
      </c>
      <c r="F3" s="6">
        <f>SUMIFS(Concentrado!G$2:G353, Concentrado!$A$2:$A353, "=Guerrero", Concentrado!$B$2:$B353,  "="&amp;$A3)</f>
        <v>2212</v>
      </c>
    </row>
    <row r="4" spans="1:6" x14ac:dyDescent="0.2">
      <c r="A4" s="5" t="s">
        <v>12</v>
      </c>
      <c r="B4" s="6">
        <f>SUMIFS(Concentrado!C$2:C$353, Concentrado!$A$2:$A$353, "=Guerrero", Concentrado!$B$2:$B$353,  "="&amp;$A4)</f>
        <v>52</v>
      </c>
      <c r="C4" s="6">
        <f>SUMIFS(Concentrado!D$2:D$353, Concentrado!$A$2:$A$353, "=Guerrero", Concentrado!$B$2:$B$353,  "="&amp;$A4)</f>
        <v>52</v>
      </c>
      <c r="D4" s="6">
        <f>SUMIFS(Concentrado!E$2:E$353, Concentrado!$A$2:$A$353, "=Guerrero", Concentrado!$B$2:$B$353,  "="&amp;$A4)</f>
        <v>0</v>
      </c>
      <c r="E4" s="6">
        <f>SUMIFS(Concentrado!F$2:F$353, Concentrado!$A$2:$A$353, "=Guerrero", Concentrado!$B$2:$B$353,  "="&amp;$A4)</f>
        <v>1</v>
      </c>
      <c r="F4" s="6">
        <f>SUMIFS(Concentrado!G$2:G353, Concentrado!$A$2:$A353, "=Guerrero", Concentrado!$B$2:$B353,  "="&amp;$A4)</f>
        <v>105</v>
      </c>
    </row>
    <row r="5" spans="1:6" x14ac:dyDescent="0.2">
      <c r="A5" s="5" t="s">
        <v>13</v>
      </c>
      <c r="B5" s="6">
        <f>SUMIFS(Concentrado!C$2:C$353, Concentrado!$A$2:$A$353, "=Guerrero", Concentrado!$B$2:$B$353,  "="&amp;$A5)</f>
        <v>3</v>
      </c>
      <c r="C5" s="6">
        <f>SUMIFS(Concentrado!D$2:D$353, Concentrado!$A$2:$A$353, "=Guerrero", Concentrado!$B$2:$B$353,  "="&amp;$A5)</f>
        <v>27</v>
      </c>
      <c r="D5" s="6">
        <f>SUMIFS(Concentrado!E$2:E$353, Concentrado!$A$2:$A$353, "=Guerrero", Concentrado!$B$2:$B$353,  "="&amp;$A5)</f>
        <v>0</v>
      </c>
      <c r="E5" s="6">
        <f>SUMIFS(Concentrado!F$2:F$353, Concentrado!$A$2:$A$353, "=Guerrero", Concentrado!$B$2:$B$353,  "="&amp;$A5)</f>
        <v>0</v>
      </c>
      <c r="F5" s="6">
        <f>SUMIFS(Concentrado!G$2:G353, Concentrado!$A$2:$A353, "=Guerrero", Concentrado!$B$2:$B353,  "="&amp;$A5)</f>
        <v>30</v>
      </c>
    </row>
    <row r="6" spans="1:6" x14ac:dyDescent="0.2">
      <c r="A6" s="5" t="s">
        <v>14</v>
      </c>
      <c r="B6" s="6">
        <f>SUMIFS(Concentrado!C$2:C$353, Concentrado!$A$2:$A$353, "=Guerrero", Concentrado!$B$2:$B$353,  "="&amp;$A6)</f>
        <v>1</v>
      </c>
      <c r="C6" s="6">
        <f>SUMIFS(Concentrado!D$2:D$353, Concentrado!$A$2:$A$353, "=Guerrero", Concentrado!$B$2:$B$353,  "="&amp;$A6)</f>
        <v>0</v>
      </c>
      <c r="D6" s="6">
        <f>SUMIFS(Concentrado!E$2:E$353, Concentrado!$A$2:$A$353, "=Guerrero", Concentrado!$B$2:$B$353,  "="&amp;$A6)</f>
        <v>0</v>
      </c>
      <c r="E6" s="6">
        <f>SUMIFS(Concentrado!F$2:F$353, Concentrado!$A$2:$A$353, "=Guerrero", Concentrado!$B$2:$B$353,  "="&amp;$A6)</f>
        <v>0</v>
      </c>
      <c r="F6" s="6">
        <f>SUMIFS(Concentrado!G$2:G353, Concentrado!$A$2:$A353, "=Guerrero", Concentrado!$B$2:$B353,  "="&amp;$A6)</f>
        <v>1</v>
      </c>
    </row>
    <row r="7" spans="1:6" x14ac:dyDescent="0.2">
      <c r="A7" s="5" t="s">
        <v>15</v>
      </c>
      <c r="B7" s="6">
        <f>SUMIFS(Concentrado!C$2:C$353, Concentrado!$A$2:$A$353, "=Guerrero", Concentrado!$B$2:$B$353,  "="&amp;$A7)</f>
        <v>2</v>
      </c>
      <c r="C7" s="6">
        <f>SUMIFS(Concentrado!D$2:D$353, Concentrado!$A$2:$A$353, "=Guerrero", Concentrado!$B$2:$B$353,  "="&amp;$A7)</f>
        <v>31</v>
      </c>
      <c r="D7" s="6">
        <f>SUMIFS(Concentrado!E$2:E$353, Concentrado!$A$2:$A$353, "=Guerrero", Concentrado!$B$2:$B$353,  "="&amp;$A7)</f>
        <v>0</v>
      </c>
      <c r="E7" s="6">
        <f>SUMIFS(Concentrado!F$2:F$353, Concentrado!$A$2:$A$353, "=Guerrero", Concentrado!$B$2:$B$353,  "="&amp;$A7)</f>
        <v>0</v>
      </c>
      <c r="F7" s="6">
        <f>SUMIFS(Concentrado!G$2:G353, Concentrado!$A$2:$A353, "=Guerrero", Concentrado!$B$2:$B353,  "="&amp;$A7)</f>
        <v>33</v>
      </c>
    </row>
    <row r="8" spans="1:6" x14ac:dyDescent="0.2">
      <c r="A8" s="5" t="s">
        <v>16</v>
      </c>
      <c r="B8" s="6">
        <f>SUMIFS(Concentrado!C$2:C$353, Concentrado!$A$2:$A$353, "=Guerrero", Concentrado!$B$2:$B$353,  "="&amp;$A8)</f>
        <v>7</v>
      </c>
      <c r="C8" s="6">
        <f>SUMIFS(Concentrado!D$2:D$353, Concentrado!$A$2:$A$353, "=Guerrero", Concentrado!$B$2:$B$353,  "="&amp;$A8)</f>
        <v>51</v>
      </c>
      <c r="D8" s="6">
        <f>SUMIFS(Concentrado!E$2:E$353, Concentrado!$A$2:$A$353, "=Guerrero", Concentrado!$B$2:$B$353,  "="&amp;$A8)</f>
        <v>0</v>
      </c>
      <c r="E8" s="6">
        <f>SUMIFS(Concentrado!F$2:F$353, Concentrado!$A$2:$A$353, "=Guerrero", Concentrado!$B$2:$B$353,  "="&amp;$A8)</f>
        <v>0</v>
      </c>
      <c r="F8" s="6">
        <f>SUMIFS(Concentrado!G$2:G353, Concentrado!$A$2:$A353, "=Guerrero", Concentrado!$B$2:$B353,  "="&amp;$A8)</f>
        <v>58</v>
      </c>
    </row>
    <row r="9" spans="1:6" x14ac:dyDescent="0.2">
      <c r="A9" s="5" t="s">
        <v>17</v>
      </c>
      <c r="B9" s="6">
        <f>SUMIFS(Concentrado!C$2:C$353, Concentrado!$A$2:$A$353, "=Guerrero", Concentrado!$B$2:$B$353,  "="&amp;$A9)</f>
        <v>0</v>
      </c>
      <c r="C9" s="6">
        <f>SUMIFS(Concentrado!D$2:D$353, Concentrado!$A$2:$A$353, "=Guerrero", Concentrado!$B$2:$B$353,  "="&amp;$A9)</f>
        <v>0</v>
      </c>
      <c r="D9" s="6">
        <f>SUMIFS(Concentrado!E$2:E$353, Concentrado!$A$2:$A$353, "=Guerrero", Concentrado!$B$2:$B$353,  "="&amp;$A9)</f>
        <v>0</v>
      </c>
      <c r="E9" s="6">
        <f>SUMIFS(Concentrado!F$2:F$353, Concentrado!$A$2:$A$353, "=Guerrero", Concentrado!$B$2:$B$353,  "="&amp;$A9)</f>
        <v>0</v>
      </c>
      <c r="F9" s="6">
        <f>SUMIFS(Concentrado!G$2:G353, Concentrado!$A$2:$A353, "=Guerrero",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"=Guerrero", Concentrado!$B$2:$B$353,  "="&amp;$A10)</f>
        <v>20</v>
      </c>
      <c r="C10" s="6">
        <f>SUMIFS(Concentrado!D$2:D$353, Concentrado!$A$2:$A$353, "=Guerrero", Concentrado!$B$2:$B$353,  "="&amp;$A10)</f>
        <v>182</v>
      </c>
      <c r="D10" s="6">
        <f>SUMIFS(Concentrado!E$2:E$353, Concentrado!$A$2:$A$353, "=Guerrero", Concentrado!$B$2:$B$353,  "="&amp;$A10)</f>
        <v>0</v>
      </c>
      <c r="E10" s="6">
        <f>SUMIFS(Concentrado!F$2:F$353, Concentrado!$A$2:$A$353, "=Guerrero", Concentrado!$B$2:$B$353,  "="&amp;$A10)</f>
        <v>0</v>
      </c>
      <c r="F10" s="6">
        <f>SUMIFS(Concentrado!G$2:G353, Concentrado!$A$2:$A353, "=Guerrero", Concentrado!$B$2:$B353,  "="&amp;$A10)</f>
        <v>202</v>
      </c>
    </row>
    <row r="11" spans="1:6" x14ac:dyDescent="0.2">
      <c r="A11" s="5" t="s">
        <v>19</v>
      </c>
      <c r="B11" s="6">
        <f>SUMIFS(Concentrado!C$2:C$353, Concentrado!$A$2:$A$353, "=Guerrero", Concentrado!$B$2:$B$353,  "="&amp;$A11)</f>
        <v>2</v>
      </c>
      <c r="C11" s="6">
        <f>SUMIFS(Concentrado!D$2:D$353, Concentrado!$A$2:$A$353, "=Guerrero", Concentrado!$B$2:$B$353,  "="&amp;$A11)</f>
        <v>20</v>
      </c>
      <c r="D11" s="6">
        <f>SUMIFS(Concentrado!E$2:E$353, Concentrado!$A$2:$A$353, "=Guerrero", Concentrado!$B$2:$B$353,  "="&amp;$A11)</f>
        <v>0</v>
      </c>
      <c r="E11" s="6">
        <f>SUMIFS(Concentrado!F$2:F$353, Concentrado!$A$2:$A$353, "=Guerrero", Concentrado!$B$2:$B$353,  "="&amp;$A11)</f>
        <v>0</v>
      </c>
      <c r="F11" s="6">
        <f>SUMIFS(Concentrado!G$2:G353, Concentrado!$A$2:$A353, "=Guerrero", Concentrado!$B$2:$B353,  "="&amp;$A11)</f>
        <v>22</v>
      </c>
    </row>
    <row r="12" spans="1:6" x14ac:dyDescent="0.2">
      <c r="A12" s="5" t="s">
        <v>20</v>
      </c>
      <c r="B12" s="6">
        <f>SUMIFS(Concentrado!C$2:C$353, Concentrado!$A$2:$A$353, "=Guerrero", Concentrado!$B$2:$B$353,  "="&amp;$A12)</f>
        <v>1</v>
      </c>
      <c r="C12" s="6">
        <f>SUMIFS(Concentrado!D$2:D$353, Concentrado!$A$2:$A$353, "=Guerrero", Concentrado!$B$2:$B$353,  "="&amp;$A12)</f>
        <v>51</v>
      </c>
      <c r="D12" s="6">
        <f>SUMIFS(Concentrado!E$2:E$353, Concentrado!$A$2:$A$353, "=Guerrero", Concentrado!$B$2:$B$353,  "="&amp;$A12)</f>
        <v>0</v>
      </c>
      <c r="E12" s="6">
        <f>SUMIFS(Concentrado!F$2:F$353, Concentrado!$A$2:$A$353, "=Guerrero", Concentrado!$B$2:$B$353,  "="&amp;$A12)</f>
        <v>1</v>
      </c>
      <c r="F12" s="6">
        <f>SUMIFS(Concentrado!G$2:G353, Concentrado!$A$2:$A353, "=Guerrero", Concentrado!$B$2:$B353,  "="&amp;$A12)</f>
        <v>53</v>
      </c>
    </row>
    <row r="13" spans="1:6" x14ac:dyDescent="0.2">
      <c r="A13" s="8" t="s">
        <v>21</v>
      </c>
      <c r="B13" s="8">
        <f>SUM(B2:B12)</f>
        <v>118</v>
      </c>
      <c r="C13" s="8">
        <f>SUM(C2:C12)</f>
        <v>2708</v>
      </c>
      <c r="D13" s="8">
        <f>SUM(D2:D12)</f>
        <v>0</v>
      </c>
      <c r="E13" s="8">
        <f>SUM(E2:E12)</f>
        <v>3</v>
      </c>
      <c r="F13" s="8">
        <f>SUM(F2:F12)</f>
        <v>2829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"=Hidalgo", Concentrado!$B$2:$B$353,  "="&amp;$A2)</f>
        <v>153</v>
      </c>
      <c r="C2" s="6">
        <f>SUMIFS(Concentrado!D$2:D$353, Concentrado!$A$2:$A$353, "=Hidalgo", Concentrado!$B$2:$B$353,  "="&amp;$A2)</f>
        <v>166</v>
      </c>
      <c r="D2" s="6">
        <f>SUMIFS(Concentrado!E$2:E$353, Concentrado!$A$2:$A$353, "=Hidalgo", Concentrado!$B$2:$B$353,  "="&amp;$A2)</f>
        <v>0</v>
      </c>
      <c r="E2" s="6">
        <f>SUMIFS(Concentrado!F$2:F$353, Concentrado!$A$2:$A$353, "=Hidalgo", Concentrado!$B$2:$B$353,  "="&amp;$A2)</f>
        <v>0</v>
      </c>
      <c r="F2" s="6">
        <f>SUMIFS(Concentrado!G$2:G$353, Concentrado!$A$2:$A$353, "=Hidalgo", Concentrado!$B$2:$B$353,  "="&amp;$A2)</f>
        <v>319</v>
      </c>
    </row>
    <row r="3" spans="1:6" x14ac:dyDescent="0.2">
      <c r="A3" s="5" t="s">
        <v>11</v>
      </c>
      <c r="B3" s="6">
        <f>SUMIFS(Concentrado!C$2:C$353, Concentrado!$A$2:$A$353, "=Hidalgo", Concentrado!$B$2:$B$353,  "="&amp;$A3)</f>
        <v>75</v>
      </c>
      <c r="C3" s="6">
        <f>SUMIFS(Concentrado!D$2:D$353, Concentrado!$A$2:$A$353, "=Hidalgo", Concentrado!$B$2:$B$353,  "="&amp;$A3)</f>
        <v>1715</v>
      </c>
      <c r="D3" s="6">
        <f>SUMIFS(Concentrado!E$2:E$353, Concentrado!$A$2:$A$353, "=Hidalgo", Concentrado!$B$2:$B$353,  "="&amp;$A3)</f>
        <v>0</v>
      </c>
      <c r="E3" s="6">
        <f>SUMIFS(Concentrado!F$2:F$353, Concentrado!$A$2:$A$353, "=Hidalgo", Concentrado!$B$2:$B$353,  "="&amp;$A3)</f>
        <v>0</v>
      </c>
      <c r="F3" s="6">
        <f>SUMIFS(Concentrado!G$2:G353, Concentrado!$A$2:$A353, "=Hidalgo", Concentrado!$B$2:$B353,  "="&amp;$A3)</f>
        <v>1790</v>
      </c>
    </row>
    <row r="4" spans="1:6" x14ac:dyDescent="0.2">
      <c r="A4" s="5" t="s">
        <v>12</v>
      </c>
      <c r="B4" s="6">
        <f>SUMIFS(Concentrado!C$2:C$353, Concentrado!$A$2:$A$353, "=Hidalgo", Concentrado!$B$2:$B$353,  "="&amp;$A4)</f>
        <v>162</v>
      </c>
      <c r="C4" s="6">
        <f>SUMIFS(Concentrado!D$2:D$353, Concentrado!$A$2:$A$353, "=Hidalgo", Concentrado!$B$2:$B$353,  "="&amp;$A4)</f>
        <v>87</v>
      </c>
      <c r="D4" s="6">
        <f>SUMIFS(Concentrado!E$2:E$353, Concentrado!$A$2:$A$353, "=Hidalgo", Concentrado!$B$2:$B$353,  "="&amp;$A4)</f>
        <v>0</v>
      </c>
      <c r="E4" s="6">
        <f>SUMIFS(Concentrado!F$2:F$353, Concentrado!$A$2:$A$353, "=Hidalgo", Concentrado!$B$2:$B$353,  "="&amp;$A4)</f>
        <v>0</v>
      </c>
      <c r="F4" s="6">
        <f>SUMIFS(Concentrado!G$2:G353, Concentrado!$A$2:$A353, "=Hidalgo", Concentrado!$B$2:$B353,  "="&amp;$A4)</f>
        <v>249</v>
      </c>
    </row>
    <row r="5" spans="1:6" x14ac:dyDescent="0.2">
      <c r="A5" s="5" t="s">
        <v>13</v>
      </c>
      <c r="B5" s="6">
        <f>SUMIFS(Concentrado!C$2:C$353, Concentrado!$A$2:$A$353, "=Hidalgo", Concentrado!$B$2:$B$353,  "="&amp;$A5)</f>
        <v>21</v>
      </c>
      <c r="C5" s="6">
        <f>SUMIFS(Concentrado!D$2:D$353, Concentrado!$A$2:$A$353, "=Hidalgo", Concentrado!$B$2:$B$353,  "="&amp;$A5)</f>
        <v>121</v>
      </c>
      <c r="D5" s="6">
        <f>SUMIFS(Concentrado!E$2:E$353, Concentrado!$A$2:$A$353, "=Hidalgo", Concentrado!$B$2:$B$353,  "="&amp;$A5)</f>
        <v>0</v>
      </c>
      <c r="E5" s="6">
        <f>SUMIFS(Concentrado!F$2:F$353, Concentrado!$A$2:$A$353, "=Hidalgo", Concentrado!$B$2:$B$353,  "="&amp;$A5)</f>
        <v>0</v>
      </c>
      <c r="F5" s="6">
        <f>SUMIFS(Concentrado!G$2:G353, Concentrado!$A$2:$A353, "=Hidalgo", Concentrado!$B$2:$B353,  "="&amp;$A5)</f>
        <v>142</v>
      </c>
    </row>
    <row r="6" spans="1:6" x14ac:dyDescent="0.2">
      <c r="A6" s="5" t="s">
        <v>14</v>
      </c>
      <c r="B6" s="6">
        <f>SUMIFS(Concentrado!C$2:C$353, Concentrado!$A$2:$A$353, "=Hidalgo", Concentrado!$B$2:$B$353,  "="&amp;$A6)</f>
        <v>0</v>
      </c>
      <c r="C6" s="6">
        <f>SUMIFS(Concentrado!D$2:D$353, Concentrado!$A$2:$A$353, "=Hidalgo", Concentrado!$B$2:$B$353,  "="&amp;$A6)</f>
        <v>1</v>
      </c>
      <c r="D6" s="6">
        <f>SUMIFS(Concentrado!E$2:E$353, Concentrado!$A$2:$A$353, "=Hidalgo", Concentrado!$B$2:$B$353,  "="&amp;$A6)</f>
        <v>0</v>
      </c>
      <c r="E6" s="6">
        <f>SUMIFS(Concentrado!F$2:F$353, Concentrado!$A$2:$A$353, "=Hidalgo", Concentrado!$B$2:$B$353,  "="&amp;$A6)</f>
        <v>0</v>
      </c>
      <c r="F6" s="6">
        <f>SUMIFS(Concentrado!G$2:G353, Concentrado!$A$2:$A353, "=Hidalgo", Concentrado!$B$2:$B353,  "="&amp;$A6)</f>
        <v>1</v>
      </c>
    </row>
    <row r="7" spans="1:6" x14ac:dyDescent="0.2">
      <c r="A7" s="5" t="s">
        <v>15</v>
      </c>
      <c r="B7" s="6">
        <f>SUMIFS(Concentrado!C$2:C$353, Concentrado!$A$2:$A$353, "=Hidalgo", Concentrado!$B$2:$B$353,  "="&amp;$A7)</f>
        <v>35</v>
      </c>
      <c r="C7" s="6">
        <f>SUMIFS(Concentrado!D$2:D$353, Concentrado!$A$2:$A$353, "=Hidalgo", Concentrado!$B$2:$B$353,  "="&amp;$A7)</f>
        <v>88</v>
      </c>
      <c r="D7" s="6">
        <f>SUMIFS(Concentrado!E$2:E$353, Concentrado!$A$2:$A$353, "=Hidalgo", Concentrado!$B$2:$B$353,  "="&amp;$A7)</f>
        <v>0</v>
      </c>
      <c r="E7" s="6">
        <f>SUMIFS(Concentrado!F$2:F$353, Concentrado!$A$2:$A$353, "=Hidalgo", Concentrado!$B$2:$B$353,  "="&amp;$A7)</f>
        <v>0</v>
      </c>
      <c r="F7" s="6">
        <f>SUMIFS(Concentrado!G$2:G353, Concentrado!$A$2:$A353, "=Hidalgo", Concentrado!$B$2:$B353,  "="&amp;$A7)</f>
        <v>123</v>
      </c>
    </row>
    <row r="8" spans="1:6" x14ac:dyDescent="0.2">
      <c r="A8" s="5" t="s">
        <v>16</v>
      </c>
      <c r="B8" s="6">
        <f>SUMIFS(Concentrado!C$2:C$353, Concentrado!$A$2:$A$353, "=Hidalgo", Concentrado!$B$2:$B$353,  "="&amp;$A8)</f>
        <v>16</v>
      </c>
      <c r="C8" s="6">
        <f>SUMIFS(Concentrado!D$2:D$353, Concentrado!$A$2:$A$353, "=Hidalgo", Concentrado!$B$2:$B$353,  "="&amp;$A8)</f>
        <v>37</v>
      </c>
      <c r="D8" s="6">
        <f>SUMIFS(Concentrado!E$2:E$353, Concentrado!$A$2:$A$353, "=Hidalgo", Concentrado!$B$2:$B$353,  "="&amp;$A8)</f>
        <v>0</v>
      </c>
      <c r="E8" s="6">
        <f>SUMIFS(Concentrado!F$2:F$353, Concentrado!$A$2:$A$353, "=Hidalgo", Concentrado!$B$2:$B$353,  "="&amp;$A8)</f>
        <v>0</v>
      </c>
      <c r="F8" s="6">
        <f>SUMIFS(Concentrado!G$2:G353, Concentrado!$A$2:$A353, "=Hidalgo", Concentrado!$B$2:$B353,  "="&amp;$A8)</f>
        <v>53</v>
      </c>
    </row>
    <row r="9" spans="1:6" x14ac:dyDescent="0.2">
      <c r="A9" s="5" t="s">
        <v>17</v>
      </c>
      <c r="B9" s="6">
        <f>SUMIFS(Concentrado!C$2:C$353, Concentrado!$A$2:$A$353, "=Hidalgo", Concentrado!$B$2:$B$353,  "="&amp;$A9)</f>
        <v>0</v>
      </c>
      <c r="C9" s="6">
        <f>SUMIFS(Concentrado!D$2:D$353, Concentrado!$A$2:$A$353, "=Hidalgo", Concentrado!$B$2:$B$353,  "="&amp;$A9)</f>
        <v>0</v>
      </c>
      <c r="D9" s="6">
        <f>SUMIFS(Concentrado!E$2:E$353, Concentrado!$A$2:$A$353, "=Hidalgo", Concentrado!$B$2:$B$353,  "="&amp;$A9)</f>
        <v>0</v>
      </c>
      <c r="E9" s="6">
        <f>SUMIFS(Concentrado!F$2:F$353, Concentrado!$A$2:$A$353, "=Hidalgo", Concentrado!$B$2:$B$353,  "="&amp;$A9)</f>
        <v>0</v>
      </c>
      <c r="F9" s="6">
        <f>SUMIFS(Concentrado!G$2:G353, Concentrado!$A$2:$A353, "=Hidalgo",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"=Hidalgo", Concentrado!$B$2:$B$353,  "="&amp;$A10)</f>
        <v>75</v>
      </c>
      <c r="C10" s="6">
        <f>SUMIFS(Concentrado!D$2:D$353, Concentrado!$A$2:$A$353, "=Hidalgo", Concentrado!$B$2:$B$353,  "="&amp;$A10)</f>
        <v>286</v>
      </c>
      <c r="D10" s="6">
        <f>SUMIFS(Concentrado!E$2:E$353, Concentrado!$A$2:$A$353, "=Hidalgo", Concentrado!$B$2:$B$353,  "="&amp;$A10)</f>
        <v>0</v>
      </c>
      <c r="E10" s="6">
        <f>SUMIFS(Concentrado!F$2:F$353, Concentrado!$A$2:$A$353, "=Hidalgo", Concentrado!$B$2:$B$353,  "="&amp;$A10)</f>
        <v>0</v>
      </c>
      <c r="F10" s="6">
        <f>SUMIFS(Concentrado!G$2:G353, Concentrado!$A$2:$A353, "=Hidalgo", Concentrado!$B$2:$B353,  "="&amp;$A10)</f>
        <v>361</v>
      </c>
    </row>
    <row r="11" spans="1:6" x14ac:dyDescent="0.2">
      <c r="A11" s="5" t="s">
        <v>19</v>
      </c>
      <c r="B11" s="6">
        <f>SUMIFS(Concentrado!C$2:C$353, Concentrado!$A$2:$A$353, "=Hidalgo", Concentrado!$B$2:$B$353,  "="&amp;$A11)</f>
        <v>7</v>
      </c>
      <c r="C11" s="6">
        <f>SUMIFS(Concentrado!D$2:D$353, Concentrado!$A$2:$A$353, "=Hidalgo", Concentrado!$B$2:$B$353,  "="&amp;$A11)</f>
        <v>45</v>
      </c>
      <c r="D11" s="6">
        <f>SUMIFS(Concentrado!E$2:E$353, Concentrado!$A$2:$A$353, "=Hidalgo", Concentrado!$B$2:$B$353,  "="&amp;$A11)</f>
        <v>0</v>
      </c>
      <c r="E11" s="6">
        <f>SUMIFS(Concentrado!F$2:F$353, Concentrado!$A$2:$A$353, "=Hidalgo", Concentrado!$B$2:$B$353,  "="&amp;$A11)</f>
        <v>0</v>
      </c>
      <c r="F11" s="6">
        <f>SUMIFS(Concentrado!G$2:G353, Concentrado!$A$2:$A353, "=Hidalgo", Concentrado!$B$2:$B353,  "="&amp;$A11)</f>
        <v>52</v>
      </c>
    </row>
    <row r="12" spans="1:6" x14ac:dyDescent="0.2">
      <c r="A12" s="5" t="s">
        <v>20</v>
      </c>
      <c r="B12" s="6">
        <f>SUMIFS(Concentrado!C$2:C$353, Concentrado!$A$2:$A$353, "=Hidalgo", Concentrado!$B$2:$B$353,  "="&amp;$A12)</f>
        <v>67</v>
      </c>
      <c r="C12" s="6">
        <f>SUMIFS(Concentrado!D$2:D$353, Concentrado!$A$2:$A$353, "=Hidalgo", Concentrado!$B$2:$B$353,  "="&amp;$A12)</f>
        <v>136</v>
      </c>
      <c r="D12" s="6">
        <f>SUMIFS(Concentrado!E$2:E$353, Concentrado!$A$2:$A$353, "=Hidalgo", Concentrado!$B$2:$B$353,  "="&amp;$A12)</f>
        <v>0</v>
      </c>
      <c r="E12" s="6">
        <f>SUMIFS(Concentrado!F$2:F$353, Concentrado!$A$2:$A$353, "=Hidalgo", Concentrado!$B$2:$B$353,  "="&amp;$A12)</f>
        <v>0</v>
      </c>
      <c r="F12" s="6">
        <f>SUMIFS(Concentrado!G$2:G353, Concentrado!$A$2:$A353, "=Hidalgo", Concentrado!$B$2:$B353,  "="&amp;$A12)</f>
        <v>203</v>
      </c>
    </row>
    <row r="13" spans="1:6" x14ac:dyDescent="0.2">
      <c r="A13" s="8" t="s">
        <v>21</v>
      </c>
      <c r="B13" s="8">
        <f>SUM(B2:B12)</f>
        <v>611</v>
      </c>
      <c r="C13" s="8">
        <f>SUM(C2:C12)</f>
        <v>2682</v>
      </c>
      <c r="D13" s="8">
        <f>SUM(D2:D12)</f>
        <v>0</v>
      </c>
      <c r="E13" s="8">
        <f>SUM(E2:E12)</f>
        <v>0</v>
      </c>
      <c r="F13" s="8">
        <f>SUM(F2:F12)</f>
        <v>3293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"=Jalisco", Concentrado!$B$2:$B$353,  "="&amp;$A2)</f>
        <v>188</v>
      </c>
      <c r="C2" s="6">
        <f>SUMIFS(Concentrado!D$2:D$353, Concentrado!$A$2:$A$353, "=Jalisco", Concentrado!$B$2:$B$353,  "="&amp;$A2)</f>
        <v>455</v>
      </c>
      <c r="D2" s="6">
        <f>SUMIFS(Concentrado!E$2:E$353, Concentrado!$A$2:$A$353, "=Jalisco", Concentrado!$B$2:$B$353,  "="&amp;$A2)</f>
        <v>1</v>
      </c>
      <c r="E2" s="6">
        <f>SUMIFS(Concentrado!F$2:F$353, Concentrado!$A$2:$A$353, "=Jalisco", Concentrado!$B$2:$B$353,  "="&amp;$A2)</f>
        <v>0</v>
      </c>
      <c r="F2" s="6">
        <f>SUMIFS(Concentrado!G$2:G$353, Concentrado!$A$2:$A$353, "=Jalisco", Concentrado!$B$2:$B$353,  "="&amp;$A2)</f>
        <v>644</v>
      </c>
    </row>
    <row r="3" spans="1:6" x14ac:dyDescent="0.2">
      <c r="A3" s="5" t="s">
        <v>11</v>
      </c>
      <c r="B3" s="6">
        <f>SUMIFS(Concentrado!C$2:C$353, Concentrado!$A$2:$A$353, "=Jalisco", Concentrado!$B$2:$B$353,  "="&amp;$A3)</f>
        <v>53</v>
      </c>
      <c r="C3" s="6">
        <f>SUMIFS(Concentrado!D$2:D$353, Concentrado!$A$2:$A$353, "=Jalisco", Concentrado!$B$2:$B$353,  "="&amp;$A3)</f>
        <v>4032</v>
      </c>
      <c r="D3" s="6">
        <f>SUMIFS(Concentrado!E$2:E$353, Concentrado!$A$2:$A$353, "=Jalisco", Concentrado!$B$2:$B$353,  "="&amp;$A3)</f>
        <v>0</v>
      </c>
      <c r="E3" s="6">
        <f>SUMIFS(Concentrado!F$2:F$353, Concentrado!$A$2:$A$353, "=Jalisco", Concentrado!$B$2:$B$353,  "="&amp;$A3)</f>
        <v>1</v>
      </c>
      <c r="F3" s="6">
        <f>SUMIFS(Concentrado!G$2:G353, Concentrado!$A$2:$A353, "=Jalisco", Concentrado!$B$2:$B353,  "="&amp;$A3)</f>
        <v>4086</v>
      </c>
    </row>
    <row r="4" spans="1:6" x14ac:dyDescent="0.2">
      <c r="A4" s="5" t="s">
        <v>12</v>
      </c>
      <c r="B4" s="6">
        <f>SUMIFS(Concentrado!C$2:C$353, Concentrado!$A$2:$A$353, "=Jalisco", Concentrado!$B$2:$B$353,  "="&amp;$A4)</f>
        <v>293</v>
      </c>
      <c r="C4" s="6">
        <f>SUMIFS(Concentrado!D$2:D$353, Concentrado!$A$2:$A$353, "=Jalisco", Concentrado!$B$2:$B$353,  "="&amp;$A4)</f>
        <v>246</v>
      </c>
      <c r="D4" s="6">
        <f>SUMIFS(Concentrado!E$2:E$353, Concentrado!$A$2:$A$353, "=Jalisco", Concentrado!$B$2:$B$353,  "="&amp;$A4)</f>
        <v>0</v>
      </c>
      <c r="E4" s="6">
        <f>SUMIFS(Concentrado!F$2:F$353, Concentrado!$A$2:$A$353, "=Jalisco", Concentrado!$B$2:$B$353,  "="&amp;$A4)</f>
        <v>1</v>
      </c>
      <c r="F4" s="6">
        <f>SUMIFS(Concentrado!G$2:G353, Concentrado!$A$2:$A353, "=Jalisco", Concentrado!$B$2:$B353,  "="&amp;$A4)</f>
        <v>540</v>
      </c>
    </row>
    <row r="5" spans="1:6" x14ac:dyDescent="0.2">
      <c r="A5" s="5" t="s">
        <v>13</v>
      </c>
      <c r="B5" s="6">
        <f>SUMIFS(Concentrado!C$2:C$353, Concentrado!$A$2:$A$353, "=Jalisco", Concentrado!$B$2:$B$353,  "="&amp;$A5)</f>
        <v>6</v>
      </c>
      <c r="C5" s="6">
        <f>SUMIFS(Concentrado!D$2:D$353, Concentrado!$A$2:$A$353, "=Jalisco", Concentrado!$B$2:$B$353,  "="&amp;$A5)</f>
        <v>155</v>
      </c>
      <c r="D5" s="6">
        <f>SUMIFS(Concentrado!E$2:E$353, Concentrado!$A$2:$A$353, "=Jalisco", Concentrado!$B$2:$B$353,  "="&amp;$A5)</f>
        <v>0</v>
      </c>
      <c r="E5" s="6">
        <f>SUMIFS(Concentrado!F$2:F$353, Concentrado!$A$2:$A$353, "=Jalisco", Concentrado!$B$2:$B$353,  "="&amp;$A5)</f>
        <v>0</v>
      </c>
      <c r="F5" s="6">
        <f>SUMIFS(Concentrado!G$2:G353, Concentrado!$A$2:$A353, "=Jalisco", Concentrado!$B$2:$B353,  "="&amp;$A5)</f>
        <v>161</v>
      </c>
    </row>
    <row r="6" spans="1:6" x14ac:dyDescent="0.2">
      <c r="A6" s="5" t="s">
        <v>14</v>
      </c>
      <c r="B6" s="6">
        <f>SUMIFS(Concentrado!C$2:C$353, Concentrado!$A$2:$A$353, "=Jalisco", Concentrado!$B$2:$B$353,  "="&amp;$A6)</f>
        <v>0</v>
      </c>
      <c r="C6" s="6">
        <f>SUMIFS(Concentrado!D$2:D$353, Concentrado!$A$2:$A$353, "=Jalisco", Concentrado!$B$2:$B$353,  "="&amp;$A6)</f>
        <v>1</v>
      </c>
      <c r="D6" s="6">
        <f>SUMIFS(Concentrado!E$2:E$353, Concentrado!$A$2:$A$353, "=Jalisco", Concentrado!$B$2:$B$353,  "="&amp;$A6)</f>
        <v>0</v>
      </c>
      <c r="E6" s="6">
        <f>SUMIFS(Concentrado!F$2:F$353, Concentrado!$A$2:$A$353, "=Jalisco", Concentrado!$B$2:$B$353,  "="&amp;$A6)</f>
        <v>0</v>
      </c>
      <c r="F6" s="6">
        <f>SUMIFS(Concentrado!G$2:G353, Concentrado!$A$2:$A353, "=Jalisco", Concentrado!$B$2:$B353,  "="&amp;$A6)</f>
        <v>1</v>
      </c>
    </row>
    <row r="7" spans="1:6" x14ac:dyDescent="0.2">
      <c r="A7" s="5" t="s">
        <v>15</v>
      </c>
      <c r="B7" s="6">
        <f>SUMIFS(Concentrado!C$2:C$353, Concentrado!$A$2:$A$353, "=Jalisco", Concentrado!$B$2:$B$353,  "="&amp;$A7)</f>
        <v>10</v>
      </c>
      <c r="C7" s="6">
        <f>SUMIFS(Concentrado!D$2:D$353, Concentrado!$A$2:$A$353, "=Jalisco", Concentrado!$B$2:$B$353,  "="&amp;$A7)</f>
        <v>71</v>
      </c>
      <c r="D7" s="6">
        <f>SUMIFS(Concentrado!E$2:E$353, Concentrado!$A$2:$A$353, "=Jalisco", Concentrado!$B$2:$B$353,  "="&amp;$A7)</f>
        <v>0</v>
      </c>
      <c r="E7" s="6">
        <f>SUMIFS(Concentrado!F$2:F$353, Concentrado!$A$2:$A$353, "=Jalisco", Concentrado!$B$2:$B$353,  "="&amp;$A7)</f>
        <v>0</v>
      </c>
      <c r="F7" s="6">
        <f>SUMIFS(Concentrado!G$2:G353, Concentrado!$A$2:$A353, "=Jalisco", Concentrado!$B$2:$B353,  "="&amp;$A7)</f>
        <v>81</v>
      </c>
    </row>
    <row r="8" spans="1:6" x14ac:dyDescent="0.2">
      <c r="A8" s="5" t="s">
        <v>16</v>
      </c>
      <c r="B8" s="6">
        <f>SUMIFS(Concentrado!C$2:C$353, Concentrado!$A$2:$A$353, "=Jalisco", Concentrado!$B$2:$B$353,  "="&amp;$A8)</f>
        <v>29</v>
      </c>
      <c r="C8" s="6">
        <f>SUMIFS(Concentrado!D$2:D$353, Concentrado!$A$2:$A$353, "=Jalisco", Concentrado!$B$2:$B$353,  "="&amp;$A8)</f>
        <v>64</v>
      </c>
      <c r="D8" s="6">
        <f>SUMIFS(Concentrado!E$2:E$353, Concentrado!$A$2:$A$353, "=Jalisco", Concentrado!$B$2:$B$353,  "="&amp;$A8)</f>
        <v>0</v>
      </c>
      <c r="E8" s="6">
        <f>SUMIFS(Concentrado!F$2:F$353, Concentrado!$A$2:$A$353, "=Jalisco", Concentrado!$B$2:$B$353,  "="&amp;$A8)</f>
        <v>0</v>
      </c>
      <c r="F8" s="6">
        <f>SUMIFS(Concentrado!G$2:G353, Concentrado!$A$2:$A353, "=Jalisco", Concentrado!$B$2:$B353,  "="&amp;$A8)</f>
        <v>93</v>
      </c>
    </row>
    <row r="9" spans="1:6" x14ac:dyDescent="0.2">
      <c r="A9" s="5" t="s">
        <v>17</v>
      </c>
      <c r="B9" s="6">
        <f>SUMIFS(Concentrado!C$2:C$353, Concentrado!$A$2:$A$353, "=Jalisco", Concentrado!$B$2:$B$353,  "="&amp;$A9)</f>
        <v>0</v>
      </c>
      <c r="C9" s="6">
        <f>SUMIFS(Concentrado!D$2:D$353, Concentrado!$A$2:$A$353, "=Jalisco", Concentrado!$B$2:$B$353,  "="&amp;$A9)</f>
        <v>0</v>
      </c>
      <c r="D9" s="6">
        <f>SUMIFS(Concentrado!E$2:E$353, Concentrado!$A$2:$A$353, "=Jalisco", Concentrado!$B$2:$B$353,  "="&amp;$A9)</f>
        <v>0</v>
      </c>
      <c r="E9" s="6">
        <f>SUMIFS(Concentrado!F$2:F$353, Concentrado!$A$2:$A$353, "=Jalisco", Concentrado!$B$2:$B$353,  "="&amp;$A9)</f>
        <v>0</v>
      </c>
      <c r="F9" s="6">
        <f>SUMIFS(Concentrado!G$2:G353, Concentrado!$A$2:$A353, "=Jalisco",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"=Jalisco", Concentrado!$B$2:$B$353,  "="&amp;$A10)</f>
        <v>111</v>
      </c>
      <c r="C10" s="6">
        <f>SUMIFS(Concentrado!D$2:D$353, Concentrado!$A$2:$A$353, "=Jalisco", Concentrado!$B$2:$B$353,  "="&amp;$A10)</f>
        <v>426</v>
      </c>
      <c r="D10" s="6">
        <f>SUMIFS(Concentrado!E$2:E$353, Concentrado!$A$2:$A$353, "=Jalisco", Concentrado!$B$2:$B$353,  "="&amp;$A10)</f>
        <v>0</v>
      </c>
      <c r="E10" s="6">
        <f>SUMIFS(Concentrado!F$2:F$353, Concentrado!$A$2:$A$353, "=Jalisco", Concentrado!$B$2:$B$353,  "="&amp;$A10)</f>
        <v>0</v>
      </c>
      <c r="F10" s="6">
        <f>SUMIFS(Concentrado!G$2:G353, Concentrado!$A$2:$A353, "=Jalisco", Concentrado!$B$2:$B353,  "="&amp;$A10)</f>
        <v>537</v>
      </c>
    </row>
    <row r="11" spans="1:6" x14ac:dyDescent="0.2">
      <c r="A11" s="5" t="s">
        <v>19</v>
      </c>
      <c r="B11" s="6">
        <f>SUMIFS(Concentrado!C$2:C$353, Concentrado!$A$2:$A$353, "=Jalisco", Concentrado!$B$2:$B$353,  "="&amp;$A11)</f>
        <v>3</v>
      </c>
      <c r="C11" s="6">
        <f>SUMIFS(Concentrado!D$2:D$353, Concentrado!$A$2:$A$353, "=Jalisco", Concentrado!$B$2:$B$353,  "="&amp;$A11)</f>
        <v>38</v>
      </c>
      <c r="D11" s="6">
        <f>SUMIFS(Concentrado!E$2:E$353, Concentrado!$A$2:$A$353, "=Jalisco", Concentrado!$B$2:$B$353,  "="&amp;$A11)</f>
        <v>0</v>
      </c>
      <c r="E11" s="6">
        <f>SUMIFS(Concentrado!F$2:F$353, Concentrado!$A$2:$A$353, "=Jalisco", Concentrado!$B$2:$B$353,  "="&amp;$A11)</f>
        <v>0</v>
      </c>
      <c r="F11" s="6">
        <f>SUMIFS(Concentrado!G$2:G353, Concentrado!$A$2:$A353, "=Jalisco", Concentrado!$B$2:$B353,  "="&amp;$A11)</f>
        <v>41</v>
      </c>
    </row>
    <row r="12" spans="1:6" x14ac:dyDescent="0.2">
      <c r="A12" s="5" t="s">
        <v>20</v>
      </c>
      <c r="B12" s="6">
        <f>SUMIFS(Concentrado!C$2:C$353, Concentrado!$A$2:$A$353, "=Jalisco", Concentrado!$B$2:$B$353,  "="&amp;$A12)</f>
        <v>10</v>
      </c>
      <c r="C12" s="6">
        <f>SUMIFS(Concentrado!D$2:D$353, Concentrado!$A$2:$A$353, "=Jalisco", Concentrado!$B$2:$B$353,  "="&amp;$A12)</f>
        <v>155</v>
      </c>
      <c r="D12" s="6">
        <f>SUMIFS(Concentrado!E$2:E$353, Concentrado!$A$2:$A$353, "=Jalisco", Concentrado!$B$2:$B$353,  "="&amp;$A12)</f>
        <v>0</v>
      </c>
      <c r="E12" s="6">
        <f>SUMIFS(Concentrado!F$2:F$353, Concentrado!$A$2:$A$353, "=Jalisco", Concentrado!$B$2:$B$353,  "="&amp;$A12)</f>
        <v>0</v>
      </c>
      <c r="F12" s="6">
        <f>SUMIFS(Concentrado!G$2:G353, Concentrado!$A$2:$A353, "=Jalisco", Concentrado!$B$2:$B353,  "="&amp;$A12)</f>
        <v>165</v>
      </c>
    </row>
    <row r="13" spans="1:6" x14ac:dyDescent="0.2">
      <c r="A13" s="8" t="s">
        <v>21</v>
      </c>
      <c r="B13" s="8">
        <f>SUM(B2:B12)</f>
        <v>703</v>
      </c>
      <c r="C13" s="8">
        <f>SUM(C2:C12)</f>
        <v>5643</v>
      </c>
      <c r="D13" s="8">
        <f>SUM(D2:D12)</f>
        <v>1</v>
      </c>
      <c r="E13" s="8">
        <f>SUM(E2:E12)</f>
        <v>2</v>
      </c>
      <c r="F13" s="8">
        <f>SUM(F2:F12)</f>
        <v>6349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"=México", Concentrado!$B$2:$B$353,  "="&amp;$A2)</f>
        <v>190</v>
      </c>
      <c r="C2" s="6">
        <f>SUMIFS(Concentrado!D$2:D$353, Concentrado!$A$2:$A$353, "=México", Concentrado!$B$2:$B$353,  "="&amp;$A2)</f>
        <v>880</v>
      </c>
      <c r="D2" s="6">
        <f>SUMIFS(Concentrado!E$2:E$353, Concentrado!$A$2:$A$353, "=México", Concentrado!$B$2:$B$353,  "="&amp;$A2)</f>
        <v>0</v>
      </c>
      <c r="E2" s="6">
        <f>SUMIFS(Concentrado!F$2:F$353, Concentrado!$A$2:$A$353, "=México", Concentrado!$B$2:$B$353,  "="&amp;$A2)</f>
        <v>0</v>
      </c>
      <c r="F2" s="6">
        <f>SUMIFS(Concentrado!G$2:G$353, Concentrado!$A$2:$A$353, "=México", Concentrado!$B$2:$B$353,  "="&amp;$A2)</f>
        <v>1070</v>
      </c>
    </row>
    <row r="3" spans="1:6" x14ac:dyDescent="0.2">
      <c r="A3" s="5" t="s">
        <v>11</v>
      </c>
      <c r="B3" s="6">
        <f>SUMIFS(Concentrado!C$2:C$353, Concentrado!$A$2:$A$353, "=México", Concentrado!$B$2:$B$353,  "="&amp;$A3)</f>
        <v>140</v>
      </c>
      <c r="C3" s="6">
        <f>SUMIFS(Concentrado!D$2:D$353, Concentrado!$A$2:$A$353, "=México", Concentrado!$B$2:$B$353,  "="&amp;$A3)</f>
        <v>8113</v>
      </c>
      <c r="D3" s="6">
        <f>SUMIFS(Concentrado!E$2:E$353, Concentrado!$A$2:$A$353, "=México", Concentrado!$B$2:$B$353,  "="&amp;$A3)</f>
        <v>0</v>
      </c>
      <c r="E3" s="6">
        <f>SUMIFS(Concentrado!F$2:F$353, Concentrado!$A$2:$A$353, "=México", Concentrado!$B$2:$B$353,  "="&amp;$A3)</f>
        <v>0</v>
      </c>
      <c r="F3" s="6">
        <f>SUMIFS(Concentrado!G$2:G353, Concentrado!$A$2:$A353, "=México", Concentrado!$B$2:$B353,  "="&amp;$A3)</f>
        <v>8253</v>
      </c>
    </row>
    <row r="4" spans="1:6" x14ac:dyDescent="0.2">
      <c r="A4" s="5" t="s">
        <v>12</v>
      </c>
      <c r="B4" s="6">
        <f>SUMIFS(Concentrado!C$2:C$353, Concentrado!$A$2:$A$353, "=México", Concentrado!$B$2:$B$353,  "="&amp;$A4)</f>
        <v>504</v>
      </c>
      <c r="C4" s="6">
        <f>SUMIFS(Concentrado!D$2:D$353, Concentrado!$A$2:$A$353, "=México", Concentrado!$B$2:$B$353,  "="&amp;$A4)</f>
        <v>491</v>
      </c>
      <c r="D4" s="6">
        <f>SUMIFS(Concentrado!E$2:E$353, Concentrado!$A$2:$A$353, "=México", Concentrado!$B$2:$B$353,  "="&amp;$A4)</f>
        <v>0</v>
      </c>
      <c r="E4" s="6">
        <f>SUMIFS(Concentrado!F$2:F$353, Concentrado!$A$2:$A$353, "=México", Concentrado!$B$2:$B$353,  "="&amp;$A4)</f>
        <v>0</v>
      </c>
      <c r="F4" s="6">
        <f>SUMIFS(Concentrado!G$2:G353, Concentrado!$A$2:$A353, "=México", Concentrado!$B$2:$B353,  "="&amp;$A4)</f>
        <v>995</v>
      </c>
    </row>
    <row r="5" spans="1:6" x14ac:dyDescent="0.2">
      <c r="A5" s="5" t="s">
        <v>13</v>
      </c>
      <c r="B5" s="6">
        <f>SUMIFS(Concentrado!C$2:C$353, Concentrado!$A$2:$A$353, "=México", Concentrado!$B$2:$B$353,  "="&amp;$A5)</f>
        <v>14</v>
      </c>
      <c r="C5" s="6">
        <f>SUMIFS(Concentrado!D$2:D$353, Concentrado!$A$2:$A$353, "=México", Concentrado!$B$2:$B$353,  "="&amp;$A5)</f>
        <v>228</v>
      </c>
      <c r="D5" s="6">
        <f>SUMIFS(Concentrado!E$2:E$353, Concentrado!$A$2:$A$353, "=México", Concentrado!$B$2:$B$353,  "="&amp;$A5)</f>
        <v>0</v>
      </c>
      <c r="E5" s="6">
        <f>SUMIFS(Concentrado!F$2:F$353, Concentrado!$A$2:$A$353, "=México", Concentrado!$B$2:$B$353,  "="&amp;$A5)</f>
        <v>0</v>
      </c>
      <c r="F5" s="6">
        <f>SUMIFS(Concentrado!G$2:G353, Concentrado!$A$2:$A353, "=México", Concentrado!$B$2:$B353,  "="&amp;$A5)</f>
        <v>242</v>
      </c>
    </row>
    <row r="6" spans="1:6" x14ac:dyDescent="0.2">
      <c r="A6" s="5" t="s">
        <v>14</v>
      </c>
      <c r="B6" s="6">
        <f>SUMIFS(Concentrado!C$2:C$353, Concentrado!$A$2:$A$353, "=México", Concentrado!$B$2:$B$353,  "="&amp;$A6)</f>
        <v>3</v>
      </c>
      <c r="C6" s="6">
        <f>SUMIFS(Concentrado!D$2:D$353, Concentrado!$A$2:$A$353, "=México", Concentrado!$B$2:$B$353,  "="&amp;$A6)</f>
        <v>3</v>
      </c>
      <c r="D6" s="6">
        <f>SUMIFS(Concentrado!E$2:E$353, Concentrado!$A$2:$A$353, "=México", Concentrado!$B$2:$B$353,  "="&amp;$A6)</f>
        <v>0</v>
      </c>
      <c r="E6" s="6">
        <f>SUMIFS(Concentrado!F$2:F$353, Concentrado!$A$2:$A$353, "=México", Concentrado!$B$2:$B$353,  "="&amp;$A6)</f>
        <v>0</v>
      </c>
      <c r="F6" s="6">
        <f>SUMIFS(Concentrado!G$2:G353, Concentrado!$A$2:$A353, "=México", Concentrado!$B$2:$B353,  "="&amp;$A6)</f>
        <v>6</v>
      </c>
    </row>
    <row r="7" spans="1:6" x14ac:dyDescent="0.2">
      <c r="A7" s="5" t="s">
        <v>15</v>
      </c>
      <c r="B7" s="6">
        <f>SUMIFS(Concentrado!C$2:C$353, Concentrado!$A$2:$A$353, "=México", Concentrado!$B$2:$B$353,  "="&amp;$A7)</f>
        <v>64</v>
      </c>
      <c r="C7" s="6">
        <f>SUMIFS(Concentrado!D$2:D$353, Concentrado!$A$2:$A$353, "=México", Concentrado!$B$2:$B$353,  "="&amp;$A7)</f>
        <v>369</v>
      </c>
      <c r="D7" s="6">
        <f>SUMIFS(Concentrado!E$2:E$353, Concentrado!$A$2:$A$353, "=México", Concentrado!$B$2:$B$353,  "="&amp;$A7)</f>
        <v>0</v>
      </c>
      <c r="E7" s="6">
        <f>SUMIFS(Concentrado!F$2:F$353, Concentrado!$A$2:$A$353, "=México", Concentrado!$B$2:$B$353,  "="&amp;$A7)</f>
        <v>0</v>
      </c>
      <c r="F7" s="6">
        <f>SUMIFS(Concentrado!G$2:G353, Concentrado!$A$2:$A353, "=México", Concentrado!$B$2:$B353,  "="&amp;$A7)</f>
        <v>433</v>
      </c>
    </row>
    <row r="8" spans="1:6" x14ac:dyDescent="0.2">
      <c r="A8" s="5" t="s">
        <v>16</v>
      </c>
      <c r="B8" s="6">
        <f>SUMIFS(Concentrado!C$2:C$353, Concentrado!$A$2:$A$353, "=México", Concentrado!$B$2:$B$353,  "="&amp;$A8)</f>
        <v>45</v>
      </c>
      <c r="C8" s="6">
        <f>SUMIFS(Concentrado!D$2:D$353, Concentrado!$A$2:$A$353, "=México", Concentrado!$B$2:$B$353,  "="&amp;$A8)</f>
        <v>169</v>
      </c>
      <c r="D8" s="6">
        <f>SUMIFS(Concentrado!E$2:E$353, Concentrado!$A$2:$A$353, "=México", Concentrado!$B$2:$B$353,  "="&amp;$A8)</f>
        <v>0</v>
      </c>
      <c r="E8" s="6">
        <f>SUMIFS(Concentrado!F$2:F$353, Concentrado!$A$2:$A$353, "=México", Concentrado!$B$2:$B$353,  "="&amp;$A8)</f>
        <v>0</v>
      </c>
      <c r="F8" s="6">
        <f>SUMIFS(Concentrado!G$2:G353, Concentrado!$A$2:$A353, "=México", Concentrado!$B$2:$B353,  "="&amp;$A8)</f>
        <v>214</v>
      </c>
    </row>
    <row r="9" spans="1:6" x14ac:dyDescent="0.2">
      <c r="A9" s="5" t="s">
        <v>17</v>
      </c>
      <c r="B9" s="6">
        <f>SUMIFS(Concentrado!C$2:C$353, Concentrado!$A$2:$A$353, "=México", Concentrado!$B$2:$B$353,  "="&amp;$A9)</f>
        <v>0</v>
      </c>
      <c r="C9" s="6">
        <f>SUMIFS(Concentrado!D$2:D$353, Concentrado!$A$2:$A$353, "=México", Concentrado!$B$2:$B$353,  "="&amp;$A9)</f>
        <v>0</v>
      </c>
      <c r="D9" s="6">
        <f>SUMIFS(Concentrado!E$2:E$353, Concentrado!$A$2:$A$353, "=México", Concentrado!$B$2:$B$353,  "="&amp;$A9)</f>
        <v>0</v>
      </c>
      <c r="E9" s="6">
        <f>SUMIFS(Concentrado!F$2:F$353, Concentrado!$A$2:$A$353, "=México", Concentrado!$B$2:$B$353,  "="&amp;$A9)</f>
        <v>0</v>
      </c>
      <c r="F9" s="6">
        <f>SUMIFS(Concentrado!G$2:G353, Concentrado!$A$2:$A353, "=México",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"=México", Concentrado!$B$2:$B$353,  "="&amp;$A10)</f>
        <v>161</v>
      </c>
      <c r="C10" s="6">
        <f>SUMIFS(Concentrado!D$2:D$353, Concentrado!$A$2:$A$353, "=México", Concentrado!$B$2:$B$353,  "="&amp;$A10)</f>
        <v>1091</v>
      </c>
      <c r="D10" s="6">
        <f>SUMIFS(Concentrado!E$2:E$353, Concentrado!$A$2:$A$353, "=México", Concentrado!$B$2:$B$353,  "="&amp;$A10)</f>
        <v>0</v>
      </c>
      <c r="E10" s="6">
        <f>SUMIFS(Concentrado!F$2:F$353, Concentrado!$A$2:$A$353, "=México", Concentrado!$B$2:$B$353,  "="&amp;$A10)</f>
        <v>0</v>
      </c>
      <c r="F10" s="6">
        <f>SUMIFS(Concentrado!G$2:G353, Concentrado!$A$2:$A353, "=México", Concentrado!$B$2:$B353,  "="&amp;$A10)</f>
        <v>1252</v>
      </c>
    </row>
    <row r="11" spans="1:6" x14ac:dyDescent="0.2">
      <c r="A11" s="5" t="s">
        <v>19</v>
      </c>
      <c r="B11" s="6">
        <f>SUMIFS(Concentrado!C$2:C$353, Concentrado!$A$2:$A$353, "=México", Concentrado!$B$2:$B$353,  "="&amp;$A11)</f>
        <v>17</v>
      </c>
      <c r="C11" s="6">
        <f>SUMIFS(Concentrado!D$2:D$353, Concentrado!$A$2:$A$353, "=México", Concentrado!$B$2:$B$353,  "="&amp;$A11)</f>
        <v>171</v>
      </c>
      <c r="D11" s="6">
        <f>SUMIFS(Concentrado!E$2:E$353, Concentrado!$A$2:$A$353, "=México", Concentrado!$B$2:$B$353,  "="&amp;$A11)</f>
        <v>0</v>
      </c>
      <c r="E11" s="6">
        <f>SUMIFS(Concentrado!F$2:F$353, Concentrado!$A$2:$A$353, "=México", Concentrado!$B$2:$B$353,  "="&amp;$A11)</f>
        <v>0</v>
      </c>
      <c r="F11" s="6">
        <f>SUMIFS(Concentrado!G$2:G353, Concentrado!$A$2:$A353, "=México", Concentrado!$B$2:$B353,  "="&amp;$A11)</f>
        <v>188</v>
      </c>
    </row>
    <row r="12" spans="1:6" x14ac:dyDescent="0.2">
      <c r="A12" s="5" t="s">
        <v>20</v>
      </c>
      <c r="B12" s="6">
        <f>SUMIFS(Concentrado!C$2:C$353, Concentrado!$A$2:$A$353, "=México", Concentrado!$B$2:$B$353,  "="&amp;$A12)</f>
        <v>209</v>
      </c>
      <c r="C12" s="6">
        <f>SUMIFS(Concentrado!D$2:D$353, Concentrado!$A$2:$A$353, "=México", Concentrado!$B$2:$B$353,  "="&amp;$A12)</f>
        <v>697</v>
      </c>
      <c r="D12" s="6">
        <f>SUMIFS(Concentrado!E$2:E$353, Concentrado!$A$2:$A$353, "=México", Concentrado!$B$2:$B$353,  "="&amp;$A12)</f>
        <v>0</v>
      </c>
      <c r="E12" s="6">
        <f>SUMIFS(Concentrado!F$2:F$353, Concentrado!$A$2:$A$353, "=México", Concentrado!$B$2:$B$353,  "="&amp;$A12)</f>
        <v>0</v>
      </c>
      <c r="F12" s="6">
        <f>SUMIFS(Concentrado!G$2:G353, Concentrado!$A$2:$A353, "=México", Concentrado!$B$2:$B353,  "="&amp;$A12)</f>
        <v>906</v>
      </c>
    </row>
    <row r="13" spans="1:6" x14ac:dyDescent="0.2">
      <c r="A13" s="8" t="s">
        <v>21</v>
      </c>
      <c r="B13" s="8">
        <f>SUM(B2:B12)</f>
        <v>1347</v>
      </c>
      <c r="C13" s="8">
        <f>SUM(C2:C12)</f>
        <v>12212</v>
      </c>
      <c r="D13" s="8">
        <f>SUM(D2:D12)</f>
        <v>0</v>
      </c>
      <c r="E13" s="8">
        <f>SUM(E2:E12)</f>
        <v>0</v>
      </c>
      <c r="F13" s="8">
        <f>SUM(F2:F12)</f>
        <v>13559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"=Michoacán", Concentrado!$B$2:$B$353,  "="&amp;$A2)</f>
        <v>125</v>
      </c>
      <c r="C2" s="6">
        <f>SUMIFS(Concentrado!D$2:D$353, Concentrado!$A$2:$A$353, "=Michoacán", Concentrado!$B$2:$B$353,  "="&amp;$A2)</f>
        <v>88</v>
      </c>
      <c r="D2" s="6">
        <f>SUMIFS(Concentrado!E$2:E$353, Concentrado!$A$2:$A$353, "=Michoacán", Concentrado!$B$2:$B$353,  "="&amp;$A2)</f>
        <v>0</v>
      </c>
      <c r="E2" s="6">
        <f>SUMIFS(Concentrado!F$2:F$353, Concentrado!$A$2:$A$353, "=Michoacán", Concentrado!$B$2:$B$353,  "="&amp;$A2)</f>
        <v>0</v>
      </c>
      <c r="F2" s="6">
        <f>SUMIFS(Concentrado!G$2:G$353, Concentrado!$A$2:$A$353, "=Michoacán", Concentrado!$B$2:$B$353,  "="&amp;$A2)</f>
        <v>213</v>
      </c>
    </row>
    <row r="3" spans="1:6" x14ac:dyDescent="0.2">
      <c r="A3" s="5" t="s">
        <v>11</v>
      </c>
      <c r="B3" s="6">
        <f>SUMIFS(Concentrado!C$2:C$353, Concentrado!$A$2:$A$353, "=Michoacán", Concentrado!$B$2:$B$353,  "="&amp;$A3)</f>
        <v>23</v>
      </c>
      <c r="C3" s="6">
        <f>SUMIFS(Concentrado!D$2:D$353, Concentrado!$A$2:$A$353, "=Michoacán", Concentrado!$B$2:$B$353,  "="&amp;$A3)</f>
        <v>714</v>
      </c>
      <c r="D3" s="6">
        <f>SUMIFS(Concentrado!E$2:E$353, Concentrado!$A$2:$A$353, "=Michoacán", Concentrado!$B$2:$B$353,  "="&amp;$A3)</f>
        <v>0</v>
      </c>
      <c r="E3" s="6">
        <f>SUMIFS(Concentrado!F$2:F$353, Concentrado!$A$2:$A$353, "=Michoacán", Concentrado!$B$2:$B$353,  "="&amp;$A3)</f>
        <v>0</v>
      </c>
      <c r="F3" s="6">
        <f>SUMIFS(Concentrado!G$2:G353, Concentrado!$A$2:$A353, "=Michoacán", Concentrado!$B$2:$B353,  "="&amp;$A3)</f>
        <v>737</v>
      </c>
    </row>
    <row r="4" spans="1:6" x14ac:dyDescent="0.2">
      <c r="A4" s="5" t="s">
        <v>12</v>
      </c>
      <c r="B4" s="6">
        <f>SUMIFS(Concentrado!C$2:C$353, Concentrado!$A$2:$A$353, "=Michoacán", Concentrado!$B$2:$B$353,  "="&amp;$A4)</f>
        <v>174</v>
      </c>
      <c r="C4" s="6">
        <f>SUMIFS(Concentrado!D$2:D$353, Concentrado!$A$2:$A$353, "=Michoacán", Concentrado!$B$2:$B$353,  "="&amp;$A4)</f>
        <v>64</v>
      </c>
      <c r="D4" s="6">
        <f>SUMIFS(Concentrado!E$2:E$353, Concentrado!$A$2:$A$353, "=Michoacán", Concentrado!$B$2:$B$353,  "="&amp;$A4)</f>
        <v>0</v>
      </c>
      <c r="E4" s="6">
        <f>SUMIFS(Concentrado!F$2:F$353, Concentrado!$A$2:$A$353, "=Michoacán", Concentrado!$B$2:$B$353,  "="&amp;$A4)</f>
        <v>0</v>
      </c>
      <c r="F4" s="6">
        <f>SUMIFS(Concentrado!G$2:G353, Concentrado!$A$2:$A353, "=Michoacán", Concentrado!$B$2:$B353,  "="&amp;$A4)</f>
        <v>238</v>
      </c>
    </row>
    <row r="5" spans="1:6" x14ac:dyDescent="0.2">
      <c r="A5" s="5" t="s">
        <v>13</v>
      </c>
      <c r="B5" s="6">
        <f>SUMIFS(Concentrado!C$2:C$353, Concentrado!$A$2:$A$353, "=Michoacán", Concentrado!$B$2:$B$353,  "="&amp;$A5)</f>
        <v>8</v>
      </c>
      <c r="C5" s="6">
        <f>SUMIFS(Concentrado!D$2:D$353, Concentrado!$A$2:$A$353, "=Michoacán", Concentrado!$B$2:$B$353,  "="&amp;$A5)</f>
        <v>22</v>
      </c>
      <c r="D5" s="6">
        <f>SUMIFS(Concentrado!E$2:E$353, Concentrado!$A$2:$A$353, "=Michoacán", Concentrado!$B$2:$B$353,  "="&amp;$A5)</f>
        <v>0</v>
      </c>
      <c r="E5" s="6">
        <f>SUMIFS(Concentrado!F$2:F$353, Concentrado!$A$2:$A$353, "=Michoacán", Concentrado!$B$2:$B$353,  "="&amp;$A5)</f>
        <v>0</v>
      </c>
      <c r="F5" s="6">
        <f>SUMIFS(Concentrado!G$2:G353, Concentrado!$A$2:$A353, "=Michoacán", Concentrado!$B$2:$B353,  "="&amp;$A5)</f>
        <v>30</v>
      </c>
    </row>
    <row r="6" spans="1:6" x14ac:dyDescent="0.2">
      <c r="A6" s="5" t="s">
        <v>14</v>
      </c>
      <c r="B6" s="6">
        <f>SUMIFS(Concentrado!C$2:C$353, Concentrado!$A$2:$A$353, "=Michoacán", Concentrado!$B$2:$B$353,  "="&amp;$A6)</f>
        <v>0</v>
      </c>
      <c r="C6" s="6">
        <f>SUMIFS(Concentrado!D$2:D$353, Concentrado!$A$2:$A$353, "=Michoacán", Concentrado!$B$2:$B$353,  "="&amp;$A6)</f>
        <v>0</v>
      </c>
      <c r="D6" s="6">
        <f>SUMIFS(Concentrado!E$2:E$353, Concentrado!$A$2:$A$353, "=Michoacán", Concentrado!$B$2:$B$353,  "="&amp;$A6)</f>
        <v>0</v>
      </c>
      <c r="E6" s="6">
        <f>SUMIFS(Concentrado!F$2:F$353, Concentrado!$A$2:$A$353, "=Michoacán", Concentrado!$B$2:$B$353,  "="&amp;$A6)</f>
        <v>0</v>
      </c>
      <c r="F6" s="6">
        <f>SUMIFS(Concentrado!G$2:G353, Concentrado!$A$2:$A353, "=Michoacán",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"=Michoacán", Concentrado!$B$2:$B$353,  "="&amp;$A7)</f>
        <v>3</v>
      </c>
      <c r="C7" s="6">
        <f>SUMIFS(Concentrado!D$2:D$353, Concentrado!$A$2:$A$353, "=Michoacán", Concentrado!$B$2:$B$353,  "="&amp;$A7)</f>
        <v>29</v>
      </c>
      <c r="D7" s="6">
        <f>SUMIFS(Concentrado!E$2:E$353, Concentrado!$A$2:$A$353, "=Michoacán", Concentrado!$B$2:$B$353,  "="&amp;$A7)</f>
        <v>0</v>
      </c>
      <c r="E7" s="6">
        <f>SUMIFS(Concentrado!F$2:F$353, Concentrado!$A$2:$A$353, "=Michoacán", Concentrado!$B$2:$B$353,  "="&amp;$A7)</f>
        <v>0</v>
      </c>
      <c r="F7" s="6">
        <f>SUMIFS(Concentrado!G$2:G353, Concentrado!$A$2:$A353, "=Michoacán", Concentrado!$B$2:$B353,  "="&amp;$A7)</f>
        <v>32</v>
      </c>
    </row>
    <row r="8" spans="1:6" x14ac:dyDescent="0.2">
      <c r="A8" s="5" t="s">
        <v>16</v>
      </c>
      <c r="B8" s="6">
        <f>SUMIFS(Concentrado!C$2:C$353, Concentrado!$A$2:$A$353, "=Michoacán", Concentrado!$B$2:$B$353,  "="&amp;$A8)</f>
        <v>8</v>
      </c>
      <c r="C8" s="6">
        <f>SUMIFS(Concentrado!D$2:D$353, Concentrado!$A$2:$A$353, "=Michoacán", Concentrado!$B$2:$B$353,  "="&amp;$A8)</f>
        <v>15</v>
      </c>
      <c r="D8" s="6">
        <f>SUMIFS(Concentrado!E$2:E$353, Concentrado!$A$2:$A$353, "=Michoacán", Concentrado!$B$2:$B$353,  "="&amp;$A8)</f>
        <v>0</v>
      </c>
      <c r="E8" s="6">
        <f>SUMIFS(Concentrado!F$2:F$353, Concentrado!$A$2:$A$353, "=Michoacán", Concentrado!$B$2:$B$353,  "="&amp;$A8)</f>
        <v>0</v>
      </c>
      <c r="F8" s="6">
        <f>SUMIFS(Concentrado!G$2:G353, Concentrado!$A$2:$A353, "=Michoacán", Concentrado!$B$2:$B353,  "="&amp;$A8)</f>
        <v>23</v>
      </c>
    </row>
    <row r="9" spans="1:6" x14ac:dyDescent="0.2">
      <c r="A9" s="5" t="s">
        <v>17</v>
      </c>
      <c r="B9" s="6">
        <f>SUMIFS(Concentrado!C$2:C$353, Concentrado!$A$2:$A$353, "=Michoacán", Concentrado!$B$2:$B$353,  "="&amp;$A9)</f>
        <v>0</v>
      </c>
      <c r="C9" s="6">
        <f>SUMIFS(Concentrado!D$2:D$353, Concentrado!$A$2:$A$353, "=Michoacán", Concentrado!$B$2:$B$353,  "="&amp;$A9)</f>
        <v>0</v>
      </c>
      <c r="D9" s="6">
        <f>SUMIFS(Concentrado!E$2:E$353, Concentrado!$A$2:$A$353, "=Michoacán", Concentrado!$B$2:$B$353,  "="&amp;$A9)</f>
        <v>0</v>
      </c>
      <c r="E9" s="6">
        <f>SUMIFS(Concentrado!F$2:F$353, Concentrado!$A$2:$A$353, "=Michoacán", Concentrado!$B$2:$B$353,  "="&amp;$A9)</f>
        <v>0</v>
      </c>
      <c r="F9" s="6">
        <f>SUMIFS(Concentrado!G$2:G353, Concentrado!$A$2:$A353, "=Michoacán",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"=Michoacán", Concentrado!$B$2:$B$353,  "="&amp;$A10)</f>
        <v>39</v>
      </c>
      <c r="C10" s="6">
        <f>SUMIFS(Concentrado!D$2:D$353, Concentrado!$A$2:$A$353, "=Michoacán", Concentrado!$B$2:$B$353,  "="&amp;$A10)</f>
        <v>77</v>
      </c>
      <c r="D10" s="6">
        <f>SUMIFS(Concentrado!E$2:E$353, Concentrado!$A$2:$A$353, "=Michoacán", Concentrado!$B$2:$B$353,  "="&amp;$A10)</f>
        <v>0</v>
      </c>
      <c r="E10" s="6">
        <f>SUMIFS(Concentrado!F$2:F$353, Concentrado!$A$2:$A$353, "=Michoacán", Concentrado!$B$2:$B$353,  "="&amp;$A10)</f>
        <v>0</v>
      </c>
      <c r="F10" s="6">
        <f>SUMIFS(Concentrado!G$2:G353, Concentrado!$A$2:$A353, "=Michoacán", Concentrado!$B$2:$B353,  "="&amp;$A10)</f>
        <v>116</v>
      </c>
    </row>
    <row r="11" spans="1:6" x14ac:dyDescent="0.2">
      <c r="A11" s="5" t="s">
        <v>19</v>
      </c>
      <c r="B11" s="6">
        <f>SUMIFS(Concentrado!C$2:C$353, Concentrado!$A$2:$A$353, "=Michoacán", Concentrado!$B$2:$B$353,  "="&amp;$A11)</f>
        <v>2</v>
      </c>
      <c r="C11" s="6">
        <f>SUMIFS(Concentrado!D$2:D$353, Concentrado!$A$2:$A$353, "=Michoacán", Concentrado!$B$2:$B$353,  "="&amp;$A11)</f>
        <v>4</v>
      </c>
      <c r="D11" s="6">
        <f>SUMIFS(Concentrado!E$2:E$353, Concentrado!$A$2:$A$353, "=Michoacán", Concentrado!$B$2:$B$353,  "="&amp;$A11)</f>
        <v>0</v>
      </c>
      <c r="E11" s="6">
        <f>SUMIFS(Concentrado!F$2:F$353, Concentrado!$A$2:$A$353, "=Michoacán", Concentrado!$B$2:$B$353,  "="&amp;$A11)</f>
        <v>0</v>
      </c>
      <c r="F11" s="6">
        <f>SUMIFS(Concentrado!G$2:G353, Concentrado!$A$2:$A353, "=Michoacán", Concentrado!$B$2:$B353,  "="&amp;$A11)</f>
        <v>6</v>
      </c>
    </row>
    <row r="12" spans="1:6" x14ac:dyDescent="0.2">
      <c r="A12" s="5" t="s">
        <v>20</v>
      </c>
      <c r="B12" s="6">
        <f>SUMIFS(Concentrado!C$2:C$353, Concentrado!$A$2:$A$353, "=Michoacán", Concentrado!$B$2:$B$353,  "="&amp;$A12)</f>
        <v>6</v>
      </c>
      <c r="C12" s="6">
        <f>SUMIFS(Concentrado!D$2:D$353, Concentrado!$A$2:$A$353, "=Michoacán", Concentrado!$B$2:$B$353,  "="&amp;$A12)</f>
        <v>37</v>
      </c>
      <c r="D12" s="6">
        <f>SUMIFS(Concentrado!E$2:E$353, Concentrado!$A$2:$A$353, "=Michoacán", Concentrado!$B$2:$B$353,  "="&amp;$A12)</f>
        <v>0</v>
      </c>
      <c r="E12" s="6">
        <f>SUMIFS(Concentrado!F$2:F$353, Concentrado!$A$2:$A$353, "=Michoacán", Concentrado!$B$2:$B$353,  "="&amp;$A12)</f>
        <v>0</v>
      </c>
      <c r="F12" s="6">
        <f>SUMIFS(Concentrado!G$2:G353, Concentrado!$A$2:$A353, "=Michoacán", Concentrado!$B$2:$B353,  "="&amp;$A12)</f>
        <v>43</v>
      </c>
    </row>
    <row r="13" spans="1:6" x14ac:dyDescent="0.2">
      <c r="A13" s="8" t="s">
        <v>21</v>
      </c>
      <c r="B13" s="8">
        <f>SUM(B2:B12)</f>
        <v>388</v>
      </c>
      <c r="C13" s="8">
        <f>SUM(C2:C12)</f>
        <v>1050</v>
      </c>
      <c r="D13" s="8">
        <f>SUM(D2:D12)</f>
        <v>0</v>
      </c>
      <c r="E13" s="8">
        <f>SUM(E2:E12)</f>
        <v>0</v>
      </c>
      <c r="F13" s="8">
        <f>SUM(F2:F12)</f>
        <v>1438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"=Morelos", Concentrado!$B$2:$B$353,  "="&amp;$A2)</f>
        <v>26</v>
      </c>
      <c r="C2" s="6">
        <f>SUMIFS(Concentrado!D$2:D$353, Concentrado!$A$2:$A$353, "=Morelos", Concentrado!$B$2:$B$353,  "="&amp;$A2)</f>
        <v>46</v>
      </c>
      <c r="D2" s="6">
        <f>SUMIFS(Concentrado!E$2:E$353, Concentrado!$A$2:$A$353, "=Morelos", Concentrado!$B$2:$B$353,  "="&amp;$A2)</f>
        <v>0</v>
      </c>
      <c r="E2" s="6">
        <f>SUMIFS(Concentrado!F$2:F$353, Concentrado!$A$2:$A$353, "=Morelos", Concentrado!$B$2:$B$353,  "="&amp;$A2)</f>
        <v>0</v>
      </c>
      <c r="F2" s="6">
        <f>SUMIFS(Concentrado!G$2:G$353, Concentrado!$A$2:$A$353, "=Morelos", Concentrado!$B$2:$B$353,  "="&amp;$A2)</f>
        <v>72</v>
      </c>
    </row>
    <row r="3" spans="1:6" x14ac:dyDescent="0.2">
      <c r="A3" s="5" t="s">
        <v>11</v>
      </c>
      <c r="B3" s="6">
        <f>SUMIFS(Concentrado!C$2:C$353, Concentrado!$A$2:$A$353, "=Morelos", Concentrado!$B$2:$B$353,  "="&amp;$A3)</f>
        <v>12</v>
      </c>
      <c r="C3" s="6">
        <f>SUMIFS(Concentrado!D$2:D$353, Concentrado!$A$2:$A$353, "=Morelos", Concentrado!$B$2:$B$353,  "="&amp;$A3)</f>
        <v>821</v>
      </c>
      <c r="D3" s="6">
        <f>SUMIFS(Concentrado!E$2:E$353, Concentrado!$A$2:$A$353, "=Morelos", Concentrado!$B$2:$B$353,  "="&amp;$A3)</f>
        <v>0</v>
      </c>
      <c r="E3" s="6">
        <f>SUMIFS(Concentrado!F$2:F$353, Concentrado!$A$2:$A$353, "=Morelos", Concentrado!$B$2:$B$353,  "="&amp;$A3)</f>
        <v>0</v>
      </c>
      <c r="F3" s="6">
        <f>SUMIFS(Concentrado!G$2:G353, Concentrado!$A$2:$A353, "=Morelos", Concentrado!$B$2:$B353,  "="&amp;$A3)</f>
        <v>833</v>
      </c>
    </row>
    <row r="4" spans="1:6" x14ac:dyDescent="0.2">
      <c r="A4" s="5" t="s">
        <v>12</v>
      </c>
      <c r="B4" s="6">
        <f>SUMIFS(Concentrado!C$2:C$353, Concentrado!$A$2:$A$353, "=Morelos", Concentrado!$B$2:$B$353,  "="&amp;$A4)</f>
        <v>88</v>
      </c>
      <c r="C4" s="6">
        <f>SUMIFS(Concentrado!D$2:D$353, Concentrado!$A$2:$A$353, "=Morelos", Concentrado!$B$2:$B$353,  "="&amp;$A4)</f>
        <v>58</v>
      </c>
      <c r="D4" s="6">
        <f>SUMIFS(Concentrado!E$2:E$353, Concentrado!$A$2:$A$353, "=Morelos", Concentrado!$B$2:$B$353,  "="&amp;$A4)</f>
        <v>0</v>
      </c>
      <c r="E4" s="6">
        <f>SUMIFS(Concentrado!F$2:F$353, Concentrado!$A$2:$A$353, "=Morelos", Concentrado!$B$2:$B$353,  "="&amp;$A4)</f>
        <v>0</v>
      </c>
      <c r="F4" s="6">
        <f>SUMIFS(Concentrado!G$2:G353, Concentrado!$A$2:$A353, "=Morelos", Concentrado!$B$2:$B353,  "="&amp;$A4)</f>
        <v>146</v>
      </c>
    </row>
    <row r="5" spans="1:6" x14ac:dyDescent="0.2">
      <c r="A5" s="5" t="s">
        <v>13</v>
      </c>
      <c r="B5" s="6">
        <f>SUMIFS(Concentrado!C$2:C$353, Concentrado!$A$2:$A$353, "=Morelos", Concentrado!$B$2:$B$353,  "="&amp;$A5)</f>
        <v>2</v>
      </c>
      <c r="C5" s="6">
        <f>SUMIFS(Concentrado!D$2:D$353, Concentrado!$A$2:$A$353, "=Morelos", Concentrado!$B$2:$B$353,  "="&amp;$A5)</f>
        <v>26</v>
      </c>
      <c r="D5" s="6">
        <f>SUMIFS(Concentrado!E$2:E$353, Concentrado!$A$2:$A$353, "=Morelos", Concentrado!$B$2:$B$353,  "="&amp;$A5)</f>
        <v>0</v>
      </c>
      <c r="E5" s="6">
        <f>SUMIFS(Concentrado!F$2:F$353, Concentrado!$A$2:$A$353, "=Morelos", Concentrado!$B$2:$B$353,  "="&amp;$A5)</f>
        <v>0</v>
      </c>
      <c r="F5" s="6">
        <f>SUMIFS(Concentrado!G$2:G353, Concentrado!$A$2:$A353, "=Morelos", Concentrado!$B$2:$B353,  "="&amp;$A5)</f>
        <v>28</v>
      </c>
    </row>
    <row r="6" spans="1:6" x14ac:dyDescent="0.2">
      <c r="A6" s="5" t="s">
        <v>14</v>
      </c>
      <c r="B6" s="6">
        <f>SUMIFS(Concentrado!C$2:C$353, Concentrado!$A$2:$A$353, "=Morelos", Concentrado!$B$2:$B$353,  "="&amp;$A6)</f>
        <v>1</v>
      </c>
      <c r="C6" s="6">
        <f>SUMIFS(Concentrado!D$2:D$353, Concentrado!$A$2:$A$353, "=Morelos", Concentrado!$B$2:$B$353,  "="&amp;$A6)</f>
        <v>1</v>
      </c>
      <c r="D6" s="6">
        <f>SUMIFS(Concentrado!E$2:E$353, Concentrado!$A$2:$A$353, "=Morelos", Concentrado!$B$2:$B$353,  "="&amp;$A6)</f>
        <v>0</v>
      </c>
      <c r="E6" s="6">
        <f>SUMIFS(Concentrado!F$2:F$353, Concentrado!$A$2:$A$353, "=Morelos", Concentrado!$B$2:$B$353,  "="&amp;$A6)</f>
        <v>0</v>
      </c>
      <c r="F6" s="6">
        <f>SUMIFS(Concentrado!G$2:G353, Concentrado!$A$2:$A353, "=Morelos", Concentrado!$B$2:$B353,  "="&amp;$A6)</f>
        <v>2</v>
      </c>
    </row>
    <row r="7" spans="1:6" x14ac:dyDescent="0.2">
      <c r="A7" s="5" t="s">
        <v>15</v>
      </c>
      <c r="B7" s="6">
        <f>SUMIFS(Concentrado!C$2:C$353, Concentrado!$A$2:$A$353, "=Morelos", Concentrado!$B$2:$B$353,  "="&amp;$A7)</f>
        <v>3</v>
      </c>
      <c r="C7" s="6">
        <f>SUMIFS(Concentrado!D$2:D$353, Concentrado!$A$2:$A$353, "=Morelos", Concentrado!$B$2:$B$353,  "="&amp;$A7)</f>
        <v>22</v>
      </c>
      <c r="D7" s="6">
        <f>SUMIFS(Concentrado!E$2:E$353, Concentrado!$A$2:$A$353, "=Morelos", Concentrado!$B$2:$B$353,  "="&amp;$A7)</f>
        <v>0</v>
      </c>
      <c r="E7" s="6">
        <f>SUMIFS(Concentrado!F$2:F$353, Concentrado!$A$2:$A$353, "=Morelos", Concentrado!$B$2:$B$353,  "="&amp;$A7)</f>
        <v>0</v>
      </c>
      <c r="F7" s="6">
        <f>SUMIFS(Concentrado!G$2:G353, Concentrado!$A$2:$A353, "=Morelos", Concentrado!$B$2:$B353,  "="&amp;$A7)</f>
        <v>25</v>
      </c>
    </row>
    <row r="8" spans="1:6" x14ac:dyDescent="0.2">
      <c r="A8" s="5" t="s">
        <v>16</v>
      </c>
      <c r="B8" s="6">
        <f>SUMIFS(Concentrado!C$2:C$353, Concentrado!$A$2:$A$353, "=Morelos", Concentrado!$B$2:$B$353,  "="&amp;$A8)</f>
        <v>15</v>
      </c>
      <c r="C8" s="6">
        <f>SUMIFS(Concentrado!D$2:D$353, Concentrado!$A$2:$A$353, "=Morelos", Concentrado!$B$2:$B$353,  "="&amp;$A8)</f>
        <v>66</v>
      </c>
      <c r="D8" s="6">
        <f>SUMIFS(Concentrado!E$2:E$353, Concentrado!$A$2:$A$353, "=Morelos", Concentrado!$B$2:$B$353,  "="&amp;$A8)</f>
        <v>0</v>
      </c>
      <c r="E8" s="6">
        <f>SUMIFS(Concentrado!F$2:F$353, Concentrado!$A$2:$A$353, "=Morelos", Concentrado!$B$2:$B$353,  "="&amp;$A8)</f>
        <v>0</v>
      </c>
      <c r="F8" s="6">
        <f>SUMIFS(Concentrado!G$2:G353, Concentrado!$A$2:$A353, "=Morelos", Concentrado!$B$2:$B353,  "="&amp;$A8)</f>
        <v>81</v>
      </c>
    </row>
    <row r="9" spans="1:6" x14ac:dyDescent="0.2">
      <c r="A9" s="5" t="s">
        <v>17</v>
      </c>
      <c r="B9" s="6">
        <f>SUMIFS(Concentrado!C$2:C$353, Concentrado!$A$2:$A$353, "=Morelos", Concentrado!$B$2:$B$353,  "="&amp;$A9)</f>
        <v>0</v>
      </c>
      <c r="C9" s="6">
        <f>SUMIFS(Concentrado!D$2:D$353, Concentrado!$A$2:$A$353, "=Morelos", Concentrado!$B$2:$B$353,  "="&amp;$A9)</f>
        <v>1</v>
      </c>
      <c r="D9" s="6">
        <f>SUMIFS(Concentrado!E$2:E$353, Concentrado!$A$2:$A$353, "=Morelos", Concentrado!$B$2:$B$353,  "="&amp;$A9)</f>
        <v>0</v>
      </c>
      <c r="E9" s="6">
        <f>SUMIFS(Concentrado!F$2:F$353, Concentrado!$A$2:$A$353, "=Morelos", Concentrado!$B$2:$B$353,  "="&amp;$A9)</f>
        <v>0</v>
      </c>
      <c r="F9" s="6">
        <f>SUMIFS(Concentrado!G$2:G353, Concentrado!$A$2:$A353, "=Morelos", Concentrado!$B$2:$B353,  "="&amp;$A9)</f>
        <v>1</v>
      </c>
    </row>
    <row r="10" spans="1:6" x14ac:dyDescent="0.2">
      <c r="A10" s="5" t="s">
        <v>18</v>
      </c>
      <c r="B10" s="6">
        <f>SUMIFS(Concentrado!C$2:C$353, Concentrado!$A$2:$A$353, "=Morelos", Concentrado!$B$2:$B$353,  "="&amp;$A10)</f>
        <v>26</v>
      </c>
      <c r="C10" s="6">
        <f>SUMIFS(Concentrado!D$2:D$353, Concentrado!$A$2:$A$353, "=Morelos", Concentrado!$B$2:$B$353,  "="&amp;$A10)</f>
        <v>115</v>
      </c>
      <c r="D10" s="6">
        <f>SUMIFS(Concentrado!E$2:E$353, Concentrado!$A$2:$A$353, "=Morelos", Concentrado!$B$2:$B$353,  "="&amp;$A10)</f>
        <v>0</v>
      </c>
      <c r="E10" s="6">
        <f>SUMIFS(Concentrado!F$2:F$353, Concentrado!$A$2:$A$353, "=Morelos", Concentrado!$B$2:$B$353,  "="&amp;$A10)</f>
        <v>1</v>
      </c>
      <c r="F10" s="6">
        <f>SUMIFS(Concentrado!G$2:G353, Concentrado!$A$2:$A353, "=Morelos", Concentrado!$B$2:$B353,  "="&amp;$A10)</f>
        <v>142</v>
      </c>
    </row>
    <row r="11" spans="1:6" x14ac:dyDescent="0.2">
      <c r="A11" s="5" t="s">
        <v>19</v>
      </c>
      <c r="B11" s="6">
        <f>SUMIFS(Concentrado!C$2:C$353, Concentrado!$A$2:$A$353, "=Morelos", Concentrado!$B$2:$B$353,  "="&amp;$A11)</f>
        <v>1</v>
      </c>
      <c r="C11" s="6">
        <f>SUMIFS(Concentrado!D$2:D$353, Concentrado!$A$2:$A$353, "=Morelos", Concentrado!$B$2:$B$353,  "="&amp;$A11)</f>
        <v>13</v>
      </c>
      <c r="D11" s="6">
        <f>SUMIFS(Concentrado!E$2:E$353, Concentrado!$A$2:$A$353, "=Morelos", Concentrado!$B$2:$B$353,  "="&amp;$A11)</f>
        <v>0</v>
      </c>
      <c r="E11" s="6">
        <f>SUMIFS(Concentrado!F$2:F$353, Concentrado!$A$2:$A$353, "=Morelos", Concentrado!$B$2:$B$353,  "="&amp;$A11)</f>
        <v>0</v>
      </c>
      <c r="F11" s="6">
        <f>SUMIFS(Concentrado!G$2:G353, Concentrado!$A$2:$A353, "=Morelos", Concentrado!$B$2:$B353,  "="&amp;$A11)</f>
        <v>14</v>
      </c>
    </row>
    <row r="12" spans="1:6" x14ac:dyDescent="0.2">
      <c r="A12" s="5" t="s">
        <v>20</v>
      </c>
      <c r="B12" s="6">
        <f>SUMIFS(Concentrado!C$2:C$353, Concentrado!$A$2:$A$353, "=Morelos", Concentrado!$B$2:$B$353,  "="&amp;$A12)</f>
        <v>6</v>
      </c>
      <c r="C12" s="6">
        <f>SUMIFS(Concentrado!D$2:D$353, Concentrado!$A$2:$A$353, "=Morelos", Concentrado!$B$2:$B$353,  "="&amp;$A12)</f>
        <v>39</v>
      </c>
      <c r="D12" s="6">
        <f>SUMIFS(Concentrado!E$2:E$353, Concentrado!$A$2:$A$353, "=Morelos", Concentrado!$B$2:$B$353,  "="&amp;$A12)</f>
        <v>0</v>
      </c>
      <c r="E12" s="6">
        <f>SUMIFS(Concentrado!F$2:F$353, Concentrado!$A$2:$A$353, "=Morelos", Concentrado!$B$2:$B$353,  "="&amp;$A12)</f>
        <v>0</v>
      </c>
      <c r="F12" s="6">
        <f>SUMIFS(Concentrado!G$2:G353, Concentrado!$A$2:$A353, "=Morelos", Concentrado!$B$2:$B353,  "="&amp;$A12)</f>
        <v>45</v>
      </c>
    </row>
    <row r="13" spans="1:6" x14ac:dyDescent="0.2">
      <c r="A13" s="8" t="s">
        <v>21</v>
      </c>
      <c r="B13" s="8">
        <f>SUM(B2:B12)</f>
        <v>180</v>
      </c>
      <c r="C13" s="8">
        <f>SUM(C2:C12)</f>
        <v>1208</v>
      </c>
      <c r="D13" s="8">
        <f>SUM(D2:D12)</f>
        <v>0</v>
      </c>
      <c r="E13" s="8">
        <f>SUM(E2:E12)</f>
        <v>1</v>
      </c>
      <c r="F13" s="8">
        <f>SUM(F2:F12)</f>
        <v>1389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36.33203125" bestFit="1" customWidth="1"/>
  </cols>
  <sheetData>
    <row r="1" spans="1:6" s="4" customFormat="1" x14ac:dyDescent="0.15">
      <c r="A1" s="1" t="s">
        <v>9</v>
      </c>
      <c r="B1" s="1" t="s">
        <v>5</v>
      </c>
      <c r="C1" s="1" t="s">
        <v>6</v>
      </c>
      <c r="D1" s="1" t="s">
        <v>22</v>
      </c>
      <c r="E1" s="1" t="s">
        <v>7</v>
      </c>
      <c r="F1" s="1" t="s">
        <v>4</v>
      </c>
    </row>
    <row r="2" spans="1:6" x14ac:dyDescent="0.2">
      <c r="A2" s="7" t="s">
        <v>10</v>
      </c>
      <c r="B2" s="8">
        <f>SUMIFS(Concentrado!C$2:C$353, Concentrado!$B$2:$B$353,  "="&amp;$A2)</f>
        <v>2547</v>
      </c>
      <c r="C2" s="8">
        <f>SUMIFS(Concentrado!D$2:D$353, Concentrado!$B$2:$B$353,  "="&amp;$A2)</f>
        <v>5008</v>
      </c>
      <c r="D2" s="8">
        <f>SUMIFS(Concentrado!E$2:E$353, Concentrado!$B$2:$B$353,  "="&amp;$A2)</f>
        <v>1</v>
      </c>
      <c r="E2" s="8">
        <f>SUMIFS(Concentrado!F$2:F$353, Concentrado!$B$2:$B$353,  "="&amp;$A2)</f>
        <v>2</v>
      </c>
      <c r="F2" s="8">
        <f>SUM(B2:E2)</f>
        <v>7558</v>
      </c>
    </row>
    <row r="3" spans="1:6" x14ac:dyDescent="0.2">
      <c r="A3" s="7" t="s">
        <v>11</v>
      </c>
      <c r="B3" s="8">
        <f>SUMIFS(Concentrado!C$2:C$353, Concentrado!$B$2:$B$353,  "="&amp;$A3)</f>
        <v>848</v>
      </c>
      <c r="C3" s="8">
        <f>SUMIFS(Concentrado!D$2:D$353, Concentrado!$B$2:$B$353,  "="&amp;$A3)</f>
        <v>48075</v>
      </c>
      <c r="D3" s="8">
        <f>SUMIFS(Concentrado!E$2:E$353, Concentrado!$B$2:$B$353,  "="&amp;$A3)</f>
        <v>2</v>
      </c>
      <c r="E3" s="8">
        <f>SUMIFS(Concentrado!F$2:F$353, Concentrado!$B$2:$B$353,  "="&amp;$A3)</f>
        <v>2</v>
      </c>
      <c r="F3" s="8">
        <f t="shared" ref="F3:F13" si="0">SUM(B3:E3)</f>
        <v>48927</v>
      </c>
    </row>
    <row r="4" spans="1:6" x14ac:dyDescent="0.2">
      <c r="A4" s="7" t="s">
        <v>12</v>
      </c>
      <c r="B4" s="8">
        <f>SUMIFS(Concentrado!C$2:C$353, Concentrado!$B$2:$B$353,  "="&amp;$A4)</f>
        <v>6627</v>
      </c>
      <c r="C4" s="8">
        <f>SUMIFS(Concentrado!D$2:D$353, Concentrado!$B$2:$B$353,  "="&amp;$A4)</f>
        <v>3610</v>
      </c>
      <c r="D4" s="8">
        <f>SUMIFS(Concentrado!E$2:E$353, Concentrado!$B$2:$B$353,  "="&amp;$A4)</f>
        <v>0</v>
      </c>
      <c r="E4" s="8">
        <f>SUMIFS(Concentrado!F$2:F$353, Concentrado!$B$2:$B$353,  "="&amp;$A4)</f>
        <v>14</v>
      </c>
      <c r="F4" s="8">
        <f t="shared" si="0"/>
        <v>10251</v>
      </c>
    </row>
    <row r="5" spans="1:6" x14ac:dyDescent="0.2">
      <c r="A5" s="7" t="s">
        <v>13</v>
      </c>
      <c r="B5" s="8">
        <f>SUMIFS(Concentrado!C$2:C$353, Concentrado!$B$2:$B$353,  "="&amp;$A5)</f>
        <v>191</v>
      </c>
      <c r="C5" s="8">
        <f>SUMIFS(Concentrado!D$2:D$353, Concentrado!$B$2:$B$353,  "="&amp;$A5)</f>
        <v>1720</v>
      </c>
      <c r="D5" s="8">
        <f>SUMIFS(Concentrado!E$2:E$353, Concentrado!$B$2:$B$353,  "="&amp;$A5)</f>
        <v>0</v>
      </c>
      <c r="E5" s="8">
        <f>SUMIFS(Concentrado!F$2:F$353, Concentrado!$B$2:$B$353,  "="&amp;$A5)</f>
        <v>0</v>
      </c>
      <c r="F5" s="8">
        <f t="shared" si="0"/>
        <v>1911</v>
      </c>
    </row>
    <row r="6" spans="1:6" x14ac:dyDescent="0.2">
      <c r="A6" s="7" t="s">
        <v>14</v>
      </c>
      <c r="B6" s="8">
        <f>SUMIFS(Concentrado!C$2:C$353, Concentrado!$B$2:$B$353,  "="&amp;$A6)</f>
        <v>9</v>
      </c>
      <c r="C6" s="8">
        <f>SUMIFS(Concentrado!D$2:D$353, Concentrado!$B$2:$B$353,  "="&amp;$A6)</f>
        <v>18</v>
      </c>
      <c r="D6" s="8">
        <f>SUMIFS(Concentrado!E$2:E$353, Concentrado!$B$2:$B$353,  "="&amp;$A6)</f>
        <v>0</v>
      </c>
      <c r="E6" s="8">
        <f>SUMIFS(Concentrado!F$2:F$353, Concentrado!$B$2:$B$353,  "="&amp;$A6)</f>
        <v>0</v>
      </c>
      <c r="F6" s="8">
        <f t="shared" si="0"/>
        <v>27</v>
      </c>
    </row>
    <row r="7" spans="1:6" x14ac:dyDescent="0.2">
      <c r="A7" s="7" t="s">
        <v>15</v>
      </c>
      <c r="B7" s="8">
        <f>SUMIFS(Concentrado!C$2:C$353, Concentrado!$B$2:$B$353,  "="&amp;$A7)</f>
        <v>255</v>
      </c>
      <c r="C7" s="8">
        <f>SUMIFS(Concentrado!D$2:D$353, Concentrado!$B$2:$B$353,  "="&amp;$A7)</f>
        <v>1752</v>
      </c>
      <c r="D7" s="8">
        <f>SUMIFS(Concentrado!E$2:E$353, Concentrado!$B$2:$B$353,  "="&amp;$A7)</f>
        <v>0</v>
      </c>
      <c r="E7" s="8">
        <f>SUMIFS(Concentrado!F$2:F$353, Concentrado!$B$2:$B$353,  "="&amp;$A7)</f>
        <v>0</v>
      </c>
      <c r="F7" s="8">
        <f t="shared" si="0"/>
        <v>2007</v>
      </c>
    </row>
    <row r="8" spans="1:6" x14ac:dyDescent="0.2">
      <c r="A8" s="7" t="s">
        <v>16</v>
      </c>
      <c r="B8" s="8">
        <f>SUMIFS(Concentrado!C$2:C$353, Concentrado!$B$2:$B$353,  "="&amp;$A8)</f>
        <v>379</v>
      </c>
      <c r="C8" s="8">
        <f>SUMIFS(Concentrado!D$2:D$353, Concentrado!$B$2:$B$353,  "="&amp;$A8)</f>
        <v>1159</v>
      </c>
      <c r="D8" s="8">
        <f>SUMIFS(Concentrado!E$2:E$353, Concentrado!$B$2:$B$353,  "="&amp;$A8)</f>
        <v>0</v>
      </c>
      <c r="E8" s="8">
        <f>SUMIFS(Concentrado!F$2:F$353, Concentrado!$B$2:$B$353,  "="&amp;$A8)</f>
        <v>0</v>
      </c>
      <c r="F8" s="8">
        <f t="shared" si="0"/>
        <v>1538</v>
      </c>
    </row>
    <row r="9" spans="1:6" x14ac:dyDescent="0.2">
      <c r="A9" s="7" t="s">
        <v>17</v>
      </c>
      <c r="B9" s="8">
        <f>SUMIFS(Concentrado!C$2:C$353, Concentrado!$B$2:$B$353,  "="&amp;$A9)</f>
        <v>0</v>
      </c>
      <c r="C9" s="8">
        <f>SUMIFS(Concentrado!D$2:D$353, Concentrado!$B$2:$B$353,  "="&amp;$A9)</f>
        <v>1</v>
      </c>
      <c r="D9" s="8">
        <f>SUMIFS(Concentrado!E$2:E$353, Concentrado!$B$2:$B$353,  "="&amp;$A9)</f>
        <v>0</v>
      </c>
      <c r="E9" s="8">
        <f>SUMIFS(Concentrado!F$2:F$353, Concentrado!$B$2:$B$353,  "="&amp;$A9)</f>
        <v>0</v>
      </c>
      <c r="F9" s="8">
        <f t="shared" si="0"/>
        <v>1</v>
      </c>
    </row>
    <row r="10" spans="1:6" x14ac:dyDescent="0.2">
      <c r="A10" s="7" t="s">
        <v>18</v>
      </c>
      <c r="B10" s="8">
        <f>SUMIFS(Concentrado!C$2:C$353, Concentrado!$B$2:$B$353,  "="&amp;$A10)</f>
        <v>1514</v>
      </c>
      <c r="C10" s="8">
        <f>SUMIFS(Concentrado!D$2:D$353, Concentrado!$B$2:$B$353,  "="&amp;$A10)</f>
        <v>6686</v>
      </c>
      <c r="D10" s="8">
        <f>SUMIFS(Concentrado!E$2:E$353, Concentrado!$B$2:$B$353,  "="&amp;$A10)</f>
        <v>0</v>
      </c>
      <c r="E10" s="8">
        <f>SUMIFS(Concentrado!F$2:F$353, Concentrado!$B$2:$B$353,  "="&amp;$A10)</f>
        <v>3</v>
      </c>
      <c r="F10" s="8">
        <f t="shared" si="0"/>
        <v>8203</v>
      </c>
    </row>
    <row r="11" spans="1:6" x14ac:dyDescent="0.2">
      <c r="A11" s="7" t="s">
        <v>19</v>
      </c>
      <c r="B11" s="8">
        <f>SUMIFS(Concentrado!C$2:C$353, Concentrado!$B$2:$B$353,  "="&amp;$A11)</f>
        <v>97</v>
      </c>
      <c r="C11" s="8">
        <f>SUMIFS(Concentrado!D$2:D$353, Concentrado!$B$2:$B$353,  "="&amp;$A11)</f>
        <v>858</v>
      </c>
      <c r="D11" s="8">
        <f>SUMIFS(Concentrado!E$2:E$353, Concentrado!$B$2:$B$353,  "="&amp;$A11)</f>
        <v>0</v>
      </c>
      <c r="E11" s="8">
        <f>SUMIFS(Concentrado!F$2:F$353, Concentrado!$B$2:$B$353,  "="&amp;$A11)</f>
        <v>0</v>
      </c>
      <c r="F11" s="8">
        <f t="shared" si="0"/>
        <v>955</v>
      </c>
    </row>
    <row r="12" spans="1:6" x14ac:dyDescent="0.2">
      <c r="A12" s="7" t="s">
        <v>20</v>
      </c>
      <c r="B12" s="8">
        <f>SUMIFS(Concentrado!C$2:C$353, Concentrado!$B$2:$B$353,  "="&amp;$A12)</f>
        <v>619</v>
      </c>
      <c r="C12" s="8">
        <f>SUMIFS(Concentrado!D$2:D$353, Concentrado!$B$2:$B$353,  "="&amp;$A12)</f>
        <v>2664</v>
      </c>
      <c r="D12" s="8">
        <f>SUMIFS(Concentrado!E$2:E$353, Concentrado!$B$2:$B$353,  "="&amp;$A12)</f>
        <v>0</v>
      </c>
      <c r="E12" s="8">
        <f>SUMIFS(Concentrado!F$2:F$353, Concentrado!$B$2:$B$353,  "="&amp;$A12)</f>
        <v>1</v>
      </c>
      <c r="F12" s="8">
        <f t="shared" si="0"/>
        <v>3284</v>
      </c>
    </row>
    <row r="13" spans="1:6" x14ac:dyDescent="0.2">
      <c r="A13" s="11" t="s">
        <v>4</v>
      </c>
      <c r="B13" s="8">
        <f>SUM(B2:B12)</f>
        <v>13086</v>
      </c>
      <c r="C13" s="8">
        <f>SUM(C2:C12)</f>
        <v>71551</v>
      </c>
      <c r="D13" s="8">
        <f>SUM(D2:D12)</f>
        <v>3</v>
      </c>
      <c r="E13" s="8">
        <f>SUM(E2:E12)</f>
        <v>22</v>
      </c>
      <c r="F13" s="8">
        <f t="shared" si="0"/>
        <v>84662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"=Nayarit", Concentrado!$B$2:$B$353,  "="&amp;$A2)</f>
        <v>21</v>
      </c>
      <c r="C2" s="6">
        <f>SUMIFS(Concentrado!D$2:D$353, Concentrado!$A$2:$A$353, "=Nayarit", Concentrado!$B$2:$B$353,  "="&amp;$A2)</f>
        <v>14</v>
      </c>
      <c r="D2" s="6">
        <f>SUMIFS(Concentrado!E$2:E$353, Concentrado!$A$2:$A$353, "=Nayarit", Concentrado!$B$2:$B$353,  "="&amp;$A2)</f>
        <v>0</v>
      </c>
      <c r="E2" s="6">
        <f>SUMIFS(Concentrado!F$2:F$353, Concentrado!$A$2:$A$353, "=Nayarit", Concentrado!$B$2:$B$353,  "="&amp;$A2)</f>
        <v>0</v>
      </c>
      <c r="F2" s="6">
        <f>SUMIFS(Concentrado!G$2:G$353, Concentrado!$A$2:$A$353, "=Nayarit", Concentrado!$B$2:$B$353,  "="&amp;$A2)</f>
        <v>35</v>
      </c>
    </row>
    <row r="3" spans="1:6" x14ac:dyDescent="0.2">
      <c r="A3" s="5" t="s">
        <v>11</v>
      </c>
      <c r="B3" s="6">
        <f>SUMIFS(Concentrado!C$2:C$353, Concentrado!$A$2:$A$353, "=Nayarit", Concentrado!$B$2:$B$353,  "="&amp;$A3)</f>
        <v>3</v>
      </c>
      <c r="C3" s="6">
        <f>SUMIFS(Concentrado!D$2:D$353, Concentrado!$A$2:$A$353, "=Nayarit", Concentrado!$B$2:$B$353,  "="&amp;$A3)</f>
        <v>154</v>
      </c>
      <c r="D3" s="6">
        <f>SUMIFS(Concentrado!E$2:E$353, Concentrado!$A$2:$A$353, "=Nayarit", Concentrado!$B$2:$B$353,  "="&amp;$A3)</f>
        <v>0</v>
      </c>
      <c r="E3" s="6">
        <f>SUMIFS(Concentrado!F$2:F$353, Concentrado!$A$2:$A$353, "=Nayarit", Concentrado!$B$2:$B$353,  "="&amp;$A3)</f>
        <v>0</v>
      </c>
      <c r="F3" s="6">
        <f>SUMIFS(Concentrado!G$2:G353, Concentrado!$A$2:$A353, "=Nayarit", Concentrado!$B$2:$B353,  "="&amp;$A3)</f>
        <v>157</v>
      </c>
    </row>
    <row r="4" spans="1:6" x14ac:dyDescent="0.2">
      <c r="A4" s="5" t="s">
        <v>12</v>
      </c>
      <c r="B4" s="6">
        <f>SUMIFS(Concentrado!C$2:C$353, Concentrado!$A$2:$A$353, "=Nayarit", Concentrado!$B$2:$B$353,  "="&amp;$A4)</f>
        <v>30</v>
      </c>
      <c r="C4" s="6">
        <f>SUMIFS(Concentrado!D$2:D$353, Concentrado!$A$2:$A$353, "=Nayarit", Concentrado!$B$2:$B$353,  "="&amp;$A4)</f>
        <v>5</v>
      </c>
      <c r="D4" s="6">
        <f>SUMIFS(Concentrado!E$2:E$353, Concentrado!$A$2:$A$353, "=Nayarit", Concentrado!$B$2:$B$353,  "="&amp;$A4)</f>
        <v>0</v>
      </c>
      <c r="E4" s="6">
        <f>SUMIFS(Concentrado!F$2:F$353, Concentrado!$A$2:$A$353, "=Nayarit", Concentrado!$B$2:$B$353,  "="&amp;$A4)</f>
        <v>0</v>
      </c>
      <c r="F4" s="6">
        <f>SUMIFS(Concentrado!G$2:G353, Concentrado!$A$2:$A353, "=Nayarit", Concentrado!$B$2:$B353,  "="&amp;$A4)</f>
        <v>35</v>
      </c>
    </row>
    <row r="5" spans="1:6" x14ac:dyDescent="0.2">
      <c r="A5" s="5" t="s">
        <v>13</v>
      </c>
      <c r="B5" s="6">
        <f>SUMIFS(Concentrado!C$2:C$353, Concentrado!$A$2:$A$353, "=Nayarit", Concentrado!$B$2:$B$353,  "="&amp;$A5)</f>
        <v>0</v>
      </c>
      <c r="C5" s="6">
        <f>SUMIFS(Concentrado!D$2:D$353, Concentrado!$A$2:$A$353, "=Nayarit", Concentrado!$B$2:$B$353,  "="&amp;$A5)</f>
        <v>3</v>
      </c>
      <c r="D5" s="6">
        <f>SUMIFS(Concentrado!E$2:E$353, Concentrado!$A$2:$A$353, "=Nayarit", Concentrado!$B$2:$B$353,  "="&amp;$A5)</f>
        <v>0</v>
      </c>
      <c r="E5" s="6">
        <f>SUMIFS(Concentrado!F$2:F$353, Concentrado!$A$2:$A$353, "=Nayarit", Concentrado!$B$2:$B$353,  "="&amp;$A5)</f>
        <v>0</v>
      </c>
      <c r="F5" s="6">
        <f>SUMIFS(Concentrado!G$2:G353, Concentrado!$A$2:$A353, "=Nayarit", Concentrado!$B$2:$B353,  "="&amp;$A5)</f>
        <v>3</v>
      </c>
    </row>
    <row r="6" spans="1:6" x14ac:dyDescent="0.2">
      <c r="A6" s="5" t="s">
        <v>14</v>
      </c>
      <c r="B6" s="6">
        <f>SUMIFS(Concentrado!C$2:C$353, Concentrado!$A$2:$A$353, "=Nayarit", Concentrado!$B$2:$B$353,  "="&amp;$A6)</f>
        <v>0</v>
      </c>
      <c r="C6" s="6">
        <f>SUMIFS(Concentrado!D$2:D$353, Concentrado!$A$2:$A$353, "=Nayarit", Concentrado!$B$2:$B$353,  "="&amp;$A6)</f>
        <v>0</v>
      </c>
      <c r="D6" s="6">
        <f>SUMIFS(Concentrado!E$2:E$353, Concentrado!$A$2:$A$353, "=Nayarit", Concentrado!$B$2:$B$353,  "="&amp;$A6)</f>
        <v>0</v>
      </c>
      <c r="E6" s="6">
        <f>SUMIFS(Concentrado!F$2:F$353, Concentrado!$A$2:$A$353, "=Nayarit", Concentrado!$B$2:$B$353,  "="&amp;$A6)</f>
        <v>0</v>
      </c>
      <c r="F6" s="6">
        <f>SUMIFS(Concentrado!G$2:G353, Concentrado!$A$2:$A353, "=Nayarit",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"=Nayarit", Concentrado!$B$2:$B$353,  "="&amp;$A7)</f>
        <v>0</v>
      </c>
      <c r="C7" s="6">
        <f>SUMIFS(Concentrado!D$2:D$353, Concentrado!$A$2:$A$353, "=Nayarit", Concentrado!$B$2:$B$353,  "="&amp;$A7)</f>
        <v>5</v>
      </c>
      <c r="D7" s="6">
        <f>SUMIFS(Concentrado!E$2:E$353, Concentrado!$A$2:$A$353, "=Nayarit", Concentrado!$B$2:$B$353,  "="&amp;$A7)</f>
        <v>0</v>
      </c>
      <c r="E7" s="6">
        <f>SUMIFS(Concentrado!F$2:F$353, Concentrado!$A$2:$A$353, "=Nayarit", Concentrado!$B$2:$B$353,  "="&amp;$A7)</f>
        <v>0</v>
      </c>
      <c r="F7" s="6">
        <f>SUMIFS(Concentrado!G$2:G353, Concentrado!$A$2:$A353, "=Nayarit", Concentrado!$B$2:$B353,  "="&amp;$A7)</f>
        <v>5</v>
      </c>
    </row>
    <row r="8" spans="1:6" x14ac:dyDescent="0.2">
      <c r="A8" s="5" t="s">
        <v>16</v>
      </c>
      <c r="B8" s="6">
        <f>SUMIFS(Concentrado!C$2:C$353, Concentrado!$A$2:$A$353, "=Nayarit", Concentrado!$B$2:$B$353,  "="&amp;$A8)</f>
        <v>0</v>
      </c>
      <c r="C8" s="6">
        <f>SUMIFS(Concentrado!D$2:D$353, Concentrado!$A$2:$A$353, "=Nayarit", Concentrado!$B$2:$B$353,  "="&amp;$A8)</f>
        <v>6</v>
      </c>
      <c r="D8" s="6">
        <f>SUMIFS(Concentrado!E$2:E$353, Concentrado!$A$2:$A$353, "=Nayarit", Concentrado!$B$2:$B$353,  "="&amp;$A8)</f>
        <v>0</v>
      </c>
      <c r="E8" s="6">
        <f>SUMIFS(Concentrado!F$2:F$353, Concentrado!$A$2:$A$353, "=Nayarit", Concentrado!$B$2:$B$353,  "="&amp;$A8)</f>
        <v>0</v>
      </c>
      <c r="F8" s="6">
        <f>SUMIFS(Concentrado!G$2:G353, Concentrado!$A$2:$A353, "=Nayarit", Concentrado!$B$2:$B353,  "="&amp;$A8)</f>
        <v>6</v>
      </c>
    </row>
    <row r="9" spans="1:6" x14ac:dyDescent="0.2">
      <c r="A9" s="5" t="s">
        <v>17</v>
      </c>
      <c r="B9" s="6">
        <f>SUMIFS(Concentrado!C$2:C$353, Concentrado!$A$2:$A$353, "=Nayarit", Concentrado!$B$2:$B$353,  "="&amp;$A9)</f>
        <v>0</v>
      </c>
      <c r="C9" s="6">
        <f>SUMIFS(Concentrado!D$2:D$353, Concentrado!$A$2:$A$353, "=Nayarit", Concentrado!$B$2:$B$353,  "="&amp;$A9)</f>
        <v>0</v>
      </c>
      <c r="D9" s="6">
        <f>SUMIFS(Concentrado!E$2:E$353, Concentrado!$A$2:$A$353, "=Nayarit", Concentrado!$B$2:$B$353,  "="&amp;$A9)</f>
        <v>0</v>
      </c>
      <c r="E9" s="6">
        <f>SUMIFS(Concentrado!F$2:F$353, Concentrado!$A$2:$A$353, "=Nayarit", Concentrado!$B$2:$B$353,  "="&amp;$A9)</f>
        <v>0</v>
      </c>
      <c r="F9" s="6">
        <f>SUMIFS(Concentrado!G$2:G353, Concentrado!$A$2:$A353, "=Nayarit",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"=Nayarit", Concentrado!$B$2:$B$353,  "="&amp;$A10)</f>
        <v>10</v>
      </c>
      <c r="C10" s="6">
        <f>SUMIFS(Concentrado!D$2:D$353, Concentrado!$A$2:$A$353, "=Nayarit", Concentrado!$B$2:$B$353,  "="&amp;$A10)</f>
        <v>15</v>
      </c>
      <c r="D10" s="6">
        <f>SUMIFS(Concentrado!E$2:E$353, Concentrado!$A$2:$A$353, "=Nayarit", Concentrado!$B$2:$B$353,  "="&amp;$A10)</f>
        <v>0</v>
      </c>
      <c r="E10" s="6">
        <f>SUMIFS(Concentrado!F$2:F$353, Concentrado!$A$2:$A$353, "=Nayarit", Concentrado!$B$2:$B$353,  "="&amp;$A10)</f>
        <v>0</v>
      </c>
      <c r="F10" s="6">
        <f>SUMIFS(Concentrado!G$2:G353, Concentrado!$A$2:$A353, "=Nayarit", Concentrado!$B$2:$B353,  "="&amp;$A10)</f>
        <v>25</v>
      </c>
    </row>
    <row r="11" spans="1:6" x14ac:dyDescent="0.2">
      <c r="A11" s="5" t="s">
        <v>19</v>
      </c>
      <c r="B11" s="6">
        <f>SUMIFS(Concentrado!C$2:C$353, Concentrado!$A$2:$A$353, "=Nayarit", Concentrado!$B$2:$B$353,  "="&amp;$A11)</f>
        <v>1</v>
      </c>
      <c r="C11" s="6">
        <f>SUMIFS(Concentrado!D$2:D$353, Concentrado!$A$2:$A$353, "=Nayarit", Concentrado!$B$2:$B$353,  "="&amp;$A11)</f>
        <v>1</v>
      </c>
      <c r="D11" s="6">
        <f>SUMIFS(Concentrado!E$2:E$353, Concentrado!$A$2:$A$353, "=Nayarit", Concentrado!$B$2:$B$353,  "="&amp;$A11)</f>
        <v>0</v>
      </c>
      <c r="E11" s="6">
        <f>SUMIFS(Concentrado!F$2:F$353, Concentrado!$A$2:$A$353, "=Nayarit", Concentrado!$B$2:$B$353,  "="&amp;$A11)</f>
        <v>0</v>
      </c>
      <c r="F11" s="6">
        <f>SUMIFS(Concentrado!G$2:G353, Concentrado!$A$2:$A353, "=Nayarit", Concentrado!$B$2:$B353,  "="&amp;$A11)</f>
        <v>2</v>
      </c>
    </row>
    <row r="12" spans="1:6" x14ac:dyDescent="0.2">
      <c r="A12" s="5" t="s">
        <v>20</v>
      </c>
      <c r="B12" s="6">
        <f>SUMIFS(Concentrado!C$2:C$353, Concentrado!$A$2:$A$353, "=Nayarit", Concentrado!$B$2:$B$353,  "="&amp;$A12)</f>
        <v>4</v>
      </c>
      <c r="C12" s="6">
        <f>SUMIFS(Concentrado!D$2:D$353, Concentrado!$A$2:$A$353, "=Nayarit", Concentrado!$B$2:$B$353,  "="&amp;$A12)</f>
        <v>4</v>
      </c>
      <c r="D12" s="6">
        <f>SUMIFS(Concentrado!E$2:E$353, Concentrado!$A$2:$A$353, "=Nayarit", Concentrado!$B$2:$B$353,  "="&amp;$A12)</f>
        <v>0</v>
      </c>
      <c r="E12" s="6">
        <f>SUMIFS(Concentrado!F$2:F$353, Concentrado!$A$2:$A$353, "=Nayarit", Concentrado!$B$2:$B$353,  "="&amp;$A12)</f>
        <v>0</v>
      </c>
      <c r="F12" s="6">
        <f>SUMIFS(Concentrado!G$2:G353, Concentrado!$A$2:$A353, "=Nayarit", Concentrado!$B$2:$B353,  "="&amp;$A12)</f>
        <v>8</v>
      </c>
    </row>
    <row r="13" spans="1:6" x14ac:dyDescent="0.2">
      <c r="A13" s="8" t="s">
        <v>21</v>
      </c>
      <c r="B13" s="8">
        <f>SUM(B2:B12)</f>
        <v>69</v>
      </c>
      <c r="C13" s="8">
        <f>SUM(C2:C12)</f>
        <v>207</v>
      </c>
      <c r="D13" s="8">
        <f>SUM(D2:D12)</f>
        <v>0</v>
      </c>
      <c r="E13" s="8">
        <f>SUM(E2:E12)</f>
        <v>0</v>
      </c>
      <c r="F13" s="8">
        <f>SUM(F2:F12)</f>
        <v>276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"=Nuevo Leon", Concentrado!$B$2:$B$353,  "="&amp;$A2)</f>
        <v>26</v>
      </c>
      <c r="C2" s="6">
        <f>SUMIFS(Concentrado!D$2:D$353, Concentrado!$A$2:$A$353, "=Nuevo Leon", Concentrado!$B$2:$B$353,  "="&amp;$A2)</f>
        <v>79</v>
      </c>
      <c r="D2" s="6">
        <f>SUMIFS(Concentrado!E$2:E$353, Concentrado!$A$2:$A$353, "=Nuevo Leon", Concentrado!$B$2:$B$353,  "="&amp;$A2)</f>
        <v>0</v>
      </c>
      <c r="E2" s="6">
        <f>SUMIFS(Concentrado!F$2:F$353, Concentrado!$A$2:$A$353, "=Nuevo Leon", Concentrado!$B$2:$B$353,  "="&amp;$A2)</f>
        <v>0</v>
      </c>
      <c r="F2" s="6">
        <f>SUMIFS(Concentrado!G$2:G$353, Concentrado!$A$2:$A$353, "=Nuevo Leon", Concentrado!$B$2:$B$353,  "="&amp;$A2)</f>
        <v>105</v>
      </c>
    </row>
    <row r="3" spans="1:6" x14ac:dyDescent="0.2">
      <c r="A3" s="5" t="s">
        <v>11</v>
      </c>
      <c r="B3" s="6">
        <f>SUMIFS(Concentrado!C$2:C$353, Concentrado!$A$2:$A$353, "=Nuevo Leon", Concentrado!$B$2:$B$353,  "="&amp;$A3)</f>
        <v>2</v>
      </c>
      <c r="C3" s="6">
        <f>SUMIFS(Concentrado!D$2:D$353, Concentrado!$A$2:$A$353, "=Nuevo Leon", Concentrado!$B$2:$B$353,  "="&amp;$A3)</f>
        <v>366</v>
      </c>
      <c r="D3" s="6">
        <f>SUMIFS(Concentrado!E$2:E$353, Concentrado!$A$2:$A$353, "=Nuevo Leon", Concentrado!$B$2:$B$353,  "="&amp;$A3)</f>
        <v>0</v>
      </c>
      <c r="E3" s="6">
        <f>SUMIFS(Concentrado!F$2:F$353, Concentrado!$A$2:$A$353, "=Nuevo Leon", Concentrado!$B$2:$B$353,  "="&amp;$A3)</f>
        <v>0</v>
      </c>
      <c r="F3" s="6">
        <f>SUMIFS(Concentrado!G$2:G353, Concentrado!$A$2:$A353, "=Nuevo Leon", Concentrado!$B$2:$B353,  "="&amp;$A3)</f>
        <v>368</v>
      </c>
    </row>
    <row r="4" spans="1:6" x14ac:dyDescent="0.2">
      <c r="A4" s="5" t="s">
        <v>12</v>
      </c>
      <c r="B4" s="6">
        <f>SUMIFS(Concentrado!C$2:C$353, Concentrado!$A$2:$A$353, "=Nuevo Leon", Concentrado!$B$2:$B$353,  "="&amp;$A4)</f>
        <v>32</v>
      </c>
      <c r="C4" s="6">
        <f>SUMIFS(Concentrado!D$2:D$353, Concentrado!$A$2:$A$353, "=Nuevo Leon", Concentrado!$B$2:$B$353,  "="&amp;$A4)</f>
        <v>234</v>
      </c>
      <c r="D4" s="6">
        <f>SUMIFS(Concentrado!E$2:E$353, Concentrado!$A$2:$A$353, "=Nuevo Leon", Concentrado!$B$2:$B$353,  "="&amp;$A4)</f>
        <v>0</v>
      </c>
      <c r="E4" s="6">
        <f>SUMIFS(Concentrado!F$2:F$353, Concentrado!$A$2:$A$353, "=Nuevo Leon", Concentrado!$B$2:$B$353,  "="&amp;$A4)</f>
        <v>0</v>
      </c>
      <c r="F4" s="6">
        <f>SUMIFS(Concentrado!G$2:G353, Concentrado!$A$2:$A353, "=Nuevo Leon", Concentrado!$B$2:$B353,  "="&amp;$A4)</f>
        <v>266</v>
      </c>
    </row>
    <row r="5" spans="1:6" x14ac:dyDescent="0.2">
      <c r="A5" s="5" t="s">
        <v>13</v>
      </c>
      <c r="B5" s="6">
        <f>SUMIFS(Concentrado!C$2:C$353, Concentrado!$A$2:$A$353, "=Nuevo Leon", Concentrado!$B$2:$B$353,  "="&amp;$A5)</f>
        <v>1</v>
      </c>
      <c r="C5" s="6">
        <f>SUMIFS(Concentrado!D$2:D$353, Concentrado!$A$2:$A$353, "=Nuevo Leon", Concentrado!$B$2:$B$353,  "="&amp;$A5)</f>
        <v>12</v>
      </c>
      <c r="D5" s="6">
        <f>SUMIFS(Concentrado!E$2:E$353, Concentrado!$A$2:$A$353, "=Nuevo Leon", Concentrado!$B$2:$B$353,  "="&amp;$A5)</f>
        <v>0</v>
      </c>
      <c r="E5" s="6">
        <f>SUMIFS(Concentrado!F$2:F$353, Concentrado!$A$2:$A$353, "=Nuevo Leon", Concentrado!$B$2:$B$353,  "="&amp;$A5)</f>
        <v>0</v>
      </c>
      <c r="F5" s="6">
        <f>SUMIFS(Concentrado!G$2:G353, Concentrado!$A$2:$A353, "=Nuevo Leon", Concentrado!$B$2:$B353,  "="&amp;$A5)</f>
        <v>13</v>
      </c>
    </row>
    <row r="6" spans="1:6" x14ac:dyDescent="0.2">
      <c r="A6" s="5" t="s">
        <v>14</v>
      </c>
      <c r="B6" s="6">
        <f>SUMIFS(Concentrado!C$2:C$353, Concentrado!$A$2:$A$353, "=Nuevo Leon", Concentrado!$B$2:$B$353,  "="&amp;$A6)</f>
        <v>0</v>
      </c>
      <c r="C6" s="6">
        <f>SUMIFS(Concentrado!D$2:D$353, Concentrado!$A$2:$A$353, "=Nuevo Leon", Concentrado!$B$2:$B$353,  "="&amp;$A6)</f>
        <v>0</v>
      </c>
      <c r="D6" s="6">
        <f>SUMIFS(Concentrado!E$2:E$353, Concentrado!$A$2:$A$353, "=Nuevo Leon", Concentrado!$B$2:$B$353,  "="&amp;$A6)</f>
        <v>0</v>
      </c>
      <c r="E6" s="6">
        <f>SUMIFS(Concentrado!F$2:F$353, Concentrado!$A$2:$A$353, "=Nuevo Leon", Concentrado!$B$2:$B$353,  "="&amp;$A6)</f>
        <v>0</v>
      </c>
      <c r="F6" s="6">
        <f>SUMIFS(Concentrado!G$2:G353, Concentrado!$A$2:$A353, "=Nuevo Leon",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"=Nuevo Leon", Concentrado!$B$2:$B$353,  "="&amp;$A7)</f>
        <v>2</v>
      </c>
      <c r="C7" s="6">
        <f>SUMIFS(Concentrado!D$2:D$353, Concentrado!$A$2:$A$353, "=Nuevo Leon", Concentrado!$B$2:$B$353,  "="&amp;$A7)</f>
        <v>24</v>
      </c>
      <c r="D7" s="6">
        <f>SUMIFS(Concentrado!E$2:E$353, Concentrado!$A$2:$A$353, "=Nuevo Leon", Concentrado!$B$2:$B$353,  "="&amp;$A7)</f>
        <v>0</v>
      </c>
      <c r="E7" s="6">
        <f>SUMIFS(Concentrado!F$2:F$353, Concentrado!$A$2:$A$353, "=Nuevo Leon", Concentrado!$B$2:$B$353,  "="&amp;$A7)</f>
        <v>0</v>
      </c>
      <c r="F7" s="6">
        <f>SUMIFS(Concentrado!G$2:G353, Concentrado!$A$2:$A353, "=Nuevo Leon", Concentrado!$B$2:$B353,  "="&amp;$A7)</f>
        <v>26</v>
      </c>
    </row>
    <row r="8" spans="1:6" x14ac:dyDescent="0.2">
      <c r="A8" s="5" t="s">
        <v>16</v>
      </c>
      <c r="B8" s="6">
        <f>SUMIFS(Concentrado!C$2:C$353, Concentrado!$A$2:$A$353, "=Nuevo Leon", Concentrado!$B$2:$B$353,  "="&amp;$A8)</f>
        <v>1</v>
      </c>
      <c r="C8" s="6">
        <f>SUMIFS(Concentrado!D$2:D$353, Concentrado!$A$2:$A$353, "=Nuevo Leon", Concentrado!$B$2:$B$353,  "="&amp;$A8)</f>
        <v>7</v>
      </c>
      <c r="D8" s="6">
        <f>SUMIFS(Concentrado!E$2:E$353, Concentrado!$A$2:$A$353, "=Nuevo Leon", Concentrado!$B$2:$B$353,  "="&amp;$A8)</f>
        <v>0</v>
      </c>
      <c r="E8" s="6">
        <f>SUMIFS(Concentrado!F$2:F$353, Concentrado!$A$2:$A$353, "=Nuevo Leon", Concentrado!$B$2:$B$353,  "="&amp;$A8)</f>
        <v>0</v>
      </c>
      <c r="F8" s="6">
        <f>SUMIFS(Concentrado!G$2:G353, Concentrado!$A$2:$A353, "=Nuevo Leon", Concentrado!$B$2:$B353,  "="&amp;$A8)</f>
        <v>8</v>
      </c>
    </row>
    <row r="9" spans="1:6" x14ac:dyDescent="0.2">
      <c r="A9" s="5" t="s">
        <v>17</v>
      </c>
      <c r="B9" s="6">
        <f>SUMIFS(Concentrado!C$2:C$353, Concentrado!$A$2:$A$353, "=Nuevo Leon", Concentrado!$B$2:$B$353,  "="&amp;$A9)</f>
        <v>0</v>
      </c>
      <c r="C9" s="6">
        <f>SUMIFS(Concentrado!D$2:D$353, Concentrado!$A$2:$A$353, "=Nuevo Leon", Concentrado!$B$2:$B$353,  "="&amp;$A9)</f>
        <v>0</v>
      </c>
      <c r="D9" s="6">
        <f>SUMIFS(Concentrado!E$2:E$353, Concentrado!$A$2:$A$353, "=Nuevo Leon", Concentrado!$B$2:$B$353,  "="&amp;$A9)</f>
        <v>0</v>
      </c>
      <c r="E9" s="6">
        <f>SUMIFS(Concentrado!F$2:F$353, Concentrado!$A$2:$A$353, "=Nuevo Leon", Concentrado!$B$2:$B$353,  "="&amp;$A9)</f>
        <v>0</v>
      </c>
      <c r="F9" s="6">
        <f>SUMIFS(Concentrado!G$2:G353, Concentrado!$A$2:$A353, "=Nuevo Leon",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"=Nuevo Leon", Concentrado!$B$2:$B$353,  "="&amp;$A10)</f>
        <v>13</v>
      </c>
      <c r="C10" s="6">
        <f>SUMIFS(Concentrado!D$2:D$353, Concentrado!$A$2:$A$353, "=Nuevo Leon", Concentrado!$B$2:$B$353,  "="&amp;$A10)</f>
        <v>57</v>
      </c>
      <c r="D10" s="6">
        <f>SUMIFS(Concentrado!E$2:E$353, Concentrado!$A$2:$A$353, "=Nuevo Leon", Concentrado!$B$2:$B$353,  "="&amp;$A10)</f>
        <v>0</v>
      </c>
      <c r="E10" s="6">
        <f>SUMIFS(Concentrado!F$2:F$353, Concentrado!$A$2:$A$353, "=Nuevo Leon", Concentrado!$B$2:$B$353,  "="&amp;$A10)</f>
        <v>0</v>
      </c>
      <c r="F10" s="6">
        <f>SUMIFS(Concentrado!G$2:G353, Concentrado!$A$2:$A353, "=Nuevo Leon", Concentrado!$B$2:$B353,  "="&amp;$A10)</f>
        <v>70</v>
      </c>
    </row>
    <row r="11" spans="1:6" x14ac:dyDescent="0.2">
      <c r="A11" s="5" t="s">
        <v>19</v>
      </c>
      <c r="B11" s="6">
        <f>SUMIFS(Concentrado!C$2:C$353, Concentrado!$A$2:$A$353, "=Nuevo Leon", Concentrado!$B$2:$B$353,  "="&amp;$A11)</f>
        <v>2</v>
      </c>
      <c r="C11" s="6">
        <f>SUMIFS(Concentrado!D$2:D$353, Concentrado!$A$2:$A$353, "=Nuevo Leon", Concentrado!$B$2:$B$353,  "="&amp;$A11)</f>
        <v>24</v>
      </c>
      <c r="D11" s="6">
        <f>SUMIFS(Concentrado!E$2:E$353, Concentrado!$A$2:$A$353, "=Nuevo Leon", Concentrado!$B$2:$B$353,  "="&amp;$A11)</f>
        <v>0</v>
      </c>
      <c r="E11" s="6">
        <f>SUMIFS(Concentrado!F$2:F$353, Concentrado!$A$2:$A$353, "=Nuevo Leon", Concentrado!$B$2:$B$353,  "="&amp;$A11)</f>
        <v>0</v>
      </c>
      <c r="F11" s="6">
        <f>SUMIFS(Concentrado!G$2:G353, Concentrado!$A$2:$A353, "=Nuevo Leon", Concentrado!$B$2:$B353,  "="&amp;$A11)</f>
        <v>26</v>
      </c>
    </row>
    <row r="12" spans="1:6" x14ac:dyDescent="0.2">
      <c r="A12" s="5" t="s">
        <v>20</v>
      </c>
      <c r="B12" s="6">
        <f>SUMIFS(Concentrado!C$2:C$353, Concentrado!$A$2:$A$353, "=Nuevo Leon", Concentrado!$B$2:$B$353,  "="&amp;$A12)</f>
        <v>4</v>
      </c>
      <c r="C12" s="6">
        <f>SUMIFS(Concentrado!D$2:D$353, Concentrado!$A$2:$A$353, "=Nuevo Leon", Concentrado!$B$2:$B$353,  "="&amp;$A12)</f>
        <v>46</v>
      </c>
      <c r="D12" s="6">
        <f>SUMIFS(Concentrado!E$2:E$353, Concentrado!$A$2:$A$353, "=Nuevo Leon", Concentrado!$B$2:$B$353,  "="&amp;$A12)</f>
        <v>0</v>
      </c>
      <c r="E12" s="6">
        <f>SUMIFS(Concentrado!F$2:F$353, Concentrado!$A$2:$A$353, "=Nuevo Leon", Concentrado!$B$2:$B$353,  "="&amp;$A12)</f>
        <v>0</v>
      </c>
      <c r="F12" s="6">
        <f>SUMIFS(Concentrado!G$2:G353, Concentrado!$A$2:$A353, "=Nuevo Leon", Concentrado!$B$2:$B353,  "="&amp;$A12)</f>
        <v>50</v>
      </c>
    </row>
    <row r="13" spans="1:6" x14ac:dyDescent="0.2">
      <c r="A13" s="8" t="s">
        <v>21</v>
      </c>
      <c r="B13" s="8">
        <f>SUM(B2:B12)</f>
        <v>83</v>
      </c>
      <c r="C13" s="8">
        <f>SUM(C2:C12)</f>
        <v>849</v>
      </c>
      <c r="D13" s="8">
        <f>SUM(D2:D12)</f>
        <v>0</v>
      </c>
      <c r="E13" s="8">
        <f>SUM(E2:E12)</f>
        <v>0</v>
      </c>
      <c r="F13" s="8">
        <f>SUM(F2:F12)</f>
        <v>932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"=Oaxaca", Concentrado!$B$2:$B$353,  "="&amp;$A2)</f>
        <v>75</v>
      </c>
      <c r="C2" s="6">
        <f>SUMIFS(Concentrado!D$2:D$353, Concentrado!$A$2:$A$353, "=Oaxaca", Concentrado!$B$2:$B$353,  "="&amp;$A2)</f>
        <v>33</v>
      </c>
      <c r="D2" s="6">
        <f>SUMIFS(Concentrado!E$2:E$353, Concentrado!$A$2:$A$353, "=Oaxaca", Concentrado!$B$2:$B$353,  "="&amp;$A2)</f>
        <v>0</v>
      </c>
      <c r="E2" s="6">
        <f>SUMIFS(Concentrado!F$2:F$353, Concentrado!$A$2:$A$353, "=Oaxaca", Concentrado!$B$2:$B$353,  "="&amp;$A2)</f>
        <v>0</v>
      </c>
      <c r="F2" s="6">
        <f>SUMIFS(Concentrado!G$2:G$353, Concentrado!$A$2:$A$353, "=Oaxaca", Concentrado!$B$2:$B$353,  "="&amp;$A2)</f>
        <v>108</v>
      </c>
    </row>
    <row r="3" spans="1:6" x14ac:dyDescent="0.2">
      <c r="A3" s="5" t="s">
        <v>11</v>
      </c>
      <c r="B3" s="6">
        <f>SUMIFS(Concentrado!C$2:C$353, Concentrado!$A$2:$A$353, "=Oaxaca", Concentrado!$B$2:$B$353,  "="&amp;$A3)</f>
        <v>16</v>
      </c>
      <c r="C3" s="6">
        <f>SUMIFS(Concentrado!D$2:D$353, Concentrado!$A$2:$A$353, "=Oaxaca", Concentrado!$B$2:$B$353,  "="&amp;$A3)</f>
        <v>142</v>
      </c>
      <c r="D3" s="6">
        <f>SUMIFS(Concentrado!E$2:E$353, Concentrado!$A$2:$A$353, "=Oaxaca", Concentrado!$B$2:$B$353,  "="&amp;$A3)</f>
        <v>0</v>
      </c>
      <c r="E3" s="6">
        <f>SUMIFS(Concentrado!F$2:F$353, Concentrado!$A$2:$A$353, "=Oaxaca", Concentrado!$B$2:$B$353,  "="&amp;$A3)</f>
        <v>0</v>
      </c>
      <c r="F3" s="6">
        <f>SUMIFS(Concentrado!G$2:G353, Concentrado!$A$2:$A353, "=Oaxaca", Concentrado!$B$2:$B353,  "="&amp;$A3)</f>
        <v>158</v>
      </c>
    </row>
    <row r="4" spans="1:6" x14ac:dyDescent="0.2">
      <c r="A4" s="5" t="s">
        <v>12</v>
      </c>
      <c r="B4" s="6">
        <f>SUMIFS(Concentrado!C$2:C$353, Concentrado!$A$2:$A$353, "=Oaxaca", Concentrado!$B$2:$B$353,  "="&amp;$A4)</f>
        <v>157</v>
      </c>
      <c r="C4" s="6">
        <f>SUMIFS(Concentrado!D$2:D$353, Concentrado!$A$2:$A$353, "=Oaxaca", Concentrado!$B$2:$B$353,  "="&amp;$A4)</f>
        <v>46</v>
      </c>
      <c r="D4" s="6">
        <f>SUMIFS(Concentrado!E$2:E$353, Concentrado!$A$2:$A$353, "=Oaxaca", Concentrado!$B$2:$B$353,  "="&amp;$A4)</f>
        <v>0</v>
      </c>
      <c r="E4" s="6">
        <f>SUMIFS(Concentrado!F$2:F$353, Concentrado!$A$2:$A$353, "=Oaxaca", Concentrado!$B$2:$B$353,  "="&amp;$A4)</f>
        <v>0</v>
      </c>
      <c r="F4" s="6">
        <f>SUMIFS(Concentrado!G$2:G353, Concentrado!$A$2:$A353, "=Oaxaca", Concentrado!$B$2:$B353,  "="&amp;$A4)</f>
        <v>203</v>
      </c>
    </row>
    <row r="5" spans="1:6" x14ac:dyDescent="0.2">
      <c r="A5" s="5" t="s">
        <v>13</v>
      </c>
      <c r="B5" s="6">
        <f>SUMIFS(Concentrado!C$2:C$353, Concentrado!$A$2:$A$353, "=Oaxaca", Concentrado!$B$2:$B$353,  "="&amp;$A5)</f>
        <v>10</v>
      </c>
      <c r="C5" s="6">
        <f>SUMIFS(Concentrado!D$2:D$353, Concentrado!$A$2:$A$353, "=Oaxaca", Concentrado!$B$2:$B$353,  "="&amp;$A5)</f>
        <v>4</v>
      </c>
      <c r="D5" s="6">
        <f>SUMIFS(Concentrado!E$2:E$353, Concentrado!$A$2:$A$353, "=Oaxaca", Concentrado!$B$2:$B$353,  "="&amp;$A5)</f>
        <v>0</v>
      </c>
      <c r="E5" s="6">
        <f>SUMIFS(Concentrado!F$2:F$353, Concentrado!$A$2:$A$353, "=Oaxaca", Concentrado!$B$2:$B$353,  "="&amp;$A5)</f>
        <v>0</v>
      </c>
      <c r="F5" s="6">
        <f>SUMIFS(Concentrado!G$2:G353, Concentrado!$A$2:$A353, "=Oaxaca", Concentrado!$B$2:$B353,  "="&amp;$A5)</f>
        <v>14</v>
      </c>
    </row>
    <row r="6" spans="1:6" x14ac:dyDescent="0.2">
      <c r="A6" s="5" t="s">
        <v>14</v>
      </c>
      <c r="B6" s="6">
        <f>SUMIFS(Concentrado!C$2:C$353, Concentrado!$A$2:$A$353, "=Oaxaca", Concentrado!$B$2:$B$353,  "="&amp;$A6)</f>
        <v>0</v>
      </c>
      <c r="C6" s="6">
        <f>SUMIFS(Concentrado!D$2:D$353, Concentrado!$A$2:$A$353, "=Oaxaca", Concentrado!$B$2:$B$353,  "="&amp;$A6)</f>
        <v>0</v>
      </c>
      <c r="D6" s="6">
        <f>SUMIFS(Concentrado!E$2:E$353, Concentrado!$A$2:$A$353, "=Oaxaca", Concentrado!$B$2:$B$353,  "="&amp;$A6)</f>
        <v>0</v>
      </c>
      <c r="E6" s="6">
        <f>SUMIFS(Concentrado!F$2:F$353, Concentrado!$A$2:$A$353, "=Oaxaca", Concentrado!$B$2:$B$353,  "="&amp;$A6)</f>
        <v>0</v>
      </c>
      <c r="F6" s="6">
        <f>SUMIFS(Concentrado!G$2:G353, Concentrado!$A$2:$A353, "=Oaxaca",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"=Oaxaca", Concentrado!$B$2:$B$353,  "="&amp;$A7)</f>
        <v>0</v>
      </c>
      <c r="C7" s="6">
        <f>SUMIFS(Concentrado!D$2:D$353, Concentrado!$A$2:$A$353, "=Oaxaca", Concentrado!$B$2:$B$353,  "="&amp;$A7)</f>
        <v>1</v>
      </c>
      <c r="D7" s="6">
        <f>SUMIFS(Concentrado!E$2:E$353, Concentrado!$A$2:$A$353, "=Oaxaca", Concentrado!$B$2:$B$353,  "="&amp;$A7)</f>
        <v>0</v>
      </c>
      <c r="E7" s="6">
        <f>SUMIFS(Concentrado!F$2:F$353, Concentrado!$A$2:$A$353, "=Oaxaca", Concentrado!$B$2:$B$353,  "="&amp;$A7)</f>
        <v>0</v>
      </c>
      <c r="F7" s="6">
        <f>SUMIFS(Concentrado!G$2:G353, Concentrado!$A$2:$A353, "=Oaxaca", Concentrado!$B$2:$B353,  "="&amp;$A7)</f>
        <v>1</v>
      </c>
    </row>
    <row r="8" spans="1:6" x14ac:dyDescent="0.2">
      <c r="A8" s="5" t="s">
        <v>16</v>
      </c>
      <c r="B8" s="6">
        <f>SUMIFS(Concentrado!C$2:C$353, Concentrado!$A$2:$A$353, "=Oaxaca", Concentrado!$B$2:$B$353,  "="&amp;$A8)</f>
        <v>7</v>
      </c>
      <c r="C8" s="6">
        <f>SUMIFS(Concentrado!D$2:D$353, Concentrado!$A$2:$A$353, "=Oaxaca", Concentrado!$B$2:$B$353,  "="&amp;$A8)</f>
        <v>6</v>
      </c>
      <c r="D8" s="6">
        <f>SUMIFS(Concentrado!E$2:E$353, Concentrado!$A$2:$A$353, "=Oaxaca", Concentrado!$B$2:$B$353,  "="&amp;$A8)</f>
        <v>0</v>
      </c>
      <c r="E8" s="6">
        <f>SUMIFS(Concentrado!F$2:F$353, Concentrado!$A$2:$A$353, "=Oaxaca", Concentrado!$B$2:$B$353,  "="&amp;$A8)</f>
        <v>0</v>
      </c>
      <c r="F8" s="6">
        <f>SUMIFS(Concentrado!G$2:G353, Concentrado!$A$2:$A353, "=Oaxaca", Concentrado!$B$2:$B353,  "="&amp;$A8)</f>
        <v>13</v>
      </c>
    </row>
    <row r="9" spans="1:6" x14ac:dyDescent="0.2">
      <c r="A9" s="5" t="s">
        <v>17</v>
      </c>
      <c r="B9" s="6">
        <f>SUMIFS(Concentrado!C$2:C$353, Concentrado!$A$2:$A$353, "=Oaxaca", Concentrado!$B$2:$B$353,  "="&amp;$A9)</f>
        <v>0</v>
      </c>
      <c r="C9" s="6">
        <f>SUMIFS(Concentrado!D$2:D$353, Concentrado!$A$2:$A$353, "=Oaxaca", Concentrado!$B$2:$B$353,  "="&amp;$A9)</f>
        <v>0</v>
      </c>
      <c r="D9" s="6">
        <f>SUMIFS(Concentrado!E$2:E$353, Concentrado!$A$2:$A$353, "=Oaxaca", Concentrado!$B$2:$B$353,  "="&amp;$A9)</f>
        <v>0</v>
      </c>
      <c r="E9" s="6">
        <f>SUMIFS(Concentrado!F$2:F$353, Concentrado!$A$2:$A$353, "=Oaxaca", Concentrado!$B$2:$B$353,  "="&amp;$A9)</f>
        <v>0</v>
      </c>
      <c r="F9" s="6">
        <f>SUMIFS(Concentrado!G$2:G353, Concentrado!$A$2:$A353, "=Oaxaca",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"=Oaxaca", Concentrado!$B$2:$B$353,  "="&amp;$A10)</f>
        <v>53</v>
      </c>
      <c r="C10" s="6">
        <f>SUMIFS(Concentrado!D$2:D$353, Concentrado!$A$2:$A$353, "=Oaxaca", Concentrado!$B$2:$B$353,  "="&amp;$A10)</f>
        <v>31</v>
      </c>
      <c r="D10" s="6">
        <f>SUMIFS(Concentrado!E$2:E$353, Concentrado!$A$2:$A$353, "=Oaxaca", Concentrado!$B$2:$B$353,  "="&amp;$A10)</f>
        <v>0</v>
      </c>
      <c r="E10" s="6">
        <f>SUMIFS(Concentrado!F$2:F$353, Concentrado!$A$2:$A$353, "=Oaxaca", Concentrado!$B$2:$B$353,  "="&amp;$A10)</f>
        <v>0</v>
      </c>
      <c r="F10" s="6">
        <f>SUMIFS(Concentrado!G$2:G353, Concentrado!$A$2:$A353, "=Oaxaca", Concentrado!$B$2:$B353,  "="&amp;$A10)</f>
        <v>84</v>
      </c>
    </row>
    <row r="11" spans="1:6" x14ac:dyDescent="0.2">
      <c r="A11" s="5" t="s">
        <v>19</v>
      </c>
      <c r="B11" s="6">
        <f>SUMIFS(Concentrado!C$2:C$353, Concentrado!$A$2:$A$353, "=Oaxaca", Concentrado!$B$2:$B$353,  "="&amp;$A11)</f>
        <v>0</v>
      </c>
      <c r="C11" s="6">
        <f>SUMIFS(Concentrado!D$2:D$353, Concentrado!$A$2:$A$353, "=Oaxaca", Concentrado!$B$2:$B$353,  "="&amp;$A11)</f>
        <v>1</v>
      </c>
      <c r="D11" s="6">
        <f>SUMIFS(Concentrado!E$2:E$353, Concentrado!$A$2:$A$353, "=Oaxaca", Concentrado!$B$2:$B$353,  "="&amp;$A11)</f>
        <v>0</v>
      </c>
      <c r="E11" s="6">
        <f>SUMIFS(Concentrado!F$2:F$353, Concentrado!$A$2:$A$353, "=Oaxaca", Concentrado!$B$2:$B$353,  "="&amp;$A11)</f>
        <v>0</v>
      </c>
      <c r="F11" s="6">
        <f>SUMIFS(Concentrado!G$2:G353, Concentrado!$A$2:$A353, "=Oaxaca", Concentrado!$B$2:$B353,  "="&amp;$A11)</f>
        <v>1</v>
      </c>
    </row>
    <row r="12" spans="1:6" x14ac:dyDescent="0.2">
      <c r="A12" s="5" t="s">
        <v>20</v>
      </c>
      <c r="B12" s="6">
        <f>SUMIFS(Concentrado!C$2:C$353, Concentrado!$A$2:$A$353, "=Oaxaca", Concentrado!$B$2:$B$353,  "="&amp;$A12)</f>
        <v>4</v>
      </c>
      <c r="C12" s="6">
        <f>SUMIFS(Concentrado!D$2:D$353, Concentrado!$A$2:$A$353, "=Oaxaca", Concentrado!$B$2:$B$353,  "="&amp;$A12)</f>
        <v>8</v>
      </c>
      <c r="D12" s="6">
        <f>SUMIFS(Concentrado!E$2:E$353, Concentrado!$A$2:$A$353, "=Oaxaca", Concentrado!$B$2:$B$353,  "="&amp;$A12)</f>
        <v>0</v>
      </c>
      <c r="E12" s="6">
        <f>SUMIFS(Concentrado!F$2:F$353, Concentrado!$A$2:$A$353, "=Oaxaca", Concentrado!$B$2:$B$353,  "="&amp;$A12)</f>
        <v>0</v>
      </c>
      <c r="F12" s="6">
        <f>SUMIFS(Concentrado!G$2:G353, Concentrado!$A$2:$A353, "=Oaxaca", Concentrado!$B$2:$B353,  "="&amp;$A12)</f>
        <v>12</v>
      </c>
    </row>
    <row r="13" spans="1:6" x14ac:dyDescent="0.2">
      <c r="A13" s="8" t="s">
        <v>21</v>
      </c>
      <c r="B13" s="8">
        <f>SUM(B2:B12)</f>
        <v>322</v>
      </c>
      <c r="C13" s="8">
        <f>SUM(C2:C12)</f>
        <v>272</v>
      </c>
      <c r="D13" s="8">
        <f>SUM(D2:D12)</f>
        <v>0</v>
      </c>
      <c r="E13" s="8">
        <f>SUM(E2:E12)</f>
        <v>0</v>
      </c>
      <c r="F13" s="8">
        <f>SUM(F2:F12)</f>
        <v>594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"=Puebla", Concentrado!$B$2:$B$353,  "="&amp;$A2)</f>
        <v>104</v>
      </c>
      <c r="C2" s="6">
        <f>SUMIFS(Concentrado!D$2:D$353, Concentrado!$A$2:$A$353, "=Puebla", Concentrado!$B$2:$B$353,  "="&amp;$A2)</f>
        <v>100</v>
      </c>
      <c r="D2" s="6">
        <f>SUMIFS(Concentrado!E$2:E$353, Concentrado!$A$2:$A$353, "=Puebla", Concentrado!$B$2:$B$353,  "="&amp;$A2)</f>
        <v>0</v>
      </c>
      <c r="E2" s="6">
        <f>SUMIFS(Concentrado!F$2:F$353, Concentrado!$A$2:$A$353, "=Puebla", Concentrado!$B$2:$B$353,  "="&amp;$A2)</f>
        <v>0</v>
      </c>
      <c r="F2" s="6">
        <f>SUMIFS(Concentrado!G$2:G$353, Concentrado!$A$2:$A$353, "=Puebla", Concentrado!$B$2:$B$353,  "="&amp;$A2)</f>
        <v>204</v>
      </c>
    </row>
    <row r="3" spans="1:6" x14ac:dyDescent="0.2">
      <c r="A3" s="5" t="s">
        <v>11</v>
      </c>
      <c r="B3" s="6">
        <f>SUMIFS(Concentrado!C$2:C$353, Concentrado!$A$2:$A$353, "=Puebla", Concentrado!$B$2:$B$353,  "="&amp;$A3)</f>
        <v>16</v>
      </c>
      <c r="C3" s="6">
        <f>SUMIFS(Concentrado!D$2:D$353, Concentrado!$A$2:$A$353, "=Puebla", Concentrado!$B$2:$B$353,  "="&amp;$A3)</f>
        <v>536</v>
      </c>
      <c r="D3" s="6">
        <f>SUMIFS(Concentrado!E$2:E$353, Concentrado!$A$2:$A$353, "=Puebla", Concentrado!$B$2:$B$353,  "="&amp;$A3)</f>
        <v>0</v>
      </c>
      <c r="E3" s="6">
        <f>SUMIFS(Concentrado!F$2:F$353, Concentrado!$A$2:$A$353, "=Puebla", Concentrado!$B$2:$B$353,  "="&amp;$A3)</f>
        <v>0</v>
      </c>
      <c r="F3" s="6">
        <f>SUMIFS(Concentrado!G$2:G353, Concentrado!$A$2:$A353, "=Puebla", Concentrado!$B$2:$B353,  "="&amp;$A3)</f>
        <v>552</v>
      </c>
    </row>
    <row r="4" spans="1:6" x14ac:dyDescent="0.2">
      <c r="A4" s="5" t="s">
        <v>12</v>
      </c>
      <c r="B4" s="6">
        <f>SUMIFS(Concentrado!C$2:C$353, Concentrado!$A$2:$A$353, "=Puebla", Concentrado!$B$2:$B$353,  "="&amp;$A4)</f>
        <v>571</v>
      </c>
      <c r="C4" s="6">
        <f>SUMIFS(Concentrado!D$2:D$353, Concentrado!$A$2:$A$353, "=Puebla", Concentrado!$B$2:$B$353,  "="&amp;$A4)</f>
        <v>164</v>
      </c>
      <c r="D4" s="6">
        <f>SUMIFS(Concentrado!E$2:E$353, Concentrado!$A$2:$A$353, "=Puebla", Concentrado!$B$2:$B$353,  "="&amp;$A4)</f>
        <v>0</v>
      </c>
      <c r="E4" s="6">
        <f>SUMIFS(Concentrado!F$2:F$353, Concentrado!$A$2:$A$353, "=Puebla", Concentrado!$B$2:$B$353,  "="&amp;$A4)</f>
        <v>1</v>
      </c>
      <c r="F4" s="6">
        <f>SUMIFS(Concentrado!G$2:G353, Concentrado!$A$2:$A353, "=Puebla", Concentrado!$B$2:$B353,  "="&amp;$A4)</f>
        <v>736</v>
      </c>
    </row>
    <row r="5" spans="1:6" x14ac:dyDescent="0.2">
      <c r="A5" s="5" t="s">
        <v>13</v>
      </c>
      <c r="B5" s="6">
        <f>SUMIFS(Concentrado!C$2:C$353, Concentrado!$A$2:$A$353, "=Puebla", Concentrado!$B$2:$B$353,  "="&amp;$A5)</f>
        <v>7</v>
      </c>
      <c r="C5" s="6">
        <f>SUMIFS(Concentrado!D$2:D$353, Concentrado!$A$2:$A$353, "=Puebla", Concentrado!$B$2:$B$353,  "="&amp;$A5)</f>
        <v>10</v>
      </c>
      <c r="D5" s="6">
        <f>SUMIFS(Concentrado!E$2:E$353, Concentrado!$A$2:$A$353, "=Puebla", Concentrado!$B$2:$B$353,  "="&amp;$A5)</f>
        <v>0</v>
      </c>
      <c r="E5" s="6">
        <f>SUMIFS(Concentrado!F$2:F$353, Concentrado!$A$2:$A$353, "=Puebla", Concentrado!$B$2:$B$353,  "="&amp;$A5)</f>
        <v>0</v>
      </c>
      <c r="F5" s="6">
        <f>SUMIFS(Concentrado!G$2:G353, Concentrado!$A$2:$A353, "=Puebla", Concentrado!$B$2:$B353,  "="&amp;$A5)</f>
        <v>17</v>
      </c>
    </row>
    <row r="6" spans="1:6" x14ac:dyDescent="0.2">
      <c r="A6" s="5" t="s">
        <v>14</v>
      </c>
      <c r="B6" s="6">
        <f>SUMIFS(Concentrado!C$2:C$353, Concentrado!$A$2:$A$353, "=Puebla", Concentrado!$B$2:$B$353,  "="&amp;$A6)</f>
        <v>0</v>
      </c>
      <c r="C6" s="6">
        <f>SUMIFS(Concentrado!D$2:D$353, Concentrado!$A$2:$A$353, "=Puebla", Concentrado!$B$2:$B$353,  "="&amp;$A6)</f>
        <v>0</v>
      </c>
      <c r="D6" s="6">
        <f>SUMIFS(Concentrado!E$2:E$353, Concentrado!$A$2:$A$353, "=Puebla", Concentrado!$B$2:$B$353,  "="&amp;$A6)</f>
        <v>0</v>
      </c>
      <c r="E6" s="6">
        <f>SUMIFS(Concentrado!F$2:F$353, Concentrado!$A$2:$A$353, "=Puebla", Concentrado!$B$2:$B$353,  "="&amp;$A6)</f>
        <v>0</v>
      </c>
      <c r="F6" s="6">
        <f>SUMIFS(Concentrado!G$2:G353, Concentrado!$A$2:$A353, "=Puebla",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"=Puebla", Concentrado!$B$2:$B$353,  "="&amp;$A7)</f>
        <v>1</v>
      </c>
      <c r="C7" s="6">
        <f>SUMIFS(Concentrado!D$2:D$353, Concentrado!$A$2:$A$353, "=Puebla", Concentrado!$B$2:$B$353,  "="&amp;$A7)</f>
        <v>6</v>
      </c>
      <c r="D7" s="6">
        <f>SUMIFS(Concentrado!E$2:E$353, Concentrado!$A$2:$A$353, "=Puebla", Concentrado!$B$2:$B$353,  "="&amp;$A7)</f>
        <v>0</v>
      </c>
      <c r="E7" s="6">
        <f>SUMIFS(Concentrado!F$2:F$353, Concentrado!$A$2:$A$353, "=Puebla", Concentrado!$B$2:$B$353,  "="&amp;$A7)</f>
        <v>0</v>
      </c>
      <c r="F7" s="6">
        <f>SUMIFS(Concentrado!G$2:G353, Concentrado!$A$2:$A353, "=Puebla", Concentrado!$B$2:$B353,  "="&amp;$A7)</f>
        <v>7</v>
      </c>
    </row>
    <row r="8" spans="1:6" x14ac:dyDescent="0.2">
      <c r="A8" s="5" t="s">
        <v>16</v>
      </c>
      <c r="B8" s="6">
        <f>SUMIFS(Concentrado!C$2:C$353, Concentrado!$A$2:$A$353, "=Puebla", Concentrado!$B$2:$B$353,  "="&amp;$A8)</f>
        <v>15</v>
      </c>
      <c r="C8" s="6">
        <f>SUMIFS(Concentrado!D$2:D$353, Concentrado!$A$2:$A$353, "=Puebla", Concentrado!$B$2:$B$353,  "="&amp;$A8)</f>
        <v>13</v>
      </c>
      <c r="D8" s="6">
        <f>SUMIFS(Concentrado!E$2:E$353, Concentrado!$A$2:$A$353, "=Puebla", Concentrado!$B$2:$B$353,  "="&amp;$A8)</f>
        <v>0</v>
      </c>
      <c r="E8" s="6">
        <f>SUMIFS(Concentrado!F$2:F$353, Concentrado!$A$2:$A$353, "=Puebla", Concentrado!$B$2:$B$353,  "="&amp;$A8)</f>
        <v>0</v>
      </c>
      <c r="F8" s="6">
        <f>SUMIFS(Concentrado!G$2:G353, Concentrado!$A$2:$A353, "=Puebla", Concentrado!$B$2:$B353,  "="&amp;$A8)</f>
        <v>28</v>
      </c>
    </row>
    <row r="9" spans="1:6" x14ac:dyDescent="0.2">
      <c r="A9" s="5" t="s">
        <v>17</v>
      </c>
      <c r="B9" s="6">
        <f>SUMIFS(Concentrado!C$2:C$353, Concentrado!$A$2:$A$353, "=Puebla", Concentrado!$B$2:$B$353,  "="&amp;$A9)</f>
        <v>0</v>
      </c>
      <c r="C9" s="6">
        <f>SUMIFS(Concentrado!D$2:D$353, Concentrado!$A$2:$A$353, "=Puebla", Concentrado!$B$2:$B$353,  "="&amp;$A9)</f>
        <v>0</v>
      </c>
      <c r="D9" s="6">
        <f>SUMIFS(Concentrado!E$2:E$353, Concentrado!$A$2:$A$353, "=Puebla", Concentrado!$B$2:$B$353,  "="&amp;$A9)</f>
        <v>0</v>
      </c>
      <c r="E9" s="6">
        <f>SUMIFS(Concentrado!F$2:F$353, Concentrado!$A$2:$A$353, "=Puebla", Concentrado!$B$2:$B$353,  "="&amp;$A9)</f>
        <v>0</v>
      </c>
      <c r="F9" s="6">
        <f>SUMIFS(Concentrado!G$2:G353, Concentrado!$A$2:$A353, "=Puebla",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"=Puebla", Concentrado!$B$2:$B$353,  "="&amp;$A10)</f>
        <v>56</v>
      </c>
      <c r="C10" s="6">
        <f>SUMIFS(Concentrado!D$2:D$353, Concentrado!$A$2:$A$353, "=Puebla", Concentrado!$B$2:$B$353,  "="&amp;$A10)</f>
        <v>85</v>
      </c>
      <c r="D10" s="6">
        <f>SUMIFS(Concentrado!E$2:E$353, Concentrado!$A$2:$A$353, "=Puebla", Concentrado!$B$2:$B$353,  "="&amp;$A10)</f>
        <v>0</v>
      </c>
      <c r="E10" s="6">
        <f>SUMIFS(Concentrado!F$2:F$353, Concentrado!$A$2:$A$353, "=Puebla", Concentrado!$B$2:$B$353,  "="&amp;$A10)</f>
        <v>0</v>
      </c>
      <c r="F10" s="6">
        <f>SUMIFS(Concentrado!G$2:G353, Concentrado!$A$2:$A353, "=Puebla", Concentrado!$B$2:$B353,  "="&amp;$A10)</f>
        <v>141</v>
      </c>
    </row>
    <row r="11" spans="1:6" x14ac:dyDescent="0.2">
      <c r="A11" s="5" t="s">
        <v>19</v>
      </c>
      <c r="B11" s="6">
        <f>SUMIFS(Concentrado!C$2:C$353, Concentrado!$A$2:$A$353, "=Puebla", Concentrado!$B$2:$B$353,  "="&amp;$A11)</f>
        <v>2</v>
      </c>
      <c r="C11" s="6">
        <f>SUMIFS(Concentrado!D$2:D$353, Concentrado!$A$2:$A$353, "=Puebla", Concentrado!$B$2:$B$353,  "="&amp;$A11)</f>
        <v>17</v>
      </c>
      <c r="D11" s="6">
        <f>SUMIFS(Concentrado!E$2:E$353, Concentrado!$A$2:$A$353, "=Puebla", Concentrado!$B$2:$B$353,  "="&amp;$A11)</f>
        <v>0</v>
      </c>
      <c r="E11" s="6">
        <f>SUMIFS(Concentrado!F$2:F$353, Concentrado!$A$2:$A$353, "=Puebla", Concentrado!$B$2:$B$353,  "="&amp;$A11)</f>
        <v>0</v>
      </c>
      <c r="F11" s="6">
        <f>SUMIFS(Concentrado!G$2:G353, Concentrado!$A$2:$A353, "=Puebla", Concentrado!$B$2:$B353,  "="&amp;$A11)</f>
        <v>19</v>
      </c>
    </row>
    <row r="12" spans="1:6" x14ac:dyDescent="0.2">
      <c r="A12" s="5" t="s">
        <v>20</v>
      </c>
      <c r="B12" s="6">
        <f>SUMIFS(Concentrado!C$2:C$353, Concentrado!$A$2:$A$353, "=Puebla", Concentrado!$B$2:$B$353,  "="&amp;$A12)</f>
        <v>6</v>
      </c>
      <c r="C12" s="6">
        <f>SUMIFS(Concentrado!D$2:D$353, Concentrado!$A$2:$A$353, "=Puebla", Concentrado!$B$2:$B$353,  "="&amp;$A12)</f>
        <v>24</v>
      </c>
      <c r="D12" s="6">
        <f>SUMIFS(Concentrado!E$2:E$353, Concentrado!$A$2:$A$353, "=Puebla", Concentrado!$B$2:$B$353,  "="&amp;$A12)</f>
        <v>0</v>
      </c>
      <c r="E12" s="6">
        <f>SUMIFS(Concentrado!F$2:F$353, Concentrado!$A$2:$A$353, "=Puebla", Concentrado!$B$2:$B$353,  "="&amp;$A12)</f>
        <v>0</v>
      </c>
      <c r="F12" s="6">
        <f>SUMIFS(Concentrado!G$2:G353, Concentrado!$A$2:$A353, "=Puebla", Concentrado!$B$2:$B353,  "="&amp;$A12)</f>
        <v>30</v>
      </c>
    </row>
    <row r="13" spans="1:6" x14ac:dyDescent="0.2">
      <c r="A13" s="8" t="s">
        <v>21</v>
      </c>
      <c r="B13" s="8">
        <f>SUM(B2:B12)</f>
        <v>778</v>
      </c>
      <c r="C13" s="8">
        <f>SUM(C2:C12)</f>
        <v>955</v>
      </c>
      <c r="D13" s="8">
        <f>SUM(D2:D12)</f>
        <v>0</v>
      </c>
      <c r="E13" s="8">
        <f>SUM(E2:E12)</f>
        <v>1</v>
      </c>
      <c r="F13" s="8">
        <f>SUM(F2:F12)</f>
        <v>1734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"=Querétaro", Concentrado!$B$2:$B$353,  "="&amp;$A2)</f>
        <v>30</v>
      </c>
      <c r="C2" s="6">
        <f>SUMIFS(Concentrado!D$2:D$353, Concentrado!$A$2:$A$353, "=Querétaro", Concentrado!$B$2:$B$353,  "="&amp;$A2)</f>
        <v>62</v>
      </c>
      <c r="D2" s="6">
        <f>SUMIFS(Concentrado!E$2:E$353, Concentrado!$A$2:$A$353, "=Querétaro", Concentrado!$B$2:$B$353,  "="&amp;$A2)</f>
        <v>0</v>
      </c>
      <c r="E2" s="6">
        <f>SUMIFS(Concentrado!F$2:F$353, Concentrado!$A$2:$A$353, "=Querétaro", Concentrado!$B$2:$B$353,  "="&amp;$A2)</f>
        <v>0</v>
      </c>
      <c r="F2" s="6">
        <f>SUMIFS(Concentrado!G$2:G$353, Concentrado!$A$2:$A$353, "=Querétaro", Concentrado!$B$2:$B$353,  "="&amp;$A2)</f>
        <v>92</v>
      </c>
    </row>
    <row r="3" spans="1:6" x14ac:dyDescent="0.2">
      <c r="A3" s="5" t="s">
        <v>11</v>
      </c>
      <c r="B3" s="6">
        <f>SUMIFS(Concentrado!C$2:C$353, Concentrado!$A$2:$A$353, "=Querétaro", Concentrado!$B$2:$B$353,  "="&amp;$A3)</f>
        <v>36</v>
      </c>
      <c r="C3" s="6">
        <f>SUMIFS(Concentrado!D$2:D$353, Concentrado!$A$2:$A$353, "=Querétaro", Concentrado!$B$2:$B$353,  "="&amp;$A3)</f>
        <v>795</v>
      </c>
      <c r="D3" s="6">
        <f>SUMIFS(Concentrado!E$2:E$353, Concentrado!$A$2:$A$353, "=Querétaro", Concentrado!$B$2:$B$353,  "="&amp;$A3)</f>
        <v>0</v>
      </c>
      <c r="E3" s="6">
        <f>SUMIFS(Concentrado!F$2:F$353, Concentrado!$A$2:$A$353, "=Querétaro", Concentrado!$B$2:$B$353,  "="&amp;$A3)</f>
        <v>0</v>
      </c>
      <c r="F3" s="6">
        <f>SUMIFS(Concentrado!G$2:G353, Concentrado!$A$2:$A353, "=Querétaro", Concentrado!$B$2:$B353,  "="&amp;$A3)</f>
        <v>831</v>
      </c>
    </row>
    <row r="4" spans="1:6" x14ac:dyDescent="0.2">
      <c r="A4" s="5" t="s">
        <v>12</v>
      </c>
      <c r="B4" s="6">
        <f>SUMIFS(Concentrado!C$2:C$353, Concentrado!$A$2:$A$353, "=Querétaro", Concentrado!$B$2:$B$353,  "="&amp;$A4)</f>
        <v>73</v>
      </c>
      <c r="C4" s="6">
        <f>SUMIFS(Concentrado!D$2:D$353, Concentrado!$A$2:$A$353, "=Querétaro", Concentrado!$B$2:$B$353,  "="&amp;$A4)</f>
        <v>59</v>
      </c>
      <c r="D4" s="6">
        <f>SUMIFS(Concentrado!E$2:E$353, Concentrado!$A$2:$A$353, "=Querétaro", Concentrado!$B$2:$B$353,  "="&amp;$A4)</f>
        <v>0</v>
      </c>
      <c r="E4" s="6">
        <f>SUMIFS(Concentrado!F$2:F$353, Concentrado!$A$2:$A$353, "=Querétaro", Concentrado!$B$2:$B$353,  "="&amp;$A4)</f>
        <v>0</v>
      </c>
      <c r="F4" s="6">
        <f>SUMIFS(Concentrado!G$2:G353, Concentrado!$A$2:$A353, "=Querétaro", Concentrado!$B$2:$B353,  "="&amp;$A4)</f>
        <v>132</v>
      </c>
    </row>
    <row r="5" spans="1:6" x14ac:dyDescent="0.2">
      <c r="A5" s="5" t="s">
        <v>13</v>
      </c>
      <c r="B5" s="6">
        <f>SUMIFS(Concentrado!C$2:C$353, Concentrado!$A$2:$A$353, "=Querétaro", Concentrado!$B$2:$B$353,  "="&amp;$A5)</f>
        <v>7</v>
      </c>
      <c r="C5" s="6">
        <f>SUMIFS(Concentrado!D$2:D$353, Concentrado!$A$2:$A$353, "=Querétaro", Concentrado!$B$2:$B$353,  "="&amp;$A5)</f>
        <v>36</v>
      </c>
      <c r="D5" s="6">
        <f>SUMIFS(Concentrado!E$2:E$353, Concentrado!$A$2:$A$353, "=Querétaro", Concentrado!$B$2:$B$353,  "="&amp;$A5)</f>
        <v>0</v>
      </c>
      <c r="E5" s="6">
        <f>SUMIFS(Concentrado!F$2:F$353, Concentrado!$A$2:$A$353, "=Querétaro", Concentrado!$B$2:$B$353,  "="&amp;$A5)</f>
        <v>0</v>
      </c>
      <c r="F5" s="6">
        <f>SUMIFS(Concentrado!G$2:G353, Concentrado!$A$2:$A353, "=Querétaro", Concentrado!$B$2:$B353,  "="&amp;$A5)</f>
        <v>43</v>
      </c>
    </row>
    <row r="6" spans="1:6" x14ac:dyDescent="0.2">
      <c r="A6" s="5" t="s">
        <v>14</v>
      </c>
      <c r="B6" s="6">
        <f>SUMIFS(Concentrado!C$2:C$353, Concentrado!$A$2:$A$353, "=Querétaro", Concentrado!$B$2:$B$353,  "="&amp;$A6)</f>
        <v>0</v>
      </c>
      <c r="C6" s="6">
        <f>SUMIFS(Concentrado!D$2:D$353, Concentrado!$A$2:$A$353, "=Querétaro", Concentrado!$B$2:$B$353,  "="&amp;$A6)</f>
        <v>0</v>
      </c>
      <c r="D6" s="6">
        <f>SUMIFS(Concentrado!E$2:E$353, Concentrado!$A$2:$A$353, "=Querétaro", Concentrado!$B$2:$B$353,  "="&amp;$A6)</f>
        <v>0</v>
      </c>
      <c r="E6" s="6">
        <f>SUMIFS(Concentrado!F$2:F$353, Concentrado!$A$2:$A$353, "=Querétaro", Concentrado!$B$2:$B$353,  "="&amp;$A6)</f>
        <v>0</v>
      </c>
      <c r="F6" s="6">
        <f>SUMIFS(Concentrado!G$2:G353, Concentrado!$A$2:$A353, "=Querétaro",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"=Querétaro", Concentrado!$B$2:$B$353,  "="&amp;$A7)</f>
        <v>4</v>
      </c>
      <c r="C7" s="6">
        <f>SUMIFS(Concentrado!D$2:D$353, Concentrado!$A$2:$A$353, "=Querétaro", Concentrado!$B$2:$B$353,  "="&amp;$A7)</f>
        <v>42</v>
      </c>
      <c r="D7" s="6">
        <f>SUMIFS(Concentrado!E$2:E$353, Concentrado!$A$2:$A$353, "=Querétaro", Concentrado!$B$2:$B$353,  "="&amp;$A7)</f>
        <v>0</v>
      </c>
      <c r="E7" s="6">
        <f>SUMIFS(Concentrado!F$2:F$353, Concentrado!$A$2:$A$353, "=Querétaro", Concentrado!$B$2:$B$353,  "="&amp;$A7)</f>
        <v>0</v>
      </c>
      <c r="F7" s="6">
        <f>SUMIFS(Concentrado!G$2:G353, Concentrado!$A$2:$A353, "=Querétaro", Concentrado!$B$2:$B353,  "="&amp;$A7)</f>
        <v>46</v>
      </c>
    </row>
    <row r="8" spans="1:6" x14ac:dyDescent="0.2">
      <c r="A8" s="5" t="s">
        <v>16</v>
      </c>
      <c r="B8" s="6">
        <f>SUMIFS(Concentrado!C$2:C$353, Concentrado!$A$2:$A$353, "=Querétaro", Concentrado!$B$2:$B$353,  "="&amp;$A8)</f>
        <v>8</v>
      </c>
      <c r="C8" s="6">
        <f>SUMIFS(Concentrado!D$2:D$353, Concentrado!$A$2:$A$353, "=Querétaro", Concentrado!$B$2:$B$353,  "="&amp;$A8)</f>
        <v>33</v>
      </c>
      <c r="D8" s="6">
        <f>SUMIFS(Concentrado!E$2:E$353, Concentrado!$A$2:$A$353, "=Querétaro", Concentrado!$B$2:$B$353,  "="&amp;$A8)</f>
        <v>0</v>
      </c>
      <c r="E8" s="6">
        <f>SUMIFS(Concentrado!F$2:F$353, Concentrado!$A$2:$A$353, "=Querétaro", Concentrado!$B$2:$B$353,  "="&amp;$A8)</f>
        <v>0</v>
      </c>
      <c r="F8" s="6">
        <f>SUMIFS(Concentrado!G$2:G353, Concentrado!$A$2:$A353, "=Querétaro", Concentrado!$B$2:$B353,  "="&amp;$A8)</f>
        <v>41</v>
      </c>
    </row>
    <row r="9" spans="1:6" x14ac:dyDescent="0.2">
      <c r="A9" s="5" t="s">
        <v>17</v>
      </c>
      <c r="B9" s="6">
        <f>SUMIFS(Concentrado!C$2:C$353, Concentrado!$A$2:$A$353, "=Querétaro", Concentrado!$B$2:$B$353,  "="&amp;$A9)</f>
        <v>0</v>
      </c>
      <c r="C9" s="6">
        <f>SUMIFS(Concentrado!D$2:D$353, Concentrado!$A$2:$A$353, "=Querétaro", Concentrado!$B$2:$B$353,  "="&amp;$A9)</f>
        <v>0</v>
      </c>
      <c r="D9" s="6">
        <f>SUMIFS(Concentrado!E$2:E$353, Concentrado!$A$2:$A$353, "=Querétaro", Concentrado!$B$2:$B$353,  "="&amp;$A9)</f>
        <v>0</v>
      </c>
      <c r="E9" s="6">
        <f>SUMIFS(Concentrado!F$2:F$353, Concentrado!$A$2:$A$353, "=Querétaro", Concentrado!$B$2:$B$353,  "="&amp;$A9)</f>
        <v>0</v>
      </c>
      <c r="F9" s="6">
        <f>SUMIFS(Concentrado!G$2:G353, Concentrado!$A$2:$A353, "=Querétaro",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"=Querétaro", Concentrado!$B$2:$B$353,  "="&amp;$A10)</f>
        <v>21</v>
      </c>
      <c r="C10" s="6">
        <f>SUMIFS(Concentrado!D$2:D$353, Concentrado!$A$2:$A$353, "=Querétaro", Concentrado!$B$2:$B$353,  "="&amp;$A10)</f>
        <v>113</v>
      </c>
      <c r="D10" s="6">
        <f>SUMIFS(Concentrado!E$2:E$353, Concentrado!$A$2:$A$353, "=Querétaro", Concentrado!$B$2:$B$353,  "="&amp;$A10)</f>
        <v>0</v>
      </c>
      <c r="E10" s="6">
        <f>SUMIFS(Concentrado!F$2:F$353, Concentrado!$A$2:$A$353, "=Querétaro", Concentrado!$B$2:$B$353,  "="&amp;$A10)</f>
        <v>0</v>
      </c>
      <c r="F10" s="6">
        <f>SUMIFS(Concentrado!G$2:G353, Concentrado!$A$2:$A353, "=Querétaro", Concentrado!$B$2:$B353,  "="&amp;$A10)</f>
        <v>134</v>
      </c>
    </row>
    <row r="11" spans="1:6" x14ac:dyDescent="0.2">
      <c r="A11" s="5" t="s">
        <v>19</v>
      </c>
      <c r="B11" s="6">
        <f>SUMIFS(Concentrado!C$2:C$353, Concentrado!$A$2:$A$353, "=Querétaro", Concentrado!$B$2:$B$353,  "="&amp;$A11)</f>
        <v>0</v>
      </c>
      <c r="C11" s="6">
        <f>SUMIFS(Concentrado!D$2:D$353, Concentrado!$A$2:$A$353, "=Querétaro", Concentrado!$B$2:$B$353,  "="&amp;$A11)</f>
        <v>9</v>
      </c>
      <c r="D11" s="6">
        <f>SUMIFS(Concentrado!E$2:E$353, Concentrado!$A$2:$A$353, "=Querétaro", Concentrado!$B$2:$B$353,  "="&amp;$A11)</f>
        <v>0</v>
      </c>
      <c r="E11" s="6">
        <f>SUMIFS(Concentrado!F$2:F$353, Concentrado!$A$2:$A$353, "=Querétaro", Concentrado!$B$2:$B$353,  "="&amp;$A11)</f>
        <v>0</v>
      </c>
      <c r="F11" s="6">
        <f>SUMIFS(Concentrado!G$2:G353, Concentrado!$A$2:$A353, "=Querétaro", Concentrado!$B$2:$B353,  "="&amp;$A11)</f>
        <v>9</v>
      </c>
    </row>
    <row r="12" spans="1:6" x14ac:dyDescent="0.2">
      <c r="A12" s="5" t="s">
        <v>20</v>
      </c>
      <c r="B12" s="6">
        <f>SUMIFS(Concentrado!C$2:C$353, Concentrado!$A$2:$A$353, "=Querétaro", Concentrado!$B$2:$B$353,  "="&amp;$A12)</f>
        <v>5</v>
      </c>
      <c r="C12" s="6">
        <f>SUMIFS(Concentrado!D$2:D$353, Concentrado!$A$2:$A$353, "=Querétaro", Concentrado!$B$2:$B$353,  "="&amp;$A12)</f>
        <v>55</v>
      </c>
      <c r="D12" s="6">
        <f>SUMIFS(Concentrado!E$2:E$353, Concentrado!$A$2:$A$353, "=Querétaro", Concentrado!$B$2:$B$353,  "="&amp;$A12)</f>
        <v>0</v>
      </c>
      <c r="E12" s="6">
        <f>SUMIFS(Concentrado!F$2:F$353, Concentrado!$A$2:$A$353, "=Querétaro", Concentrado!$B$2:$B$353,  "="&amp;$A12)</f>
        <v>0</v>
      </c>
      <c r="F12" s="6">
        <f>SUMIFS(Concentrado!G$2:G353, Concentrado!$A$2:$A353, "=Querétaro", Concentrado!$B$2:$B353,  "="&amp;$A12)</f>
        <v>60</v>
      </c>
    </row>
    <row r="13" spans="1:6" x14ac:dyDescent="0.2">
      <c r="A13" s="8" t="s">
        <v>21</v>
      </c>
      <c r="B13" s="8">
        <f>SUM(B2:B12)</f>
        <v>184</v>
      </c>
      <c r="C13" s="8">
        <f>SUM(C2:C12)</f>
        <v>1204</v>
      </c>
      <c r="D13" s="8">
        <f>SUM(D2:D12)</f>
        <v>0</v>
      </c>
      <c r="E13" s="8">
        <f>SUM(E2:E12)</f>
        <v>0</v>
      </c>
      <c r="F13" s="8">
        <f>SUM(F2:F12)</f>
        <v>1388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"=Quintana Roo", Concentrado!$B$2:$B$353,  "="&amp;$A2)</f>
        <v>87</v>
      </c>
      <c r="C2" s="6">
        <f>SUMIFS(Concentrado!D$2:D$353, Concentrado!$A$2:$A$353, "=Quintana Roo", Concentrado!$B$2:$B$353,  "="&amp;$A2)</f>
        <v>137</v>
      </c>
      <c r="D2" s="6">
        <f>SUMIFS(Concentrado!E$2:E$353, Concentrado!$A$2:$A$353, "=Quintana Roo", Concentrado!$B$2:$B$353,  "="&amp;$A2)</f>
        <v>0</v>
      </c>
      <c r="E2" s="6">
        <f>SUMIFS(Concentrado!F$2:F$353, Concentrado!$A$2:$A$353, "=Quintana Roo", Concentrado!$B$2:$B$353,  "="&amp;$A2)</f>
        <v>0</v>
      </c>
      <c r="F2" s="6">
        <f>SUMIFS(Concentrado!G$2:G$353, Concentrado!$A$2:$A$353, "=Quintana Roo", Concentrado!$B$2:$B$353,  "="&amp;$A2)</f>
        <v>224</v>
      </c>
    </row>
    <row r="3" spans="1:6" x14ac:dyDescent="0.2">
      <c r="A3" s="5" t="s">
        <v>11</v>
      </c>
      <c r="B3" s="6">
        <f>SUMIFS(Concentrado!C$2:C$353, Concentrado!$A$2:$A$353, "=Quintana Roo", Concentrado!$B$2:$B$353,  "="&amp;$A3)</f>
        <v>34</v>
      </c>
      <c r="C3" s="6">
        <f>SUMIFS(Concentrado!D$2:D$353, Concentrado!$A$2:$A$353, "=Quintana Roo", Concentrado!$B$2:$B$353,  "="&amp;$A3)</f>
        <v>1160</v>
      </c>
      <c r="D3" s="6">
        <f>SUMIFS(Concentrado!E$2:E$353, Concentrado!$A$2:$A$353, "=Quintana Roo", Concentrado!$B$2:$B$353,  "="&amp;$A3)</f>
        <v>0</v>
      </c>
      <c r="E3" s="6">
        <f>SUMIFS(Concentrado!F$2:F$353, Concentrado!$A$2:$A$353, "=Quintana Roo", Concentrado!$B$2:$B$353,  "="&amp;$A3)</f>
        <v>0</v>
      </c>
      <c r="F3" s="6">
        <f>SUMIFS(Concentrado!G$2:G353, Concentrado!$A$2:$A353, "=Quintana Roo", Concentrado!$B$2:$B353,  "="&amp;$A3)</f>
        <v>1194</v>
      </c>
    </row>
    <row r="4" spans="1:6" x14ac:dyDescent="0.2">
      <c r="A4" s="5" t="s">
        <v>12</v>
      </c>
      <c r="B4" s="6">
        <f>SUMIFS(Concentrado!C$2:C$353, Concentrado!$A$2:$A$353, "=Quintana Roo", Concentrado!$B$2:$B$353,  "="&amp;$A4)</f>
        <v>348</v>
      </c>
      <c r="C4" s="6">
        <f>SUMIFS(Concentrado!D$2:D$353, Concentrado!$A$2:$A$353, "=Quintana Roo", Concentrado!$B$2:$B$353,  "="&amp;$A4)</f>
        <v>138</v>
      </c>
      <c r="D4" s="6">
        <f>SUMIFS(Concentrado!E$2:E$353, Concentrado!$A$2:$A$353, "=Quintana Roo", Concentrado!$B$2:$B$353,  "="&amp;$A4)</f>
        <v>0</v>
      </c>
      <c r="E4" s="6">
        <f>SUMIFS(Concentrado!F$2:F$353, Concentrado!$A$2:$A$353, "=Quintana Roo", Concentrado!$B$2:$B$353,  "="&amp;$A4)</f>
        <v>0</v>
      </c>
      <c r="F4" s="6">
        <f>SUMIFS(Concentrado!G$2:G353, Concentrado!$A$2:$A353, "=Quintana Roo", Concentrado!$B$2:$B353,  "="&amp;$A4)</f>
        <v>486</v>
      </c>
    </row>
    <row r="5" spans="1:6" x14ac:dyDescent="0.2">
      <c r="A5" s="5" t="s">
        <v>13</v>
      </c>
      <c r="B5" s="6">
        <f>SUMIFS(Concentrado!C$2:C$353, Concentrado!$A$2:$A$353, "=Quintana Roo", Concentrado!$B$2:$B$353,  "="&amp;$A5)</f>
        <v>5</v>
      </c>
      <c r="C5" s="6">
        <f>SUMIFS(Concentrado!D$2:D$353, Concentrado!$A$2:$A$353, "=Quintana Roo", Concentrado!$B$2:$B$353,  "="&amp;$A5)</f>
        <v>16</v>
      </c>
      <c r="D5" s="6">
        <f>SUMIFS(Concentrado!E$2:E$353, Concentrado!$A$2:$A$353, "=Quintana Roo", Concentrado!$B$2:$B$353,  "="&amp;$A5)</f>
        <v>0</v>
      </c>
      <c r="E5" s="6">
        <f>SUMIFS(Concentrado!F$2:F$353, Concentrado!$A$2:$A$353, "=Quintana Roo", Concentrado!$B$2:$B$353,  "="&amp;$A5)</f>
        <v>0</v>
      </c>
      <c r="F5" s="6">
        <f>SUMIFS(Concentrado!G$2:G353, Concentrado!$A$2:$A353, "=Quintana Roo", Concentrado!$B$2:$B353,  "="&amp;$A5)</f>
        <v>21</v>
      </c>
    </row>
    <row r="6" spans="1:6" x14ac:dyDescent="0.2">
      <c r="A6" s="5" t="s">
        <v>14</v>
      </c>
      <c r="B6" s="6">
        <f>SUMIFS(Concentrado!C$2:C$353, Concentrado!$A$2:$A$353, "=Quintana Roo", Concentrado!$B$2:$B$353,  "="&amp;$A6)</f>
        <v>0</v>
      </c>
      <c r="C6" s="6">
        <f>SUMIFS(Concentrado!D$2:D$353, Concentrado!$A$2:$A$353, "=Quintana Roo", Concentrado!$B$2:$B$353,  "="&amp;$A6)</f>
        <v>3</v>
      </c>
      <c r="D6" s="6">
        <f>SUMIFS(Concentrado!E$2:E$353, Concentrado!$A$2:$A$353, "=Quintana Roo", Concentrado!$B$2:$B$353,  "="&amp;$A6)</f>
        <v>0</v>
      </c>
      <c r="E6" s="6">
        <f>SUMIFS(Concentrado!F$2:F$353, Concentrado!$A$2:$A$353, "=Quintana Roo", Concentrado!$B$2:$B$353,  "="&amp;$A6)</f>
        <v>0</v>
      </c>
      <c r="F6" s="6">
        <f>SUMIFS(Concentrado!G$2:G353, Concentrado!$A$2:$A353, "=Quintana Roo", Concentrado!$B$2:$B353,  "="&amp;$A6)</f>
        <v>3</v>
      </c>
    </row>
    <row r="7" spans="1:6" x14ac:dyDescent="0.2">
      <c r="A7" s="5" t="s">
        <v>15</v>
      </c>
      <c r="B7" s="6">
        <f>SUMIFS(Concentrado!C$2:C$353, Concentrado!$A$2:$A$353, "=Quintana Roo", Concentrado!$B$2:$B$353,  "="&amp;$A7)</f>
        <v>0</v>
      </c>
      <c r="C7" s="6">
        <f>SUMIFS(Concentrado!D$2:D$353, Concentrado!$A$2:$A$353, "=Quintana Roo", Concentrado!$B$2:$B$353,  "="&amp;$A7)</f>
        <v>29</v>
      </c>
      <c r="D7" s="6">
        <f>SUMIFS(Concentrado!E$2:E$353, Concentrado!$A$2:$A$353, "=Quintana Roo", Concentrado!$B$2:$B$353,  "="&amp;$A7)</f>
        <v>0</v>
      </c>
      <c r="E7" s="6">
        <f>SUMIFS(Concentrado!F$2:F$353, Concentrado!$A$2:$A$353, "=Quintana Roo", Concentrado!$B$2:$B$353,  "="&amp;$A7)</f>
        <v>0</v>
      </c>
      <c r="F7" s="6">
        <f>SUMIFS(Concentrado!G$2:G353, Concentrado!$A$2:$A353, "=Quintana Roo", Concentrado!$B$2:$B353,  "="&amp;$A7)</f>
        <v>29</v>
      </c>
    </row>
    <row r="8" spans="1:6" x14ac:dyDescent="0.2">
      <c r="A8" s="5" t="s">
        <v>16</v>
      </c>
      <c r="B8" s="6">
        <f>SUMIFS(Concentrado!C$2:C$353, Concentrado!$A$2:$A$353, "=Quintana Roo", Concentrado!$B$2:$B$353,  "="&amp;$A8)</f>
        <v>19</v>
      </c>
      <c r="C8" s="6">
        <f>SUMIFS(Concentrado!D$2:D$353, Concentrado!$A$2:$A$353, "=Quintana Roo", Concentrado!$B$2:$B$353,  "="&amp;$A8)</f>
        <v>63</v>
      </c>
      <c r="D8" s="6">
        <f>SUMIFS(Concentrado!E$2:E$353, Concentrado!$A$2:$A$353, "=Quintana Roo", Concentrado!$B$2:$B$353,  "="&amp;$A8)</f>
        <v>0</v>
      </c>
      <c r="E8" s="6">
        <f>SUMIFS(Concentrado!F$2:F$353, Concentrado!$A$2:$A$353, "=Quintana Roo", Concentrado!$B$2:$B$353,  "="&amp;$A8)</f>
        <v>0</v>
      </c>
      <c r="F8" s="6">
        <f>SUMIFS(Concentrado!G$2:G353, Concentrado!$A$2:$A353, "=Quintana Roo", Concentrado!$B$2:$B353,  "="&amp;$A8)</f>
        <v>82</v>
      </c>
    </row>
    <row r="9" spans="1:6" x14ac:dyDescent="0.2">
      <c r="A9" s="5" t="s">
        <v>17</v>
      </c>
      <c r="B9" s="6">
        <f>SUMIFS(Concentrado!C$2:C$353, Concentrado!$A$2:$A$353, "=Quintana Roo", Concentrado!$B$2:$B$353,  "="&amp;$A9)</f>
        <v>0</v>
      </c>
      <c r="C9" s="6">
        <f>SUMIFS(Concentrado!D$2:D$353, Concentrado!$A$2:$A$353, "=Quintana Roo", Concentrado!$B$2:$B$353,  "="&amp;$A9)</f>
        <v>0</v>
      </c>
      <c r="D9" s="6">
        <f>SUMIFS(Concentrado!E$2:E$353, Concentrado!$A$2:$A$353, "=Quintana Roo", Concentrado!$B$2:$B$353,  "="&amp;$A9)</f>
        <v>0</v>
      </c>
      <c r="E9" s="6">
        <f>SUMIFS(Concentrado!F$2:F$353, Concentrado!$A$2:$A$353, "=Quintana Roo", Concentrado!$B$2:$B$353,  "="&amp;$A9)</f>
        <v>0</v>
      </c>
      <c r="F9" s="6">
        <f>SUMIFS(Concentrado!G$2:G353, Concentrado!$A$2:$A353, "=Quintana Roo",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"=Quintana Roo", Concentrado!$B$2:$B$353,  "="&amp;$A10)</f>
        <v>39</v>
      </c>
      <c r="C10" s="6">
        <f>SUMIFS(Concentrado!D$2:D$353, Concentrado!$A$2:$A$353, "=Quintana Roo", Concentrado!$B$2:$B$353,  "="&amp;$A10)</f>
        <v>130</v>
      </c>
      <c r="D10" s="6">
        <f>SUMIFS(Concentrado!E$2:E$353, Concentrado!$A$2:$A$353, "=Quintana Roo", Concentrado!$B$2:$B$353,  "="&amp;$A10)</f>
        <v>0</v>
      </c>
      <c r="E10" s="6">
        <f>SUMIFS(Concentrado!F$2:F$353, Concentrado!$A$2:$A$353, "=Quintana Roo", Concentrado!$B$2:$B$353,  "="&amp;$A10)</f>
        <v>0</v>
      </c>
      <c r="F10" s="6">
        <f>SUMIFS(Concentrado!G$2:G353, Concentrado!$A$2:$A353, "=Quintana Roo", Concentrado!$B$2:$B353,  "="&amp;$A10)</f>
        <v>169</v>
      </c>
    </row>
    <row r="11" spans="1:6" x14ac:dyDescent="0.2">
      <c r="A11" s="5" t="s">
        <v>19</v>
      </c>
      <c r="B11" s="6">
        <f>SUMIFS(Concentrado!C$2:C$353, Concentrado!$A$2:$A$353, "=Quintana Roo", Concentrado!$B$2:$B$353,  "="&amp;$A11)</f>
        <v>4</v>
      </c>
      <c r="C11" s="6">
        <f>SUMIFS(Concentrado!D$2:D$353, Concentrado!$A$2:$A$353, "=Quintana Roo", Concentrado!$B$2:$B$353,  "="&amp;$A11)</f>
        <v>22</v>
      </c>
      <c r="D11" s="6">
        <f>SUMIFS(Concentrado!E$2:E$353, Concentrado!$A$2:$A$353, "=Quintana Roo", Concentrado!$B$2:$B$353,  "="&amp;$A11)</f>
        <v>0</v>
      </c>
      <c r="E11" s="6">
        <f>SUMIFS(Concentrado!F$2:F$353, Concentrado!$A$2:$A$353, "=Quintana Roo", Concentrado!$B$2:$B$353,  "="&amp;$A11)</f>
        <v>0</v>
      </c>
      <c r="F11" s="6">
        <f>SUMIFS(Concentrado!G$2:G353, Concentrado!$A$2:$A353, "=Quintana Roo", Concentrado!$B$2:$B353,  "="&amp;$A11)</f>
        <v>26</v>
      </c>
    </row>
    <row r="12" spans="1:6" x14ac:dyDescent="0.2">
      <c r="A12" s="5" t="s">
        <v>20</v>
      </c>
      <c r="B12" s="6">
        <f>SUMIFS(Concentrado!C$2:C$353, Concentrado!$A$2:$A$353, "=Quintana Roo", Concentrado!$B$2:$B$353,  "="&amp;$A12)</f>
        <v>15</v>
      </c>
      <c r="C12" s="6">
        <f>SUMIFS(Concentrado!D$2:D$353, Concentrado!$A$2:$A$353, "=Quintana Roo", Concentrado!$B$2:$B$353,  "="&amp;$A12)</f>
        <v>50</v>
      </c>
      <c r="D12" s="6">
        <f>SUMIFS(Concentrado!E$2:E$353, Concentrado!$A$2:$A$353, "=Quintana Roo", Concentrado!$B$2:$B$353,  "="&amp;$A12)</f>
        <v>0</v>
      </c>
      <c r="E12" s="6">
        <f>SUMIFS(Concentrado!F$2:F$353, Concentrado!$A$2:$A$353, "=Quintana Roo", Concentrado!$B$2:$B$353,  "="&amp;$A12)</f>
        <v>0</v>
      </c>
      <c r="F12" s="6">
        <f>SUMIFS(Concentrado!G$2:G353, Concentrado!$A$2:$A353, "=Quintana Roo", Concentrado!$B$2:$B353,  "="&amp;$A12)</f>
        <v>65</v>
      </c>
    </row>
    <row r="13" spans="1:6" x14ac:dyDescent="0.2">
      <c r="A13" s="8" t="s">
        <v>21</v>
      </c>
      <c r="B13" s="8">
        <f>SUM(B2:B12)</f>
        <v>551</v>
      </c>
      <c r="C13" s="8">
        <f>SUM(C2:C12)</f>
        <v>1748</v>
      </c>
      <c r="D13" s="8">
        <f>SUM(D2:D12)</f>
        <v>0</v>
      </c>
      <c r="E13" s="8">
        <f>SUM(E2:E12)</f>
        <v>0</v>
      </c>
      <c r="F13" s="8">
        <f>SUM(F2:F12)</f>
        <v>2299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"=San Luis Potosí", Concentrado!$B$2:$B$353,  "="&amp;$A2)</f>
        <v>27</v>
      </c>
      <c r="C2" s="6">
        <f>SUMIFS(Concentrado!D$2:D$353, Concentrado!$A$2:$A$353, "=San Luis Potosí", Concentrado!$B$2:$B$353,  "="&amp;$A2)</f>
        <v>128</v>
      </c>
      <c r="D2" s="6">
        <f>SUMIFS(Concentrado!E$2:E$353, Concentrado!$A$2:$A$353, "=San Luis Potosí", Concentrado!$B$2:$B$353,  "="&amp;$A2)</f>
        <v>0</v>
      </c>
      <c r="E2" s="6">
        <f>SUMIFS(Concentrado!F$2:F$353, Concentrado!$A$2:$A$353, "=San Luis Potosí", Concentrado!$B$2:$B$353,  "="&amp;$A2)</f>
        <v>0</v>
      </c>
      <c r="F2" s="6">
        <f>SUMIFS(Concentrado!G$2:G$353, Concentrado!$A$2:$A$353, "=San Luis Potosí", Concentrado!$B$2:$B$353,  "="&amp;$A2)</f>
        <v>155</v>
      </c>
    </row>
    <row r="3" spans="1:6" x14ac:dyDescent="0.2">
      <c r="A3" s="5" t="s">
        <v>11</v>
      </c>
      <c r="B3" s="6">
        <f>SUMIFS(Concentrado!C$2:C$353, Concentrado!$A$2:$A$353, "=San Luis Potosí", Concentrado!$B$2:$B$353,  "="&amp;$A3)</f>
        <v>6</v>
      </c>
      <c r="C3" s="6">
        <f>SUMIFS(Concentrado!D$2:D$353, Concentrado!$A$2:$A$353, "=San Luis Potosí", Concentrado!$B$2:$B$353,  "="&amp;$A3)</f>
        <v>1571</v>
      </c>
      <c r="D3" s="6">
        <f>SUMIFS(Concentrado!E$2:E$353, Concentrado!$A$2:$A$353, "=San Luis Potosí", Concentrado!$B$2:$B$353,  "="&amp;$A3)</f>
        <v>0</v>
      </c>
      <c r="E3" s="6">
        <f>SUMIFS(Concentrado!F$2:F$353, Concentrado!$A$2:$A$353, "=San Luis Potosí", Concentrado!$B$2:$B$353,  "="&amp;$A3)</f>
        <v>0</v>
      </c>
      <c r="F3" s="6">
        <f>SUMIFS(Concentrado!G$2:G353, Concentrado!$A$2:$A353, "=San Luis Potosí", Concentrado!$B$2:$B353,  "="&amp;$A3)</f>
        <v>1577</v>
      </c>
    </row>
    <row r="4" spans="1:6" x14ac:dyDescent="0.2">
      <c r="A4" s="5" t="s">
        <v>12</v>
      </c>
      <c r="B4" s="6">
        <f>SUMIFS(Concentrado!C$2:C$353, Concentrado!$A$2:$A$353, "=San Luis Potosí", Concentrado!$B$2:$B$353,  "="&amp;$A4)</f>
        <v>270</v>
      </c>
      <c r="C4" s="6">
        <f>SUMIFS(Concentrado!D$2:D$353, Concentrado!$A$2:$A$353, "=San Luis Potosí", Concentrado!$B$2:$B$353,  "="&amp;$A4)</f>
        <v>109</v>
      </c>
      <c r="D4" s="6">
        <f>SUMIFS(Concentrado!E$2:E$353, Concentrado!$A$2:$A$353, "=San Luis Potosí", Concentrado!$B$2:$B$353,  "="&amp;$A4)</f>
        <v>0</v>
      </c>
      <c r="E4" s="6">
        <f>SUMIFS(Concentrado!F$2:F$353, Concentrado!$A$2:$A$353, "=San Luis Potosí", Concentrado!$B$2:$B$353,  "="&amp;$A4)</f>
        <v>0</v>
      </c>
      <c r="F4" s="6">
        <f>SUMIFS(Concentrado!G$2:G353, Concentrado!$A$2:$A353, "=San Luis Potosí", Concentrado!$B$2:$B353,  "="&amp;$A4)</f>
        <v>379</v>
      </c>
    </row>
    <row r="5" spans="1:6" x14ac:dyDescent="0.2">
      <c r="A5" s="5" t="s">
        <v>13</v>
      </c>
      <c r="B5" s="6">
        <f>SUMIFS(Concentrado!C$2:C$353, Concentrado!$A$2:$A$353, "=San Luis Potosí", Concentrado!$B$2:$B$353,  "="&amp;$A5)</f>
        <v>7</v>
      </c>
      <c r="C5" s="6">
        <f>SUMIFS(Concentrado!D$2:D$353, Concentrado!$A$2:$A$353, "=San Luis Potosí", Concentrado!$B$2:$B$353,  "="&amp;$A5)</f>
        <v>47</v>
      </c>
      <c r="D5" s="6">
        <f>SUMIFS(Concentrado!E$2:E$353, Concentrado!$A$2:$A$353, "=San Luis Potosí", Concentrado!$B$2:$B$353,  "="&amp;$A5)</f>
        <v>0</v>
      </c>
      <c r="E5" s="6">
        <f>SUMIFS(Concentrado!F$2:F$353, Concentrado!$A$2:$A$353, "=San Luis Potosí", Concentrado!$B$2:$B$353,  "="&amp;$A5)</f>
        <v>0</v>
      </c>
      <c r="F5" s="6">
        <f>SUMIFS(Concentrado!G$2:G353, Concentrado!$A$2:$A353, "=San Luis Potosí", Concentrado!$B$2:$B353,  "="&amp;$A5)</f>
        <v>54</v>
      </c>
    </row>
    <row r="6" spans="1:6" x14ac:dyDescent="0.2">
      <c r="A6" s="5" t="s">
        <v>14</v>
      </c>
      <c r="B6" s="6">
        <f>SUMIFS(Concentrado!C$2:C$353, Concentrado!$A$2:$A$353, "=San Luis Potosí", Concentrado!$B$2:$B$353,  "="&amp;$A6)</f>
        <v>0</v>
      </c>
      <c r="C6" s="6">
        <f>SUMIFS(Concentrado!D$2:D$353, Concentrado!$A$2:$A$353, "=San Luis Potosí", Concentrado!$B$2:$B$353,  "="&amp;$A6)</f>
        <v>1</v>
      </c>
      <c r="D6" s="6">
        <f>SUMIFS(Concentrado!E$2:E$353, Concentrado!$A$2:$A$353, "=San Luis Potosí", Concentrado!$B$2:$B$353,  "="&amp;$A6)</f>
        <v>0</v>
      </c>
      <c r="E6" s="6">
        <f>SUMIFS(Concentrado!F$2:F$353, Concentrado!$A$2:$A$353, "=San Luis Potosí", Concentrado!$B$2:$B$353,  "="&amp;$A6)</f>
        <v>0</v>
      </c>
      <c r="F6" s="6">
        <f>SUMIFS(Concentrado!G$2:G353, Concentrado!$A$2:$A353, "=San Luis Potosí", Concentrado!$B$2:$B353,  "="&amp;$A6)</f>
        <v>1</v>
      </c>
    </row>
    <row r="7" spans="1:6" x14ac:dyDescent="0.2">
      <c r="A7" s="5" t="s">
        <v>15</v>
      </c>
      <c r="B7" s="6">
        <f>SUMIFS(Concentrado!C$2:C$353, Concentrado!$A$2:$A$353, "=San Luis Potosí", Concentrado!$B$2:$B$353,  "="&amp;$A7)</f>
        <v>16</v>
      </c>
      <c r="C7" s="6">
        <f>SUMIFS(Concentrado!D$2:D$353, Concentrado!$A$2:$A$353, "=San Luis Potosí", Concentrado!$B$2:$B$353,  "="&amp;$A7)</f>
        <v>50</v>
      </c>
      <c r="D7" s="6">
        <f>SUMIFS(Concentrado!E$2:E$353, Concentrado!$A$2:$A$353, "=San Luis Potosí", Concentrado!$B$2:$B$353,  "="&amp;$A7)</f>
        <v>0</v>
      </c>
      <c r="E7" s="6">
        <f>SUMIFS(Concentrado!F$2:F$353, Concentrado!$A$2:$A$353, "=San Luis Potosí", Concentrado!$B$2:$B$353,  "="&amp;$A7)</f>
        <v>0</v>
      </c>
      <c r="F7" s="6">
        <f>SUMIFS(Concentrado!G$2:G353, Concentrado!$A$2:$A353, "=San Luis Potosí", Concentrado!$B$2:$B353,  "="&amp;$A7)</f>
        <v>66</v>
      </c>
    </row>
    <row r="8" spans="1:6" x14ac:dyDescent="0.2">
      <c r="A8" s="5" t="s">
        <v>16</v>
      </c>
      <c r="B8" s="6">
        <f>SUMIFS(Concentrado!C$2:C$353, Concentrado!$A$2:$A$353, "=San Luis Potosí", Concentrado!$B$2:$B$353,  "="&amp;$A8)</f>
        <v>8</v>
      </c>
      <c r="C8" s="6">
        <f>SUMIFS(Concentrado!D$2:D$353, Concentrado!$A$2:$A$353, "=San Luis Potosí", Concentrado!$B$2:$B$353,  "="&amp;$A8)</f>
        <v>27</v>
      </c>
      <c r="D8" s="6">
        <f>SUMIFS(Concentrado!E$2:E$353, Concentrado!$A$2:$A$353, "=San Luis Potosí", Concentrado!$B$2:$B$353,  "="&amp;$A8)</f>
        <v>0</v>
      </c>
      <c r="E8" s="6">
        <f>SUMIFS(Concentrado!F$2:F$353, Concentrado!$A$2:$A$353, "=San Luis Potosí", Concentrado!$B$2:$B$353,  "="&amp;$A8)</f>
        <v>0</v>
      </c>
      <c r="F8" s="6">
        <f>SUMIFS(Concentrado!G$2:G353, Concentrado!$A$2:$A353, "=San Luis Potosí", Concentrado!$B$2:$B353,  "="&amp;$A8)</f>
        <v>35</v>
      </c>
    </row>
    <row r="9" spans="1:6" x14ac:dyDescent="0.2">
      <c r="A9" s="5" t="s">
        <v>17</v>
      </c>
      <c r="B9" s="6">
        <f>SUMIFS(Concentrado!C$2:C$353, Concentrado!$A$2:$A$353, "=San Luis Potosí", Concentrado!$B$2:$B$353,  "="&amp;$A9)</f>
        <v>0</v>
      </c>
      <c r="C9" s="6">
        <f>SUMIFS(Concentrado!D$2:D$353, Concentrado!$A$2:$A$353, "=San Luis Potosí", Concentrado!$B$2:$B$353,  "="&amp;$A9)</f>
        <v>0</v>
      </c>
      <c r="D9" s="6">
        <f>SUMIFS(Concentrado!E$2:E$353, Concentrado!$A$2:$A$353, "=San Luis Potosí", Concentrado!$B$2:$B$353,  "="&amp;$A9)</f>
        <v>0</v>
      </c>
      <c r="E9" s="6">
        <f>SUMIFS(Concentrado!F$2:F$353, Concentrado!$A$2:$A$353, "=San Luis Potosí", Concentrado!$B$2:$B$353,  "="&amp;$A9)</f>
        <v>0</v>
      </c>
      <c r="F9" s="6">
        <f>SUMIFS(Concentrado!G$2:G353, Concentrado!$A$2:$A353, "=San Luis Potosí",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"=San Luis Potosí", Concentrado!$B$2:$B$353,  "="&amp;$A10)</f>
        <v>39</v>
      </c>
      <c r="C10" s="6">
        <f>SUMIFS(Concentrado!D$2:D$353, Concentrado!$A$2:$A$353, "=San Luis Potosí", Concentrado!$B$2:$B$353,  "="&amp;$A10)</f>
        <v>153</v>
      </c>
      <c r="D10" s="6">
        <f>SUMIFS(Concentrado!E$2:E$353, Concentrado!$A$2:$A$353, "=San Luis Potosí", Concentrado!$B$2:$B$353,  "="&amp;$A10)</f>
        <v>0</v>
      </c>
      <c r="E10" s="6">
        <f>SUMIFS(Concentrado!F$2:F$353, Concentrado!$A$2:$A$353, "=San Luis Potosí", Concentrado!$B$2:$B$353,  "="&amp;$A10)</f>
        <v>0</v>
      </c>
      <c r="F10" s="6">
        <f>SUMIFS(Concentrado!G$2:G353, Concentrado!$A$2:$A353, "=San Luis Potosí", Concentrado!$B$2:$B353,  "="&amp;$A10)</f>
        <v>192</v>
      </c>
    </row>
    <row r="11" spans="1:6" x14ac:dyDescent="0.2">
      <c r="A11" s="5" t="s">
        <v>19</v>
      </c>
      <c r="B11" s="6">
        <f>SUMIFS(Concentrado!C$2:C$353, Concentrado!$A$2:$A$353, "=San Luis Potosí", Concentrado!$B$2:$B$353,  "="&amp;$A11)</f>
        <v>1</v>
      </c>
      <c r="C11" s="6">
        <f>SUMIFS(Concentrado!D$2:D$353, Concentrado!$A$2:$A$353, "=San Luis Potosí", Concentrado!$B$2:$B$353,  "="&amp;$A11)</f>
        <v>19</v>
      </c>
      <c r="D11" s="6">
        <f>SUMIFS(Concentrado!E$2:E$353, Concentrado!$A$2:$A$353, "=San Luis Potosí", Concentrado!$B$2:$B$353,  "="&amp;$A11)</f>
        <v>0</v>
      </c>
      <c r="E11" s="6">
        <f>SUMIFS(Concentrado!F$2:F$353, Concentrado!$A$2:$A$353, "=San Luis Potosí", Concentrado!$B$2:$B$353,  "="&amp;$A11)</f>
        <v>0</v>
      </c>
      <c r="F11" s="6">
        <f>SUMIFS(Concentrado!G$2:G353, Concentrado!$A$2:$A353, "=San Luis Potosí", Concentrado!$B$2:$B353,  "="&amp;$A11)</f>
        <v>20</v>
      </c>
    </row>
    <row r="12" spans="1:6" x14ac:dyDescent="0.2">
      <c r="A12" s="5" t="s">
        <v>20</v>
      </c>
      <c r="B12" s="6">
        <f>SUMIFS(Concentrado!C$2:C$353, Concentrado!$A$2:$A$353, "=San Luis Potosí", Concentrado!$B$2:$B$353,  "="&amp;$A12)</f>
        <v>6</v>
      </c>
      <c r="C12" s="6">
        <f>SUMIFS(Concentrado!D$2:D$353, Concentrado!$A$2:$A$353, "=San Luis Potosí", Concentrado!$B$2:$B$353,  "="&amp;$A12)</f>
        <v>83</v>
      </c>
      <c r="D12" s="6">
        <f>SUMIFS(Concentrado!E$2:E$353, Concentrado!$A$2:$A$353, "=San Luis Potosí", Concentrado!$B$2:$B$353,  "="&amp;$A12)</f>
        <v>0</v>
      </c>
      <c r="E12" s="6">
        <f>SUMIFS(Concentrado!F$2:F$353, Concentrado!$A$2:$A$353, "=San Luis Potosí", Concentrado!$B$2:$B$353,  "="&amp;$A12)</f>
        <v>0</v>
      </c>
      <c r="F12" s="6">
        <f>SUMIFS(Concentrado!G$2:G353, Concentrado!$A$2:$A353, "=San Luis Potosí", Concentrado!$B$2:$B353,  "="&amp;$A12)</f>
        <v>89</v>
      </c>
    </row>
    <row r="13" spans="1:6" x14ac:dyDescent="0.2">
      <c r="A13" s="8" t="s">
        <v>21</v>
      </c>
      <c r="B13" s="8">
        <f>SUM(B2:B12)</f>
        <v>380</v>
      </c>
      <c r="C13" s="8">
        <f>SUM(C2:C12)</f>
        <v>2188</v>
      </c>
      <c r="D13" s="8">
        <f>SUM(D2:D12)</f>
        <v>0</v>
      </c>
      <c r="E13" s="8">
        <f>SUM(E2:E12)</f>
        <v>0</v>
      </c>
      <c r="F13" s="8">
        <f>SUM(F2:F12)</f>
        <v>2568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"=Sinaloa", Concentrado!$B$2:$B$353,  "="&amp;$A2)</f>
        <v>26</v>
      </c>
      <c r="C2" s="6">
        <f>SUMIFS(Concentrado!D$2:D$353, Concentrado!$A$2:$A$353, "=Sinaloa", Concentrado!$B$2:$B$353,  "="&amp;$A2)</f>
        <v>33</v>
      </c>
      <c r="D2" s="6">
        <f>SUMIFS(Concentrado!E$2:E$353, Concentrado!$A$2:$A$353, "=Sinaloa", Concentrado!$B$2:$B$353,  "="&amp;$A2)</f>
        <v>0</v>
      </c>
      <c r="E2" s="6">
        <f>SUMIFS(Concentrado!F$2:F$353, Concentrado!$A$2:$A$353, "=Sinaloa", Concentrado!$B$2:$B$353,  "="&amp;$A2)</f>
        <v>0</v>
      </c>
      <c r="F2" s="6">
        <f>SUMIFS(Concentrado!G$2:G$353, Concentrado!$A$2:$A$353, "=Sinaloa", Concentrado!$B$2:$B$353,  "="&amp;$A2)</f>
        <v>59</v>
      </c>
    </row>
    <row r="3" spans="1:6" x14ac:dyDescent="0.2">
      <c r="A3" s="5" t="s">
        <v>11</v>
      </c>
      <c r="B3" s="6">
        <f>SUMIFS(Concentrado!C$2:C$353, Concentrado!$A$2:$A$353, "=Sinaloa", Concentrado!$B$2:$B$353,  "="&amp;$A3)</f>
        <v>25</v>
      </c>
      <c r="C3" s="6">
        <f>SUMIFS(Concentrado!D$2:D$353, Concentrado!$A$2:$A$353, "=Sinaloa", Concentrado!$B$2:$B$353,  "="&amp;$A3)</f>
        <v>740</v>
      </c>
      <c r="D3" s="6">
        <f>SUMIFS(Concentrado!E$2:E$353, Concentrado!$A$2:$A$353, "=Sinaloa", Concentrado!$B$2:$B$353,  "="&amp;$A3)</f>
        <v>0</v>
      </c>
      <c r="E3" s="6">
        <f>SUMIFS(Concentrado!F$2:F$353, Concentrado!$A$2:$A$353, "=Sinaloa", Concentrado!$B$2:$B$353,  "="&amp;$A3)</f>
        <v>0</v>
      </c>
      <c r="F3" s="6">
        <f>SUMIFS(Concentrado!G$2:G353, Concentrado!$A$2:$A353, "=Sinaloa", Concentrado!$B$2:$B353,  "="&amp;$A3)</f>
        <v>765</v>
      </c>
    </row>
    <row r="4" spans="1:6" x14ac:dyDescent="0.2">
      <c r="A4" s="5" t="s">
        <v>12</v>
      </c>
      <c r="B4" s="6">
        <f>SUMIFS(Concentrado!C$2:C$353, Concentrado!$A$2:$A$353, "=Sinaloa", Concentrado!$B$2:$B$353,  "="&amp;$A4)</f>
        <v>54</v>
      </c>
      <c r="C4" s="6">
        <f>SUMIFS(Concentrado!D$2:D$353, Concentrado!$A$2:$A$353, "=Sinaloa", Concentrado!$B$2:$B$353,  "="&amp;$A4)</f>
        <v>24</v>
      </c>
      <c r="D4" s="6">
        <f>SUMIFS(Concentrado!E$2:E$353, Concentrado!$A$2:$A$353, "=Sinaloa", Concentrado!$B$2:$B$353,  "="&amp;$A4)</f>
        <v>0</v>
      </c>
      <c r="E4" s="6">
        <f>SUMIFS(Concentrado!F$2:F$353, Concentrado!$A$2:$A$353, "=Sinaloa", Concentrado!$B$2:$B$353,  "="&amp;$A4)</f>
        <v>0</v>
      </c>
      <c r="F4" s="6">
        <f>SUMIFS(Concentrado!G$2:G353, Concentrado!$A$2:$A353, "=Sinaloa", Concentrado!$B$2:$B353,  "="&amp;$A4)</f>
        <v>78</v>
      </c>
    </row>
    <row r="5" spans="1:6" x14ac:dyDescent="0.2">
      <c r="A5" s="5" t="s">
        <v>13</v>
      </c>
      <c r="B5" s="6">
        <f>SUMIFS(Concentrado!C$2:C$353, Concentrado!$A$2:$A$353, "=Sinaloa", Concentrado!$B$2:$B$353,  "="&amp;$A5)</f>
        <v>0</v>
      </c>
      <c r="C5" s="6">
        <f>SUMIFS(Concentrado!D$2:D$353, Concentrado!$A$2:$A$353, "=Sinaloa", Concentrado!$B$2:$B$353,  "="&amp;$A5)</f>
        <v>8</v>
      </c>
      <c r="D5" s="6">
        <f>SUMIFS(Concentrado!E$2:E$353, Concentrado!$A$2:$A$353, "=Sinaloa", Concentrado!$B$2:$B$353,  "="&amp;$A5)</f>
        <v>0</v>
      </c>
      <c r="E5" s="6">
        <f>SUMIFS(Concentrado!F$2:F$353, Concentrado!$A$2:$A$353, "=Sinaloa", Concentrado!$B$2:$B$353,  "="&amp;$A5)</f>
        <v>0</v>
      </c>
      <c r="F5" s="6">
        <f>SUMIFS(Concentrado!G$2:G353, Concentrado!$A$2:$A353, "=Sinaloa", Concentrado!$B$2:$B353,  "="&amp;$A5)</f>
        <v>8</v>
      </c>
    </row>
    <row r="6" spans="1:6" x14ac:dyDescent="0.2">
      <c r="A6" s="5" t="s">
        <v>14</v>
      </c>
      <c r="B6" s="6">
        <f>SUMIFS(Concentrado!C$2:C$353, Concentrado!$A$2:$A$353, "=Sinaloa", Concentrado!$B$2:$B$353,  "="&amp;$A6)</f>
        <v>0</v>
      </c>
      <c r="C6" s="6">
        <f>SUMIFS(Concentrado!D$2:D$353, Concentrado!$A$2:$A$353, "=Sinaloa", Concentrado!$B$2:$B$353,  "="&amp;$A6)</f>
        <v>0</v>
      </c>
      <c r="D6" s="6">
        <f>SUMIFS(Concentrado!E$2:E$353, Concentrado!$A$2:$A$353, "=Sinaloa", Concentrado!$B$2:$B$353,  "="&amp;$A6)</f>
        <v>0</v>
      </c>
      <c r="E6" s="6">
        <f>SUMIFS(Concentrado!F$2:F$353, Concentrado!$A$2:$A$353, "=Sinaloa", Concentrado!$B$2:$B$353,  "="&amp;$A6)</f>
        <v>0</v>
      </c>
      <c r="F6" s="6">
        <f>SUMIFS(Concentrado!G$2:G353, Concentrado!$A$2:$A353, "=Sinaloa",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"=Sinaloa", Concentrado!$B$2:$B$353,  "="&amp;$A7)</f>
        <v>0</v>
      </c>
      <c r="C7" s="6">
        <f>SUMIFS(Concentrado!D$2:D$353, Concentrado!$A$2:$A$353, "=Sinaloa", Concentrado!$B$2:$B$353,  "="&amp;$A7)</f>
        <v>6</v>
      </c>
      <c r="D7" s="6">
        <f>SUMIFS(Concentrado!E$2:E$353, Concentrado!$A$2:$A$353, "=Sinaloa", Concentrado!$B$2:$B$353,  "="&amp;$A7)</f>
        <v>0</v>
      </c>
      <c r="E7" s="6">
        <f>SUMIFS(Concentrado!F$2:F$353, Concentrado!$A$2:$A$353, "=Sinaloa", Concentrado!$B$2:$B$353,  "="&amp;$A7)</f>
        <v>0</v>
      </c>
      <c r="F7" s="6">
        <f>SUMIFS(Concentrado!G$2:G353, Concentrado!$A$2:$A353, "=Sinaloa", Concentrado!$B$2:$B353,  "="&amp;$A7)</f>
        <v>6</v>
      </c>
    </row>
    <row r="8" spans="1:6" x14ac:dyDescent="0.2">
      <c r="A8" s="5" t="s">
        <v>16</v>
      </c>
      <c r="B8" s="6">
        <f>SUMIFS(Concentrado!C$2:C$353, Concentrado!$A$2:$A$353, "=Sinaloa", Concentrado!$B$2:$B$353,  "="&amp;$A8)</f>
        <v>6</v>
      </c>
      <c r="C8" s="6">
        <f>SUMIFS(Concentrado!D$2:D$353, Concentrado!$A$2:$A$353, "=Sinaloa", Concentrado!$B$2:$B$353,  "="&amp;$A8)</f>
        <v>19</v>
      </c>
      <c r="D8" s="6">
        <f>SUMIFS(Concentrado!E$2:E$353, Concentrado!$A$2:$A$353, "=Sinaloa", Concentrado!$B$2:$B$353,  "="&amp;$A8)</f>
        <v>0</v>
      </c>
      <c r="E8" s="6">
        <f>SUMIFS(Concentrado!F$2:F$353, Concentrado!$A$2:$A$353, "=Sinaloa", Concentrado!$B$2:$B$353,  "="&amp;$A8)</f>
        <v>0</v>
      </c>
      <c r="F8" s="6">
        <f>SUMIFS(Concentrado!G$2:G353, Concentrado!$A$2:$A353, "=Sinaloa", Concentrado!$B$2:$B353,  "="&amp;$A8)</f>
        <v>25</v>
      </c>
    </row>
    <row r="9" spans="1:6" x14ac:dyDescent="0.2">
      <c r="A9" s="5" t="s">
        <v>17</v>
      </c>
      <c r="B9" s="6">
        <f>SUMIFS(Concentrado!C$2:C$353, Concentrado!$A$2:$A$353, "=Sinaloa", Concentrado!$B$2:$B$353,  "="&amp;$A9)</f>
        <v>0</v>
      </c>
      <c r="C9" s="6">
        <f>SUMIFS(Concentrado!D$2:D$353, Concentrado!$A$2:$A$353, "=Sinaloa", Concentrado!$B$2:$B$353,  "="&amp;$A9)</f>
        <v>0</v>
      </c>
      <c r="D9" s="6">
        <f>SUMIFS(Concentrado!E$2:E$353, Concentrado!$A$2:$A$353, "=Sinaloa", Concentrado!$B$2:$B$353,  "="&amp;$A9)</f>
        <v>0</v>
      </c>
      <c r="E9" s="6">
        <f>SUMIFS(Concentrado!F$2:F$353, Concentrado!$A$2:$A$353, "=Sinaloa", Concentrado!$B$2:$B$353,  "="&amp;$A9)</f>
        <v>0</v>
      </c>
      <c r="F9" s="6">
        <f>SUMIFS(Concentrado!G$2:G353, Concentrado!$A$2:$A353, "=Sinaloa",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"=Sinaloa", Concentrado!$B$2:$B$353,  "="&amp;$A10)</f>
        <v>12</v>
      </c>
      <c r="C10" s="6">
        <f>SUMIFS(Concentrado!D$2:D$353, Concentrado!$A$2:$A$353, "=Sinaloa", Concentrado!$B$2:$B$353,  "="&amp;$A10)</f>
        <v>30</v>
      </c>
      <c r="D10" s="6">
        <f>SUMIFS(Concentrado!E$2:E$353, Concentrado!$A$2:$A$353, "=Sinaloa", Concentrado!$B$2:$B$353,  "="&amp;$A10)</f>
        <v>0</v>
      </c>
      <c r="E10" s="6">
        <f>SUMIFS(Concentrado!F$2:F$353, Concentrado!$A$2:$A$353, "=Sinaloa", Concentrado!$B$2:$B$353,  "="&amp;$A10)</f>
        <v>0</v>
      </c>
      <c r="F10" s="6">
        <f>SUMIFS(Concentrado!G$2:G353, Concentrado!$A$2:$A353, "=Sinaloa", Concentrado!$B$2:$B353,  "="&amp;$A10)</f>
        <v>42</v>
      </c>
    </row>
    <row r="11" spans="1:6" x14ac:dyDescent="0.2">
      <c r="A11" s="5" t="s">
        <v>19</v>
      </c>
      <c r="B11" s="6">
        <f>SUMIFS(Concentrado!C$2:C$353, Concentrado!$A$2:$A$353, "=Sinaloa", Concentrado!$B$2:$B$353,  "="&amp;$A11)</f>
        <v>0</v>
      </c>
      <c r="C11" s="6">
        <f>SUMIFS(Concentrado!D$2:D$353, Concentrado!$A$2:$A$353, "=Sinaloa", Concentrado!$B$2:$B$353,  "="&amp;$A11)</f>
        <v>3</v>
      </c>
      <c r="D11" s="6">
        <f>SUMIFS(Concentrado!E$2:E$353, Concentrado!$A$2:$A$353, "=Sinaloa", Concentrado!$B$2:$B$353,  "="&amp;$A11)</f>
        <v>0</v>
      </c>
      <c r="E11" s="6">
        <f>SUMIFS(Concentrado!F$2:F$353, Concentrado!$A$2:$A$353, "=Sinaloa", Concentrado!$B$2:$B$353,  "="&amp;$A11)</f>
        <v>0</v>
      </c>
      <c r="F11" s="6">
        <f>SUMIFS(Concentrado!G$2:G353, Concentrado!$A$2:$A353, "=Sinaloa", Concentrado!$B$2:$B353,  "="&amp;$A11)</f>
        <v>3</v>
      </c>
    </row>
    <row r="12" spans="1:6" x14ac:dyDescent="0.2">
      <c r="A12" s="5" t="s">
        <v>20</v>
      </c>
      <c r="B12" s="6">
        <f>SUMIFS(Concentrado!C$2:C$353, Concentrado!$A$2:$A$353, "=Sinaloa", Concentrado!$B$2:$B$353,  "="&amp;$A12)</f>
        <v>1</v>
      </c>
      <c r="C12" s="6">
        <f>SUMIFS(Concentrado!D$2:D$353, Concentrado!$A$2:$A$353, "=Sinaloa", Concentrado!$B$2:$B$353,  "="&amp;$A12)</f>
        <v>22</v>
      </c>
      <c r="D12" s="6">
        <f>SUMIFS(Concentrado!E$2:E$353, Concentrado!$A$2:$A$353, "=Sinaloa", Concentrado!$B$2:$B$353,  "="&amp;$A12)</f>
        <v>0</v>
      </c>
      <c r="E12" s="6">
        <f>SUMIFS(Concentrado!F$2:F$353, Concentrado!$A$2:$A$353, "=Sinaloa", Concentrado!$B$2:$B$353,  "="&amp;$A12)</f>
        <v>0</v>
      </c>
      <c r="F12" s="6">
        <f>SUMIFS(Concentrado!G$2:G353, Concentrado!$A$2:$A353, "=Sinaloa", Concentrado!$B$2:$B353,  "="&amp;$A12)</f>
        <v>23</v>
      </c>
    </row>
    <row r="13" spans="1:6" x14ac:dyDescent="0.2">
      <c r="A13" s="8" t="s">
        <v>21</v>
      </c>
      <c r="B13" s="8">
        <f>SUM(B2:B12)</f>
        <v>124</v>
      </c>
      <c r="C13" s="8">
        <f>SUM(C2:C12)</f>
        <v>885</v>
      </c>
      <c r="D13" s="8">
        <f>SUM(D2:D12)</f>
        <v>0</v>
      </c>
      <c r="E13" s="8">
        <f>SUM(E2:E12)</f>
        <v>0</v>
      </c>
      <c r="F13" s="8">
        <f>SUM(F2:F12)</f>
        <v>1009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"=Sonora", Concentrado!$B$2:$B$353,  "="&amp;$A2)</f>
        <v>120</v>
      </c>
      <c r="C2" s="6">
        <f>SUMIFS(Concentrado!D$2:D$353, Concentrado!$A$2:$A$353, "=Sonora", Concentrado!$B$2:$B$353,  "="&amp;$A2)</f>
        <v>99</v>
      </c>
      <c r="D2" s="6">
        <f>SUMIFS(Concentrado!E$2:E$353, Concentrado!$A$2:$A$353, "=Sonora", Concentrado!$B$2:$B$353,  "="&amp;$A2)</f>
        <v>0</v>
      </c>
      <c r="E2" s="6">
        <f>SUMIFS(Concentrado!F$2:F$353, Concentrado!$A$2:$A$353, "=Sonora", Concentrado!$B$2:$B$353,  "="&amp;$A2)</f>
        <v>0</v>
      </c>
      <c r="F2" s="6">
        <f>SUMIFS(Concentrado!G$2:G$353, Concentrado!$A$2:$A$353, "=Sonora", Concentrado!$B$2:$B$353,  "="&amp;$A2)</f>
        <v>219</v>
      </c>
    </row>
    <row r="3" spans="1:6" x14ac:dyDescent="0.2">
      <c r="A3" s="5" t="s">
        <v>11</v>
      </c>
      <c r="B3" s="6">
        <f>SUMIFS(Concentrado!C$2:C$353, Concentrado!$A$2:$A$353, "=Sonora", Concentrado!$B$2:$B$353,  "="&amp;$A3)</f>
        <v>12</v>
      </c>
      <c r="C3" s="6">
        <f>SUMIFS(Concentrado!D$2:D$353, Concentrado!$A$2:$A$353, "=Sonora", Concentrado!$B$2:$B$353,  "="&amp;$A3)</f>
        <v>224</v>
      </c>
      <c r="D3" s="6">
        <f>SUMIFS(Concentrado!E$2:E$353, Concentrado!$A$2:$A$353, "=Sonora", Concentrado!$B$2:$B$353,  "="&amp;$A3)</f>
        <v>0</v>
      </c>
      <c r="E3" s="6">
        <f>SUMIFS(Concentrado!F$2:F$353, Concentrado!$A$2:$A$353, "=Sonora", Concentrado!$B$2:$B$353,  "="&amp;$A3)</f>
        <v>0</v>
      </c>
      <c r="F3" s="6">
        <f>SUMIFS(Concentrado!G$2:G353, Concentrado!$A$2:$A353, "=Sonora", Concentrado!$B$2:$B353,  "="&amp;$A3)</f>
        <v>236</v>
      </c>
    </row>
    <row r="4" spans="1:6" x14ac:dyDescent="0.2">
      <c r="A4" s="5" t="s">
        <v>12</v>
      </c>
      <c r="B4" s="6">
        <f>SUMIFS(Concentrado!C$2:C$353, Concentrado!$A$2:$A$353, "=Sonora", Concentrado!$B$2:$B$353,  "="&amp;$A4)</f>
        <v>373</v>
      </c>
      <c r="C4" s="6">
        <f>SUMIFS(Concentrado!D$2:D$353, Concentrado!$A$2:$A$353, "=Sonora", Concentrado!$B$2:$B$353,  "="&amp;$A4)</f>
        <v>105</v>
      </c>
      <c r="D4" s="6">
        <f>SUMIFS(Concentrado!E$2:E$353, Concentrado!$A$2:$A$353, "=Sonora", Concentrado!$B$2:$B$353,  "="&amp;$A4)</f>
        <v>0</v>
      </c>
      <c r="E4" s="6">
        <f>SUMIFS(Concentrado!F$2:F$353, Concentrado!$A$2:$A$353, "=Sonora", Concentrado!$B$2:$B$353,  "="&amp;$A4)</f>
        <v>0</v>
      </c>
      <c r="F4" s="6">
        <f>SUMIFS(Concentrado!G$2:G353, Concentrado!$A$2:$A353, "=Sonora", Concentrado!$B$2:$B353,  "="&amp;$A4)</f>
        <v>478</v>
      </c>
    </row>
    <row r="5" spans="1:6" x14ac:dyDescent="0.2">
      <c r="A5" s="5" t="s">
        <v>13</v>
      </c>
      <c r="B5" s="6">
        <f>SUMIFS(Concentrado!C$2:C$353, Concentrado!$A$2:$A$353, "=Sonora", Concentrado!$B$2:$B$353,  "="&amp;$A5)</f>
        <v>7</v>
      </c>
      <c r="C5" s="6">
        <f>SUMIFS(Concentrado!D$2:D$353, Concentrado!$A$2:$A$353, "=Sonora", Concentrado!$B$2:$B$353,  "="&amp;$A5)</f>
        <v>12</v>
      </c>
      <c r="D5" s="6">
        <f>SUMIFS(Concentrado!E$2:E$353, Concentrado!$A$2:$A$353, "=Sonora", Concentrado!$B$2:$B$353,  "="&amp;$A5)</f>
        <v>0</v>
      </c>
      <c r="E5" s="6">
        <f>SUMIFS(Concentrado!F$2:F$353, Concentrado!$A$2:$A$353, "=Sonora", Concentrado!$B$2:$B$353,  "="&amp;$A5)</f>
        <v>0</v>
      </c>
      <c r="F5" s="6">
        <f>SUMIFS(Concentrado!G$2:G353, Concentrado!$A$2:$A353, "=Sonora", Concentrado!$B$2:$B353,  "="&amp;$A5)</f>
        <v>19</v>
      </c>
    </row>
    <row r="6" spans="1:6" x14ac:dyDescent="0.2">
      <c r="A6" s="5" t="s">
        <v>14</v>
      </c>
      <c r="B6" s="6">
        <f>SUMIFS(Concentrado!C$2:C$353, Concentrado!$A$2:$A$353, "=Sonora", Concentrado!$B$2:$B$353,  "="&amp;$A6)</f>
        <v>0</v>
      </c>
      <c r="C6" s="6">
        <f>SUMIFS(Concentrado!D$2:D$353, Concentrado!$A$2:$A$353, "=Sonora", Concentrado!$B$2:$B$353,  "="&amp;$A6)</f>
        <v>0</v>
      </c>
      <c r="D6" s="6">
        <f>SUMIFS(Concentrado!E$2:E$353, Concentrado!$A$2:$A$353, "=Sonora", Concentrado!$B$2:$B$353,  "="&amp;$A6)</f>
        <v>0</v>
      </c>
      <c r="E6" s="6">
        <f>SUMIFS(Concentrado!F$2:F$353, Concentrado!$A$2:$A$353, "=Sonora", Concentrado!$B$2:$B$353,  "="&amp;$A6)</f>
        <v>0</v>
      </c>
      <c r="F6" s="6">
        <f>SUMIFS(Concentrado!G$2:G353, Concentrado!$A$2:$A353, "=Sonora",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"=Sonora", Concentrado!$B$2:$B$353,  "="&amp;$A7)</f>
        <v>2</v>
      </c>
      <c r="C7" s="6">
        <f>SUMIFS(Concentrado!D$2:D$353, Concentrado!$A$2:$A$353, "=Sonora", Concentrado!$B$2:$B$353,  "="&amp;$A7)</f>
        <v>17</v>
      </c>
      <c r="D7" s="6">
        <f>SUMIFS(Concentrado!E$2:E$353, Concentrado!$A$2:$A$353, "=Sonora", Concentrado!$B$2:$B$353,  "="&amp;$A7)</f>
        <v>0</v>
      </c>
      <c r="E7" s="6">
        <f>SUMIFS(Concentrado!F$2:F$353, Concentrado!$A$2:$A$353, "=Sonora", Concentrado!$B$2:$B$353,  "="&amp;$A7)</f>
        <v>0</v>
      </c>
      <c r="F7" s="6">
        <f>SUMIFS(Concentrado!G$2:G353, Concentrado!$A$2:$A353, "=Sonora", Concentrado!$B$2:$B353,  "="&amp;$A7)</f>
        <v>19</v>
      </c>
    </row>
    <row r="8" spans="1:6" x14ac:dyDescent="0.2">
      <c r="A8" s="5" t="s">
        <v>16</v>
      </c>
      <c r="B8" s="6">
        <f>SUMIFS(Concentrado!C$2:C$353, Concentrado!$A$2:$A$353, "=Sonora", Concentrado!$B$2:$B$353,  "="&amp;$A8)</f>
        <v>6</v>
      </c>
      <c r="C8" s="6">
        <f>SUMIFS(Concentrado!D$2:D$353, Concentrado!$A$2:$A$353, "=Sonora", Concentrado!$B$2:$B$353,  "="&amp;$A8)</f>
        <v>5</v>
      </c>
      <c r="D8" s="6">
        <f>SUMIFS(Concentrado!E$2:E$353, Concentrado!$A$2:$A$353, "=Sonora", Concentrado!$B$2:$B$353,  "="&amp;$A8)</f>
        <v>0</v>
      </c>
      <c r="E8" s="6">
        <f>SUMIFS(Concentrado!F$2:F$353, Concentrado!$A$2:$A$353, "=Sonora", Concentrado!$B$2:$B$353,  "="&amp;$A8)</f>
        <v>0</v>
      </c>
      <c r="F8" s="6">
        <f>SUMIFS(Concentrado!G$2:G353, Concentrado!$A$2:$A353, "=Sonora", Concentrado!$B$2:$B353,  "="&amp;$A8)</f>
        <v>11</v>
      </c>
    </row>
    <row r="9" spans="1:6" x14ac:dyDescent="0.2">
      <c r="A9" s="5" t="s">
        <v>17</v>
      </c>
      <c r="B9" s="6">
        <f>SUMIFS(Concentrado!C$2:C$353, Concentrado!$A$2:$A$353, "=Sonora", Concentrado!$B$2:$B$353,  "="&amp;$A9)</f>
        <v>0</v>
      </c>
      <c r="C9" s="6">
        <f>SUMIFS(Concentrado!D$2:D$353, Concentrado!$A$2:$A$353, "=Sonora", Concentrado!$B$2:$B$353,  "="&amp;$A9)</f>
        <v>0</v>
      </c>
      <c r="D9" s="6">
        <f>SUMIFS(Concentrado!E$2:E$353, Concentrado!$A$2:$A$353, "=Sonora", Concentrado!$B$2:$B$353,  "="&amp;$A9)</f>
        <v>0</v>
      </c>
      <c r="E9" s="6">
        <f>SUMIFS(Concentrado!F$2:F$353, Concentrado!$A$2:$A$353, "=Sonora", Concentrado!$B$2:$B$353,  "="&amp;$A9)</f>
        <v>0</v>
      </c>
      <c r="F9" s="6">
        <f>SUMIFS(Concentrado!G$2:G353, Concentrado!$A$2:$A353, "=Sonora",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"=Sonora", Concentrado!$B$2:$B$353,  "="&amp;$A10)</f>
        <v>31</v>
      </c>
      <c r="C10" s="6">
        <f>SUMIFS(Concentrado!D$2:D$353, Concentrado!$A$2:$A$353, "=Sonora", Concentrado!$B$2:$B$353,  "="&amp;$A10)</f>
        <v>51</v>
      </c>
      <c r="D10" s="6">
        <f>SUMIFS(Concentrado!E$2:E$353, Concentrado!$A$2:$A$353, "=Sonora", Concentrado!$B$2:$B$353,  "="&amp;$A10)</f>
        <v>0</v>
      </c>
      <c r="E10" s="6">
        <f>SUMIFS(Concentrado!F$2:F$353, Concentrado!$A$2:$A$353, "=Sonora", Concentrado!$B$2:$B$353,  "="&amp;$A10)</f>
        <v>0</v>
      </c>
      <c r="F10" s="6">
        <f>SUMIFS(Concentrado!G$2:G353, Concentrado!$A$2:$A353, "=Sonora", Concentrado!$B$2:$B353,  "="&amp;$A10)</f>
        <v>82</v>
      </c>
    </row>
    <row r="11" spans="1:6" x14ac:dyDescent="0.2">
      <c r="A11" s="5" t="s">
        <v>19</v>
      </c>
      <c r="B11" s="6">
        <f>SUMIFS(Concentrado!C$2:C$353, Concentrado!$A$2:$A$353, "=Sonora", Concentrado!$B$2:$B$353,  "="&amp;$A11)</f>
        <v>2</v>
      </c>
      <c r="C11" s="6">
        <f>SUMIFS(Concentrado!D$2:D$353, Concentrado!$A$2:$A$353, "=Sonora", Concentrado!$B$2:$B$353,  "="&amp;$A11)</f>
        <v>24</v>
      </c>
      <c r="D11" s="6">
        <f>SUMIFS(Concentrado!E$2:E$353, Concentrado!$A$2:$A$353, "=Sonora", Concentrado!$B$2:$B$353,  "="&amp;$A11)</f>
        <v>0</v>
      </c>
      <c r="E11" s="6">
        <f>SUMIFS(Concentrado!F$2:F$353, Concentrado!$A$2:$A$353, "=Sonora", Concentrado!$B$2:$B$353,  "="&amp;$A11)</f>
        <v>0</v>
      </c>
      <c r="F11" s="6">
        <f>SUMIFS(Concentrado!G$2:G353, Concentrado!$A$2:$A353, "=Sonora", Concentrado!$B$2:$B353,  "="&amp;$A11)</f>
        <v>26</v>
      </c>
    </row>
    <row r="12" spans="1:6" x14ac:dyDescent="0.2">
      <c r="A12" s="5" t="s">
        <v>20</v>
      </c>
      <c r="B12" s="6">
        <f>SUMIFS(Concentrado!C$2:C$353, Concentrado!$A$2:$A$353, "=Sonora", Concentrado!$B$2:$B$353,  "="&amp;$A12)</f>
        <v>6</v>
      </c>
      <c r="C12" s="6">
        <f>SUMIFS(Concentrado!D$2:D$353, Concentrado!$A$2:$A$353, "=Sonora", Concentrado!$B$2:$B$353,  "="&amp;$A12)</f>
        <v>19</v>
      </c>
      <c r="D12" s="6">
        <f>SUMIFS(Concentrado!E$2:E$353, Concentrado!$A$2:$A$353, "=Sonora", Concentrado!$B$2:$B$353,  "="&amp;$A12)</f>
        <v>0</v>
      </c>
      <c r="E12" s="6">
        <f>SUMIFS(Concentrado!F$2:F$353, Concentrado!$A$2:$A$353, "=Sonora", Concentrado!$B$2:$B$353,  "="&amp;$A12)</f>
        <v>0</v>
      </c>
      <c r="F12" s="6">
        <f>SUMIFS(Concentrado!G$2:G353, Concentrado!$A$2:$A353, "=Sonora", Concentrado!$B$2:$B353,  "="&amp;$A12)</f>
        <v>25</v>
      </c>
    </row>
    <row r="13" spans="1:6" x14ac:dyDescent="0.2">
      <c r="A13" s="8" t="s">
        <v>21</v>
      </c>
      <c r="B13" s="8">
        <f>SUM(B2:B12)</f>
        <v>559</v>
      </c>
      <c r="C13" s="8">
        <f>SUM(C2:C12)</f>
        <v>556</v>
      </c>
      <c r="D13" s="8">
        <f>SUM(D2:D12)</f>
        <v>0</v>
      </c>
      <c r="E13" s="8">
        <f>SUM(E2:E12)</f>
        <v>0</v>
      </c>
      <c r="F13" s="8">
        <f>SUM(F2:F12)</f>
        <v>1115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13"/>
  <sheetViews>
    <sheetView workbookViewId="0"/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"=Tabasco", Concentrado!$B$2:$B$353,  "="&amp;$A2)</f>
        <v>99</v>
      </c>
      <c r="C2" s="6">
        <f>SUMIFS(Concentrado!D$2:D$353, Concentrado!$A$2:$A$353, "=Tabasco", Concentrado!$B$2:$B$353,  "="&amp;$A2)</f>
        <v>81</v>
      </c>
      <c r="D2" s="6">
        <f>SUMIFS(Concentrado!E$2:E$353, Concentrado!$A$2:$A$353, "=Tabasco", Concentrado!$B$2:$B$353,  "="&amp;$A2)</f>
        <v>0</v>
      </c>
      <c r="E2" s="6">
        <f>SUMIFS(Concentrado!F$2:F$353, Concentrado!$A$2:$A$353, "=Tabasco", Concentrado!$B$2:$B$353,  "="&amp;$A2)</f>
        <v>0</v>
      </c>
      <c r="F2" s="6">
        <f>SUMIFS(Concentrado!G$2:G$353, Concentrado!$A$2:$A$353, "=Tabasco", Concentrado!$B$2:$B$353,  "="&amp;$A2)</f>
        <v>180</v>
      </c>
    </row>
    <row r="3" spans="1:6" x14ac:dyDescent="0.2">
      <c r="A3" s="5" t="s">
        <v>11</v>
      </c>
      <c r="B3" s="6">
        <f>SUMIFS(Concentrado!C$2:C$353, Concentrado!$A$2:$A$353, "=Tabasco", Concentrado!$B$2:$B$353,  "="&amp;$A3)</f>
        <v>34</v>
      </c>
      <c r="C3" s="6">
        <f>SUMIFS(Concentrado!D$2:D$353, Concentrado!$A$2:$A$353, "=Tabasco", Concentrado!$B$2:$B$353,  "="&amp;$A3)</f>
        <v>1018</v>
      </c>
      <c r="D3" s="6">
        <f>SUMIFS(Concentrado!E$2:E$353, Concentrado!$A$2:$A$353, "=Tabasco", Concentrado!$B$2:$B$353,  "="&amp;$A3)</f>
        <v>0</v>
      </c>
      <c r="E3" s="6">
        <f>SUMIFS(Concentrado!F$2:F$353, Concentrado!$A$2:$A$353, "=Tabasco", Concentrado!$B$2:$B$353,  "="&amp;$A3)</f>
        <v>0</v>
      </c>
      <c r="F3" s="6">
        <f>SUMIFS(Concentrado!G$2:G353, Concentrado!$A$2:$A353, "=Tabasco", Concentrado!$B$2:$B353,  "="&amp;$A3)</f>
        <v>22</v>
      </c>
    </row>
    <row r="4" spans="1:6" x14ac:dyDescent="0.2">
      <c r="A4" s="5" t="s">
        <v>12</v>
      </c>
      <c r="B4" s="6">
        <f>SUMIFS(Concentrado!C$2:C$353, Concentrado!$A$2:$A$353, "=Tabasco", Concentrado!$B$2:$B$353,  "="&amp;$A4)</f>
        <v>387</v>
      </c>
      <c r="C4" s="6">
        <f>SUMIFS(Concentrado!D$2:D$353, Concentrado!$A$2:$A$353, "=Tabasco", Concentrado!$B$2:$B$353,  "="&amp;$A4)</f>
        <v>121</v>
      </c>
      <c r="D4" s="6">
        <f>SUMIFS(Concentrado!E$2:E$353, Concentrado!$A$2:$A$353, "=Tabasco", Concentrado!$B$2:$B$353,  "="&amp;$A4)</f>
        <v>0</v>
      </c>
      <c r="E4" s="6">
        <f>SUMIFS(Concentrado!F$2:F$353, Concentrado!$A$2:$A$353, "=Tabasco", Concentrado!$B$2:$B$353,  "="&amp;$A4)</f>
        <v>2</v>
      </c>
      <c r="F4" s="6">
        <f>SUMIFS(Concentrado!G$2:G353, Concentrado!$A$2:$A353, "=Tabasco", Concentrado!$B$2:$B353,  "="&amp;$A4)</f>
        <v>510</v>
      </c>
    </row>
    <row r="5" spans="1:6" x14ac:dyDescent="0.2">
      <c r="A5" s="5" t="s">
        <v>13</v>
      </c>
      <c r="B5" s="6">
        <f>SUMIFS(Concentrado!C$2:C$353, Concentrado!$A$2:$A$353, "=Tabasco", Concentrado!$B$2:$B$353,  "="&amp;$A5)</f>
        <v>11</v>
      </c>
      <c r="C5" s="6">
        <f>SUMIFS(Concentrado!D$2:D$353, Concentrado!$A$2:$A$353, "=Tabasco", Concentrado!$B$2:$B$353,  "="&amp;$A5)</f>
        <v>30</v>
      </c>
      <c r="D5" s="6">
        <f>SUMIFS(Concentrado!E$2:E$353, Concentrado!$A$2:$A$353, "=Tabasco", Concentrado!$B$2:$B$353,  "="&amp;$A5)</f>
        <v>0</v>
      </c>
      <c r="E5" s="6">
        <f>SUMIFS(Concentrado!F$2:F$353, Concentrado!$A$2:$A$353, "=Tabasco", Concentrado!$B$2:$B$353,  "="&amp;$A5)</f>
        <v>0</v>
      </c>
      <c r="F5" s="6">
        <f>SUMIFS(Concentrado!G$2:G353, Concentrado!$A$2:$A353, "=Tabasco", Concentrado!$B$2:$B353,  "="&amp;$A5)</f>
        <v>41</v>
      </c>
    </row>
    <row r="6" spans="1:6" x14ac:dyDescent="0.2">
      <c r="A6" s="5" t="s">
        <v>14</v>
      </c>
      <c r="B6" s="6">
        <f>SUMIFS(Concentrado!C$2:C$353, Concentrado!$A$2:$A$353, "=Tabasco", Concentrado!$B$2:$B$353,  "="&amp;$A6)</f>
        <v>1</v>
      </c>
      <c r="C6" s="6">
        <f>SUMIFS(Concentrado!D$2:D$353, Concentrado!$A$2:$A$353, "=Tabasco", Concentrado!$B$2:$B$353,  "="&amp;$A6)</f>
        <v>1</v>
      </c>
      <c r="D6" s="6">
        <f>SUMIFS(Concentrado!E$2:E$353, Concentrado!$A$2:$A$353, "=Tabasco", Concentrado!$B$2:$B$353,  "="&amp;$A6)</f>
        <v>0</v>
      </c>
      <c r="E6" s="6">
        <f>SUMIFS(Concentrado!F$2:F$353, Concentrado!$A$2:$A$353, "=Tabasco", Concentrado!$B$2:$B$353,  "="&amp;$A6)</f>
        <v>0</v>
      </c>
      <c r="F6" s="6">
        <f>SUMIFS(Concentrado!G$2:G353, Concentrado!$A$2:$A353, "=Tabasco", Concentrado!$B$2:$B353,  "="&amp;$A6)</f>
        <v>2</v>
      </c>
    </row>
    <row r="7" spans="1:6" x14ac:dyDescent="0.2">
      <c r="A7" s="5" t="s">
        <v>15</v>
      </c>
      <c r="B7" s="6">
        <f>SUMIFS(Concentrado!C$2:C$353, Concentrado!$A$2:$A$353, "=Tabasco", Concentrado!$B$2:$B$353,  "="&amp;$A7)</f>
        <v>18</v>
      </c>
      <c r="C7" s="6">
        <f>SUMIFS(Concentrado!D$2:D$353, Concentrado!$A$2:$A$353, "=Tabasco", Concentrado!$B$2:$B$353,  "="&amp;$A7)</f>
        <v>62</v>
      </c>
      <c r="D7" s="6">
        <f>SUMIFS(Concentrado!E$2:E$353, Concentrado!$A$2:$A$353, "=Tabasco", Concentrado!$B$2:$B$353,  "="&amp;$A7)</f>
        <v>0</v>
      </c>
      <c r="E7" s="6">
        <f>SUMIFS(Concentrado!F$2:F$353, Concentrado!$A$2:$A$353, "=Tabasco", Concentrado!$B$2:$B$353,  "="&amp;$A7)</f>
        <v>0</v>
      </c>
      <c r="F7" s="6">
        <f>SUMIFS(Concentrado!G$2:G353, Concentrado!$A$2:$A353, "=Tabasco", Concentrado!$B$2:$B353,  "="&amp;$A7)</f>
        <v>80</v>
      </c>
    </row>
    <row r="8" spans="1:6" x14ac:dyDescent="0.2">
      <c r="A8" s="5" t="s">
        <v>16</v>
      </c>
      <c r="B8" s="6">
        <f>SUMIFS(Concentrado!C$2:C$353, Concentrado!$A$2:$A$353, "=Tabasco", Concentrado!$B$2:$B$353,  "="&amp;$A8)</f>
        <v>34</v>
      </c>
      <c r="C8" s="6">
        <f>SUMIFS(Concentrado!D$2:D$353, Concentrado!$A$2:$A$353, "=Tabasco", Concentrado!$B$2:$B$353,  "="&amp;$A8)</f>
        <v>60</v>
      </c>
      <c r="D8" s="6">
        <f>SUMIFS(Concentrado!E$2:E$353, Concentrado!$A$2:$A$353, "=Tabasco", Concentrado!$B$2:$B$353,  "="&amp;$A8)</f>
        <v>0</v>
      </c>
      <c r="E8" s="6">
        <f>SUMIFS(Concentrado!F$2:F$353, Concentrado!$A$2:$A$353, "=Tabasco", Concentrado!$B$2:$B$353,  "="&amp;$A8)</f>
        <v>0</v>
      </c>
      <c r="F8" s="6">
        <f>SUMIFS(Concentrado!G$2:G353, Concentrado!$A$2:$A353, "=Tabasco", Concentrado!$B$2:$B353,  "="&amp;$A8)</f>
        <v>94</v>
      </c>
    </row>
    <row r="9" spans="1:6" x14ac:dyDescent="0.2">
      <c r="A9" s="5" t="s">
        <v>17</v>
      </c>
      <c r="B9" s="6">
        <f>SUMIFS(Concentrado!C$2:C$353, Concentrado!$A$2:$A$353, "=Tabasco", Concentrado!$B$2:$B$353,  "="&amp;$A9)</f>
        <v>0</v>
      </c>
      <c r="C9" s="6">
        <f>SUMIFS(Concentrado!D$2:D$353, Concentrado!$A$2:$A$353, "=Tabasco", Concentrado!$B$2:$B$353,  "="&amp;$A9)</f>
        <v>0</v>
      </c>
      <c r="D9" s="6">
        <f>SUMIFS(Concentrado!E$2:E$353, Concentrado!$A$2:$A$353, "=Tabasco", Concentrado!$B$2:$B$353,  "="&amp;$A9)</f>
        <v>0</v>
      </c>
      <c r="E9" s="6">
        <f>SUMIFS(Concentrado!F$2:F$353, Concentrado!$A$2:$A$353, "=Tabasco", Concentrado!$B$2:$B$353,  "="&amp;$A9)</f>
        <v>0</v>
      </c>
      <c r="F9" s="6">
        <f>SUMIFS(Concentrado!G$2:G353, Concentrado!$A$2:$A353, "=Tabasco",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"=Tabasco", Concentrado!$B$2:$B$353,  "="&amp;$A10)</f>
        <v>87</v>
      </c>
      <c r="C10" s="6">
        <f>SUMIFS(Concentrado!D$2:D$353, Concentrado!$A$2:$A$353, "=Tabasco", Concentrado!$B$2:$B$353,  "="&amp;$A10)</f>
        <v>149</v>
      </c>
      <c r="D10" s="6">
        <f>SUMIFS(Concentrado!E$2:E$353, Concentrado!$A$2:$A$353, "=Tabasco", Concentrado!$B$2:$B$353,  "="&amp;$A10)</f>
        <v>0</v>
      </c>
      <c r="E10" s="6">
        <f>SUMIFS(Concentrado!F$2:F$353, Concentrado!$A$2:$A$353, "=Tabasco", Concentrado!$B$2:$B$353,  "="&amp;$A10)</f>
        <v>0</v>
      </c>
      <c r="F10" s="6">
        <f>SUMIFS(Concentrado!G$2:G353, Concentrado!$A$2:$A353, "=Tabasco", Concentrado!$B$2:$B353,  "="&amp;$A10)</f>
        <v>236</v>
      </c>
    </row>
    <row r="11" spans="1:6" x14ac:dyDescent="0.2">
      <c r="A11" s="5" t="s">
        <v>19</v>
      </c>
      <c r="B11" s="6">
        <f>SUMIFS(Concentrado!C$2:C$353, Concentrado!$A$2:$A$353, "=Tabasco", Concentrado!$B$2:$B$353,  "="&amp;$A11)</f>
        <v>4</v>
      </c>
      <c r="C11" s="6">
        <f>SUMIFS(Concentrado!D$2:D$353, Concentrado!$A$2:$A$353, "=Tabasco", Concentrado!$B$2:$B$353,  "="&amp;$A11)</f>
        <v>22</v>
      </c>
      <c r="D11" s="6">
        <f>SUMIFS(Concentrado!E$2:E$353, Concentrado!$A$2:$A$353, "=Tabasco", Concentrado!$B$2:$B$353,  "="&amp;$A11)</f>
        <v>0</v>
      </c>
      <c r="E11" s="6">
        <f>SUMIFS(Concentrado!F$2:F$353, Concentrado!$A$2:$A$353, "=Tabasco", Concentrado!$B$2:$B$353,  "="&amp;$A11)</f>
        <v>0</v>
      </c>
      <c r="F11" s="6">
        <f>SUMIFS(Concentrado!G$2:G353, Concentrado!$A$2:$A353, "=Tabasco", Concentrado!$B$2:$B353,  "="&amp;$A11)</f>
        <v>26</v>
      </c>
    </row>
    <row r="12" spans="1:6" x14ac:dyDescent="0.2">
      <c r="A12" s="5" t="s">
        <v>20</v>
      </c>
      <c r="B12" s="6">
        <f>SUMIFS(Concentrado!C$2:C$353, Concentrado!$A$2:$A$353, "=Tabasco", Concentrado!$B$2:$B$353,  "="&amp;$A12)</f>
        <v>31</v>
      </c>
      <c r="C12" s="6">
        <f>SUMIFS(Concentrado!D$2:D$353, Concentrado!$A$2:$A$353, "=Tabasco", Concentrado!$B$2:$B$353,  "="&amp;$A12)</f>
        <v>88</v>
      </c>
      <c r="D12" s="6">
        <f>SUMIFS(Concentrado!E$2:E$353, Concentrado!$A$2:$A$353, "=Tabasco", Concentrado!$B$2:$B$353,  "="&amp;$A12)</f>
        <v>0</v>
      </c>
      <c r="E12" s="6">
        <f>SUMIFS(Concentrado!F$2:F$353, Concentrado!$A$2:$A$353, "=Tabasco", Concentrado!$B$2:$B$353,  "="&amp;$A12)</f>
        <v>0</v>
      </c>
      <c r="F12" s="6">
        <f>SUMIFS(Concentrado!G$2:G353, Concentrado!$A$2:$A353, "=Tabasco", Concentrado!$B$2:$B353,  "="&amp;$A12)</f>
        <v>119</v>
      </c>
    </row>
    <row r="13" spans="1:6" x14ac:dyDescent="0.2">
      <c r="A13" s="8" t="s">
        <v>21</v>
      </c>
      <c r="B13" s="8">
        <f>SUM(B2:B12)</f>
        <v>706</v>
      </c>
      <c r="C13" s="8">
        <f>SUM(C2:C12)</f>
        <v>1632</v>
      </c>
      <c r="D13" s="8">
        <f>SUM(D2:D12)</f>
        <v>0</v>
      </c>
      <c r="E13" s="8">
        <f>SUM(E2:E12)</f>
        <v>2</v>
      </c>
      <c r="F13" s="8">
        <f>SUM(F2:F12)</f>
        <v>1310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36.33203125" bestFit="1" customWidth="1"/>
    <col min="4" max="4" width="16.66406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"=Aguascalientes", Concentrado!$B$2:$B$353,  "="&amp;$A2)</f>
        <v>199</v>
      </c>
      <c r="C2" s="6">
        <f>SUMIFS(Concentrado!D$2:D$353, Concentrado!$A$2:$A$353, "=Aguascalientes", Concentrado!$B$2:$B$353,  "="&amp;$A2)</f>
        <v>76</v>
      </c>
      <c r="D2" s="6">
        <f>SUMIFS(Concentrado!E$2:E$353, Concentrado!$A$2:$A$353, "=Aguascalientes", Concentrado!$B$2:$B$353,  "="&amp;$A2)</f>
        <v>0</v>
      </c>
      <c r="E2" s="6">
        <f>SUMIFS(Concentrado!F$2:F$353, Concentrado!$A$2:$A$353, "=Aguascalientes", Concentrado!$B$2:$B$353,  "="&amp;$A2)</f>
        <v>0</v>
      </c>
      <c r="F2" s="6">
        <f>SUMIFS(Concentrado!G$2:G$353, Concentrado!$A$2:$A$353, "=Aguascalientes", Concentrado!$B$2:$B$353,  "="&amp;$A2)</f>
        <v>275</v>
      </c>
    </row>
    <row r="3" spans="1:6" x14ac:dyDescent="0.2">
      <c r="A3" s="5" t="s">
        <v>11</v>
      </c>
      <c r="B3" s="6">
        <f>SUMIFS(Concentrado!C$2:C$353, Concentrado!$A$2:$A$353, "=Aguascalientes", Concentrado!$B$2:$B$353,  "="&amp;$A3)</f>
        <v>3</v>
      </c>
      <c r="C3" s="6">
        <f>SUMIFS(Concentrado!D$2:D$353, Concentrado!$A$2:$A$353, "=Aguascalientes", Concentrado!$B$2:$B$353,  "="&amp;$A3)</f>
        <v>59</v>
      </c>
      <c r="D3" s="6">
        <f>SUMIFS(Concentrado!E$2:E$353, Concentrado!$A$2:$A$353, "=Aguascalientes", Concentrado!$B$2:$B$353,  "="&amp;$A3)</f>
        <v>0</v>
      </c>
      <c r="E3" s="6">
        <f>SUMIFS(Concentrado!F$2:F$353, Concentrado!$A$2:$A$353, "=Aguascalientes", Concentrado!$B$2:$B$353,  "="&amp;$A3)</f>
        <v>0</v>
      </c>
      <c r="F3" s="6">
        <f>SUMIFS(Concentrado!G$2:G$353, Concentrado!$A$2:$A$353, "=Aguascalientes", Concentrado!$B$2:$B$353,  "="&amp;$A3)</f>
        <v>62</v>
      </c>
    </row>
    <row r="4" spans="1:6" x14ac:dyDescent="0.2">
      <c r="A4" s="5" t="s">
        <v>12</v>
      </c>
      <c r="B4" s="6">
        <f>SUMIFS(Concentrado!C$2:C$353, Concentrado!$A$2:$A$353, "=Aguascalientes", Concentrado!$B$2:$B$353,  "="&amp;$A4)</f>
        <v>356</v>
      </c>
      <c r="C4" s="6">
        <f>SUMIFS(Concentrado!D$2:D$353, Concentrado!$A$2:$A$353, "=Aguascalientes", Concentrado!$B$2:$B$353,  "="&amp;$A4)</f>
        <v>82</v>
      </c>
      <c r="D4" s="6">
        <f>SUMIFS(Concentrado!E$2:E$353, Concentrado!$A$2:$A$353, "=Aguascalientes", Concentrado!$B$2:$B$353,  "="&amp;$A4)</f>
        <v>0</v>
      </c>
      <c r="E4" s="6">
        <f>SUMIFS(Concentrado!F$2:F$353, Concentrado!$A$2:$A$353, "=Aguascalientes", Concentrado!$B$2:$B$353,  "="&amp;$A4)</f>
        <v>0</v>
      </c>
      <c r="F4" s="6">
        <f>SUMIFS(Concentrado!G$2:G$353, Concentrado!$A$2:$A$353, "=Aguascalientes", Concentrado!$B$2:$B$353,  "="&amp;$A4)</f>
        <v>438</v>
      </c>
    </row>
    <row r="5" spans="1:6" x14ac:dyDescent="0.2">
      <c r="A5" s="5" t="s">
        <v>13</v>
      </c>
      <c r="B5" s="6">
        <f>SUMIFS(Concentrado!C$2:C$353, Concentrado!$A$2:$A$353, "=Aguascalientes", Concentrado!$B$2:$B$353,  "="&amp;$A5)</f>
        <v>2</v>
      </c>
      <c r="C5" s="6">
        <f>SUMIFS(Concentrado!D$2:D$353, Concentrado!$A$2:$A$353, "=Aguascalientes", Concentrado!$B$2:$B$353,  "="&amp;$A5)</f>
        <v>6</v>
      </c>
      <c r="D5" s="6">
        <f>SUMIFS(Concentrado!E$2:E$353, Concentrado!$A$2:$A$353, "=Aguascalientes", Concentrado!$B$2:$B$353,  "="&amp;$A5)</f>
        <v>0</v>
      </c>
      <c r="E5" s="6">
        <f>SUMIFS(Concentrado!F$2:F$353, Concentrado!$A$2:$A$353, "=Aguascalientes", Concentrado!$B$2:$B$353,  "="&amp;$A5)</f>
        <v>0</v>
      </c>
      <c r="F5" s="6">
        <f>SUMIFS(Concentrado!G$2:G$353, Concentrado!$A$2:$A$353, "=Aguascalientes", Concentrado!$B$2:$B$353,  "="&amp;$A5)</f>
        <v>8</v>
      </c>
    </row>
    <row r="6" spans="1:6" x14ac:dyDescent="0.2">
      <c r="A6" s="5" t="s">
        <v>14</v>
      </c>
      <c r="B6" s="6">
        <f>SUMIFS(Concentrado!C$2:C$353, Concentrado!$A$2:$A$353, "=Aguascalientes", Concentrado!$B$2:$B$353,  "="&amp;$A6)</f>
        <v>0</v>
      </c>
      <c r="C6" s="6">
        <f>SUMIFS(Concentrado!D$2:D$353, Concentrado!$A$2:$A$353, "=Aguascalientes", Concentrado!$B$2:$B$353,  "="&amp;$A6)</f>
        <v>0</v>
      </c>
      <c r="D6" s="6">
        <f>SUMIFS(Concentrado!E$2:E$353, Concentrado!$A$2:$A$353, "=Aguascalientes", Concentrado!$B$2:$B$353,  "="&amp;$A6)</f>
        <v>0</v>
      </c>
      <c r="E6" s="6">
        <f>SUMIFS(Concentrado!F$2:F$353, Concentrado!$A$2:$A$353, "=Aguascalientes", Concentrado!$B$2:$B$353,  "="&amp;$A6)</f>
        <v>0</v>
      </c>
      <c r="F6" s="6">
        <f>SUMIFS(Concentrado!G$2:G$353, Concentrado!$A$2:$A$353, "=Aguascalientes", Concentrado!$B$2:$B$353,  "="&amp;$A6)</f>
        <v>0</v>
      </c>
    </row>
    <row r="7" spans="1:6" x14ac:dyDescent="0.2">
      <c r="A7" s="5" t="s">
        <v>15</v>
      </c>
      <c r="B7" s="6">
        <f>SUMIFS(Concentrado!C$2:C$353, Concentrado!$A$2:$A$353, "=Aguascalientes", Concentrado!$B$2:$B$353,  "="&amp;$A7)</f>
        <v>1</v>
      </c>
      <c r="C7" s="6">
        <f>SUMIFS(Concentrado!D$2:D$353, Concentrado!$A$2:$A$353, "=Aguascalientes", Concentrado!$B$2:$B$353,  "="&amp;$A7)</f>
        <v>3</v>
      </c>
      <c r="D7" s="6">
        <f>SUMIFS(Concentrado!E$2:E$353, Concentrado!$A$2:$A$353, "=Aguascalientes", Concentrado!$B$2:$B$353,  "="&amp;$A7)</f>
        <v>0</v>
      </c>
      <c r="E7" s="6">
        <f>SUMIFS(Concentrado!F$2:F$353, Concentrado!$A$2:$A$353, "=Aguascalientes", Concentrado!$B$2:$B$353,  "="&amp;$A7)</f>
        <v>0</v>
      </c>
      <c r="F7" s="6">
        <f>SUMIFS(Concentrado!G$2:G$353, Concentrado!$A$2:$A$353, "=Aguascalientes", Concentrado!$B$2:$B$353,  "="&amp;$A7)</f>
        <v>4</v>
      </c>
    </row>
    <row r="8" spans="1:6" x14ac:dyDescent="0.2">
      <c r="A8" s="5" t="s">
        <v>16</v>
      </c>
      <c r="B8" s="6">
        <f>SUMIFS(Concentrado!C$2:C$353, Concentrado!$A$2:$A$353, "=Aguascalientes", Concentrado!$B$2:$B$353,  "="&amp;$A8)</f>
        <v>11</v>
      </c>
      <c r="C8" s="6">
        <f>SUMIFS(Concentrado!D$2:D$353, Concentrado!$A$2:$A$353, "=Aguascalientes", Concentrado!$B$2:$B$353,  "="&amp;$A8)</f>
        <v>5</v>
      </c>
      <c r="D8" s="6">
        <f>SUMIFS(Concentrado!E$2:E$353, Concentrado!$A$2:$A$353, "=Aguascalientes", Concentrado!$B$2:$B$353,  "="&amp;$A8)</f>
        <v>0</v>
      </c>
      <c r="E8" s="6">
        <f>SUMIFS(Concentrado!F$2:F$353, Concentrado!$A$2:$A$353, "=Aguascalientes", Concentrado!$B$2:$B$353,  "="&amp;$A8)</f>
        <v>0</v>
      </c>
      <c r="F8" s="6">
        <f>SUMIFS(Concentrado!G$2:G$353, Concentrado!$A$2:$A$353, "=Aguascalientes", Concentrado!$B$2:$B$353,  "="&amp;$A8)</f>
        <v>16</v>
      </c>
    </row>
    <row r="9" spans="1:6" x14ac:dyDescent="0.2">
      <c r="A9" s="5" t="s">
        <v>17</v>
      </c>
      <c r="B9" s="6">
        <f>SUMIFS(Concentrado!C$2:C$353, Concentrado!$A$2:$A$353, "=Aguascalientes", Concentrado!$B$2:$B$353,  "="&amp;$A9)</f>
        <v>0</v>
      </c>
      <c r="C9" s="6">
        <f>SUMIFS(Concentrado!D$2:D$353, Concentrado!$A$2:$A$353, "=Aguascalientes", Concentrado!$B$2:$B$353,  "="&amp;$A9)</f>
        <v>0</v>
      </c>
      <c r="D9" s="6">
        <f>SUMIFS(Concentrado!E$2:E$353, Concentrado!$A$2:$A$353, "=Aguascalientes", Concentrado!$B$2:$B$353,  "="&amp;$A9)</f>
        <v>0</v>
      </c>
      <c r="E9" s="6">
        <f>SUMIFS(Concentrado!F$2:F$353, Concentrado!$A$2:$A$353, "=Aguascalientes", Concentrado!$B$2:$B$353,  "="&amp;$A9)</f>
        <v>0</v>
      </c>
      <c r="F9" s="6">
        <f>SUMIFS(Concentrado!G$2:G$353, Concentrado!$A$2:$A$353, "=Aguascalientes", Concentrado!$B$2:$B$353,  "="&amp;$A9)</f>
        <v>0</v>
      </c>
    </row>
    <row r="10" spans="1:6" x14ac:dyDescent="0.2">
      <c r="A10" s="5" t="s">
        <v>18</v>
      </c>
      <c r="B10" s="6">
        <f>SUMIFS(Concentrado!C$2:C$353, Concentrado!$A$2:$A$353, "=Aguascalientes", Concentrado!$B$2:$B$353,  "="&amp;$A10)</f>
        <v>19</v>
      </c>
      <c r="C10" s="6">
        <f>SUMIFS(Concentrado!D$2:D$353, Concentrado!$A$2:$A$353, "=Aguascalientes", Concentrado!$B$2:$B$353,  "="&amp;$A10)</f>
        <v>19</v>
      </c>
      <c r="D10" s="6">
        <f>SUMIFS(Concentrado!E$2:E$353, Concentrado!$A$2:$A$353, "=Aguascalientes", Concentrado!$B$2:$B$353,  "="&amp;$A10)</f>
        <v>0</v>
      </c>
      <c r="E10" s="6">
        <f>SUMIFS(Concentrado!F$2:F$353, Concentrado!$A$2:$A$353, "=Aguascalientes", Concentrado!$B$2:$B$353,  "="&amp;$A10)</f>
        <v>0</v>
      </c>
      <c r="F10" s="6">
        <f>SUMIFS(Concentrado!G$2:G$353, Concentrado!$A$2:$A$353, "=Aguascalientes", Concentrado!$B$2:$B$353,  "="&amp;$A10)</f>
        <v>38</v>
      </c>
    </row>
    <row r="11" spans="1:6" x14ac:dyDescent="0.2">
      <c r="A11" s="5" t="s">
        <v>19</v>
      </c>
      <c r="B11" s="6">
        <f>SUMIFS(Concentrado!C$2:C$353, Concentrado!$A$2:$A$353, "=Aguascalientes", Concentrado!$B$2:$B$353,  "="&amp;$A11)</f>
        <v>0</v>
      </c>
      <c r="C11" s="6">
        <f>SUMIFS(Concentrado!D$2:D$353, Concentrado!$A$2:$A$353, "=Aguascalientes", Concentrado!$B$2:$B$353,  "="&amp;$A11)</f>
        <v>2</v>
      </c>
      <c r="D11" s="6">
        <f>SUMIFS(Concentrado!E$2:E$353, Concentrado!$A$2:$A$353, "=Aguascalientes", Concentrado!$B$2:$B$353,  "="&amp;$A11)</f>
        <v>0</v>
      </c>
      <c r="E11" s="6">
        <f>SUMIFS(Concentrado!F$2:F$353, Concentrado!$A$2:$A$353, "=Aguascalientes", Concentrado!$B$2:$B$353,  "="&amp;$A11)</f>
        <v>0</v>
      </c>
      <c r="F11" s="6">
        <f>SUMIFS(Concentrado!G$2:G$353, Concentrado!$A$2:$A$353, "=Aguascalientes", Concentrado!$B$2:$B$353,  "="&amp;$A11)</f>
        <v>2</v>
      </c>
    </row>
    <row r="12" spans="1:6" x14ac:dyDescent="0.2">
      <c r="A12" s="5" t="s">
        <v>20</v>
      </c>
      <c r="B12" s="6">
        <f>SUMIFS(Concentrado!C$2:C$353, Concentrado!$A$2:$A$353, "=Aguascalientes", Concentrado!$B$2:$B$353,  "="&amp;$A12)</f>
        <v>2</v>
      </c>
      <c r="C12" s="6">
        <f>SUMIFS(Concentrado!D$2:D$353, Concentrado!$A$2:$A$353, "=Aguascalientes", Concentrado!$B$2:$B$353,  "="&amp;$A12)</f>
        <v>2</v>
      </c>
      <c r="D12" s="6">
        <f>SUMIFS(Concentrado!E$2:E$353, Concentrado!$A$2:$A$353, "=Aguascalientes", Concentrado!$B$2:$B$353,  "="&amp;$A12)</f>
        <v>0</v>
      </c>
      <c r="E12" s="6">
        <f>SUMIFS(Concentrado!F$2:F$353, Concentrado!$A$2:$A$353, "=Aguascalientes", Concentrado!$B$2:$B$353,  "="&amp;$A12)</f>
        <v>0</v>
      </c>
      <c r="F12" s="6">
        <f>SUMIFS(Concentrado!G$2:G$353, Concentrado!$A$2:$A$353, "=Aguascalientes", Concentrado!$B$2:$B$353,  "="&amp;$A12)</f>
        <v>4</v>
      </c>
    </row>
    <row r="13" spans="1:6" x14ac:dyDescent="0.2">
      <c r="A13" s="8" t="s">
        <v>21</v>
      </c>
      <c r="B13" s="8">
        <f>SUM(B2:B12)</f>
        <v>593</v>
      </c>
      <c r="C13" s="8">
        <f>SUM(C2:C12)</f>
        <v>254</v>
      </c>
      <c r="D13" s="8">
        <f>SUM(D2:D12)</f>
        <v>0</v>
      </c>
      <c r="E13" s="8">
        <f>SUM(E2:E12)</f>
        <v>0</v>
      </c>
      <c r="F13" s="8">
        <f>SUM(F2:F12)</f>
        <v>847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"=Tamaulipas", Concentrado!$B$2:$B$353,  "="&amp;$A2)</f>
        <v>25</v>
      </c>
      <c r="C2" s="6">
        <f>SUMIFS(Concentrado!D$2:D$353, Concentrado!$A$2:$A$353, "=Tamaulipas", Concentrado!$B$2:$B$353,  "="&amp;$A2)</f>
        <v>23</v>
      </c>
      <c r="D2" s="6">
        <f>SUMIFS(Concentrado!E$2:E$353, Concentrado!$A$2:$A$353, "=Tamaulipas", Concentrado!$B$2:$B$353,  "="&amp;$A2)</f>
        <v>0</v>
      </c>
      <c r="E2" s="6">
        <f>SUMIFS(Concentrado!F$2:F$353, Concentrado!$A$2:$A$353, "=Tamaulipas", Concentrado!$B$2:$B$353,  "="&amp;$A2)</f>
        <v>0</v>
      </c>
      <c r="F2" s="6">
        <f>SUMIFS(Concentrado!G$2:G$353, Concentrado!$A$2:$A$353, "=Tamaulipas", Concentrado!$B$2:$B$353,  "="&amp;$A2)</f>
        <v>48</v>
      </c>
    </row>
    <row r="3" spans="1:6" x14ac:dyDescent="0.2">
      <c r="A3" s="5" t="s">
        <v>11</v>
      </c>
      <c r="B3" s="6">
        <f>SUMIFS(Concentrado!C$2:C$353, Concentrado!$A$2:$A$353, "=Tamaulipas", Concentrado!$B$2:$B$353,  "="&amp;$A3)</f>
        <v>12</v>
      </c>
      <c r="C3" s="6">
        <f>SUMIFS(Concentrado!D$2:D$353, Concentrado!$A$2:$A$353, "=Tamaulipas", Concentrado!$B$2:$B$353,  "="&amp;$A3)</f>
        <v>1192</v>
      </c>
      <c r="D3" s="6">
        <f>SUMIFS(Concentrado!E$2:E$353, Concentrado!$A$2:$A$353, "=Tamaulipas", Concentrado!$B$2:$B$353,  "="&amp;$A3)</f>
        <v>0</v>
      </c>
      <c r="E3" s="6">
        <f>SUMIFS(Concentrado!F$2:F$353, Concentrado!$A$2:$A$353, "=Tamaulipas", Concentrado!$B$2:$B$353,  "="&amp;$A3)</f>
        <v>0</v>
      </c>
      <c r="F3" s="6">
        <f>SUMIFS(Concentrado!G$2:G353, Concentrado!$A$2:$A353, "=Tamaulipas", Concentrado!$B$2:$B353,  "="&amp;$A3)</f>
        <v>1204</v>
      </c>
    </row>
    <row r="4" spans="1:6" x14ac:dyDescent="0.2">
      <c r="A4" s="5" t="s">
        <v>12</v>
      </c>
      <c r="B4" s="6">
        <f>SUMIFS(Concentrado!C$2:C$353, Concentrado!$A$2:$A$353, "=Tamaulipas", Concentrado!$B$2:$B$353,  "="&amp;$A4)</f>
        <v>43</v>
      </c>
      <c r="C4" s="6">
        <f>SUMIFS(Concentrado!D$2:D$353, Concentrado!$A$2:$A$353, "=Tamaulipas", Concentrado!$B$2:$B$353,  "="&amp;$A4)</f>
        <v>27</v>
      </c>
      <c r="D4" s="6">
        <f>SUMIFS(Concentrado!E$2:E$353, Concentrado!$A$2:$A$353, "=Tamaulipas", Concentrado!$B$2:$B$353,  "="&amp;$A4)</f>
        <v>0</v>
      </c>
      <c r="E4" s="6">
        <f>SUMIFS(Concentrado!F$2:F$353, Concentrado!$A$2:$A$353, "=Tamaulipas", Concentrado!$B$2:$B$353,  "="&amp;$A4)</f>
        <v>0</v>
      </c>
      <c r="F4" s="6">
        <f>SUMIFS(Concentrado!G$2:G353, Concentrado!$A$2:$A353, "=Tamaulipas", Concentrado!$B$2:$B353,  "="&amp;$A4)</f>
        <v>70</v>
      </c>
    </row>
    <row r="5" spans="1:6" x14ac:dyDescent="0.2">
      <c r="A5" s="5" t="s">
        <v>13</v>
      </c>
      <c r="B5" s="6">
        <f>SUMIFS(Concentrado!C$2:C$353, Concentrado!$A$2:$A$353, "=Tamaulipas", Concentrado!$B$2:$B$353,  "="&amp;$A5)</f>
        <v>3</v>
      </c>
      <c r="C5" s="6">
        <f>SUMIFS(Concentrado!D$2:D$353, Concentrado!$A$2:$A$353, "=Tamaulipas", Concentrado!$B$2:$B$353,  "="&amp;$A5)</f>
        <v>27</v>
      </c>
      <c r="D5" s="6">
        <f>SUMIFS(Concentrado!E$2:E$353, Concentrado!$A$2:$A$353, "=Tamaulipas", Concentrado!$B$2:$B$353,  "="&amp;$A5)</f>
        <v>0</v>
      </c>
      <c r="E5" s="6">
        <f>SUMIFS(Concentrado!F$2:F$353, Concentrado!$A$2:$A$353, "=Tamaulipas", Concentrado!$B$2:$B$353,  "="&amp;$A5)</f>
        <v>0</v>
      </c>
      <c r="F5" s="6">
        <f>SUMIFS(Concentrado!G$2:G353, Concentrado!$A$2:$A353, "=Tamaulipas", Concentrado!$B$2:$B353,  "="&amp;$A5)</f>
        <v>30</v>
      </c>
    </row>
    <row r="6" spans="1:6" x14ac:dyDescent="0.2">
      <c r="A6" s="5" t="s">
        <v>14</v>
      </c>
      <c r="B6" s="6">
        <f>SUMIFS(Concentrado!C$2:C$353, Concentrado!$A$2:$A$353, "=Tamaulipas", Concentrado!$B$2:$B$353,  "="&amp;$A6)</f>
        <v>0</v>
      </c>
      <c r="C6" s="6">
        <f>SUMIFS(Concentrado!D$2:D$353, Concentrado!$A$2:$A$353, "=Tamaulipas", Concentrado!$B$2:$B$353,  "="&amp;$A6)</f>
        <v>1</v>
      </c>
      <c r="D6" s="6">
        <f>SUMIFS(Concentrado!E$2:E$353, Concentrado!$A$2:$A$353, "=Tamaulipas", Concentrado!$B$2:$B$353,  "="&amp;$A6)</f>
        <v>0</v>
      </c>
      <c r="E6" s="6">
        <f>SUMIFS(Concentrado!F$2:F$353, Concentrado!$A$2:$A$353, "=Tamaulipas", Concentrado!$B$2:$B$353,  "="&amp;$A6)</f>
        <v>0</v>
      </c>
      <c r="F6" s="6">
        <f>SUMIFS(Concentrado!G$2:G353, Concentrado!$A$2:$A353, "=Tamaulipas", Concentrado!$B$2:$B353,  "="&amp;$A6)</f>
        <v>1</v>
      </c>
    </row>
    <row r="7" spans="1:6" x14ac:dyDescent="0.2">
      <c r="A7" s="5" t="s">
        <v>15</v>
      </c>
      <c r="B7" s="6">
        <f>SUMIFS(Concentrado!C$2:C$353, Concentrado!$A$2:$A$353, "=Tamaulipas", Concentrado!$B$2:$B$353,  "="&amp;$A7)</f>
        <v>0</v>
      </c>
      <c r="C7" s="6">
        <f>SUMIFS(Concentrado!D$2:D$353, Concentrado!$A$2:$A$353, "=Tamaulipas", Concentrado!$B$2:$B$353,  "="&amp;$A7)</f>
        <v>14</v>
      </c>
      <c r="D7" s="6">
        <f>SUMIFS(Concentrado!E$2:E$353, Concentrado!$A$2:$A$353, "=Tamaulipas", Concentrado!$B$2:$B$353,  "="&amp;$A7)</f>
        <v>0</v>
      </c>
      <c r="E7" s="6">
        <f>SUMIFS(Concentrado!F$2:F$353, Concentrado!$A$2:$A$353, "=Tamaulipas", Concentrado!$B$2:$B$353,  "="&amp;$A7)</f>
        <v>0</v>
      </c>
      <c r="F7" s="6">
        <f>SUMIFS(Concentrado!G$2:G353, Concentrado!$A$2:$A353, "=Tamaulipas", Concentrado!$B$2:$B353,  "="&amp;$A7)</f>
        <v>14</v>
      </c>
    </row>
    <row r="8" spans="1:6" x14ac:dyDescent="0.2">
      <c r="A8" s="5" t="s">
        <v>16</v>
      </c>
      <c r="B8" s="6">
        <f>SUMIFS(Concentrado!C$2:C$353, Concentrado!$A$2:$A$353, "=Tamaulipas", Concentrado!$B$2:$B$353,  "="&amp;$A8)</f>
        <v>3</v>
      </c>
      <c r="C8" s="6">
        <f>SUMIFS(Concentrado!D$2:D$353, Concentrado!$A$2:$A$353, "=Tamaulipas", Concentrado!$B$2:$B$353,  "="&amp;$A8)</f>
        <v>29</v>
      </c>
      <c r="D8" s="6">
        <f>SUMIFS(Concentrado!E$2:E$353, Concentrado!$A$2:$A$353, "=Tamaulipas", Concentrado!$B$2:$B$353,  "="&amp;$A8)</f>
        <v>0</v>
      </c>
      <c r="E8" s="6">
        <f>SUMIFS(Concentrado!F$2:F$353, Concentrado!$A$2:$A$353, "=Tamaulipas", Concentrado!$B$2:$B$353,  "="&amp;$A8)</f>
        <v>0</v>
      </c>
      <c r="F8" s="6">
        <f>SUMIFS(Concentrado!G$2:G353, Concentrado!$A$2:$A353, "=Tamaulipas", Concentrado!$B$2:$B353,  "="&amp;$A8)</f>
        <v>32</v>
      </c>
    </row>
    <row r="9" spans="1:6" x14ac:dyDescent="0.2">
      <c r="A9" s="5" t="s">
        <v>17</v>
      </c>
      <c r="B9" s="6">
        <f>SUMIFS(Concentrado!C$2:C$353, Concentrado!$A$2:$A$353, "=Tamaulipas", Concentrado!$B$2:$B$353,  "="&amp;$A9)</f>
        <v>0</v>
      </c>
      <c r="C9" s="6">
        <f>SUMIFS(Concentrado!D$2:D$353, Concentrado!$A$2:$A$353, "=Tamaulipas", Concentrado!$B$2:$B$353,  "="&amp;$A9)</f>
        <v>0</v>
      </c>
      <c r="D9" s="6">
        <f>SUMIFS(Concentrado!E$2:E$353, Concentrado!$A$2:$A$353, "=Tamaulipas", Concentrado!$B$2:$B$353,  "="&amp;$A9)</f>
        <v>0</v>
      </c>
      <c r="E9" s="6">
        <f>SUMIFS(Concentrado!F$2:F$353, Concentrado!$A$2:$A$353, "=Tamaulipas", Concentrado!$B$2:$B$353,  "="&amp;$A9)</f>
        <v>0</v>
      </c>
      <c r="F9" s="6">
        <f>SUMIFS(Concentrado!G$2:G353, Concentrado!$A$2:$A353, "=Tamaulipas",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"=Tamaulipas", Concentrado!$B$2:$B$353,  "="&amp;$A10)</f>
        <v>15</v>
      </c>
      <c r="C10" s="6">
        <f>SUMIFS(Concentrado!D$2:D$353, Concentrado!$A$2:$A$353, "=Tamaulipas", Concentrado!$B$2:$B$353,  "="&amp;$A10)</f>
        <v>273</v>
      </c>
      <c r="D10" s="6">
        <f>SUMIFS(Concentrado!E$2:E$353, Concentrado!$A$2:$A$353, "=Tamaulipas", Concentrado!$B$2:$B$353,  "="&amp;$A10)</f>
        <v>0</v>
      </c>
      <c r="E10" s="6">
        <f>SUMIFS(Concentrado!F$2:F$353, Concentrado!$A$2:$A$353, "=Tamaulipas", Concentrado!$B$2:$B$353,  "="&amp;$A10)</f>
        <v>0</v>
      </c>
      <c r="F10" s="6">
        <f>SUMIFS(Concentrado!G$2:G353, Concentrado!$A$2:$A353, "=Tamaulipas", Concentrado!$B$2:$B353,  "="&amp;$A10)</f>
        <v>288</v>
      </c>
    </row>
    <row r="11" spans="1:6" x14ac:dyDescent="0.2">
      <c r="A11" s="5" t="s">
        <v>19</v>
      </c>
      <c r="B11" s="6">
        <f>SUMIFS(Concentrado!C$2:C$353, Concentrado!$A$2:$A$353, "=Tamaulipas", Concentrado!$B$2:$B$353,  "="&amp;$A11)</f>
        <v>1</v>
      </c>
      <c r="C11" s="6">
        <f>SUMIFS(Concentrado!D$2:D$353, Concentrado!$A$2:$A$353, "=Tamaulipas", Concentrado!$B$2:$B$353,  "="&amp;$A11)</f>
        <v>5</v>
      </c>
      <c r="D11" s="6">
        <f>SUMIFS(Concentrado!E$2:E$353, Concentrado!$A$2:$A$353, "=Tamaulipas", Concentrado!$B$2:$B$353,  "="&amp;$A11)</f>
        <v>0</v>
      </c>
      <c r="E11" s="6">
        <f>SUMIFS(Concentrado!F$2:F$353, Concentrado!$A$2:$A$353, "=Tamaulipas", Concentrado!$B$2:$B$353,  "="&amp;$A11)</f>
        <v>0</v>
      </c>
      <c r="F11" s="6">
        <f>SUMIFS(Concentrado!G$2:G353, Concentrado!$A$2:$A353, "=Tamaulipas", Concentrado!$B$2:$B353,  "="&amp;$A11)</f>
        <v>6</v>
      </c>
    </row>
    <row r="12" spans="1:6" x14ac:dyDescent="0.2">
      <c r="A12" s="5" t="s">
        <v>20</v>
      </c>
      <c r="B12" s="6">
        <f>SUMIFS(Concentrado!C$2:C$353, Concentrado!$A$2:$A$353, "=Tamaulipas", Concentrado!$B$2:$B$353,  "="&amp;$A12)</f>
        <v>1</v>
      </c>
      <c r="C12" s="6">
        <f>SUMIFS(Concentrado!D$2:D$353, Concentrado!$A$2:$A$353, "=Tamaulipas", Concentrado!$B$2:$B$353,  "="&amp;$A12)</f>
        <v>22</v>
      </c>
      <c r="D12" s="6">
        <f>SUMIFS(Concentrado!E$2:E$353, Concentrado!$A$2:$A$353, "=Tamaulipas", Concentrado!$B$2:$B$353,  "="&amp;$A12)</f>
        <v>0</v>
      </c>
      <c r="E12" s="6">
        <f>SUMIFS(Concentrado!F$2:F$353, Concentrado!$A$2:$A$353, "=Tamaulipas", Concentrado!$B$2:$B$353,  "="&amp;$A12)</f>
        <v>0</v>
      </c>
      <c r="F12" s="6">
        <f>SUMIFS(Concentrado!G$2:G353, Concentrado!$A$2:$A353, "=Tamaulipas", Concentrado!$B$2:$B353,  "="&amp;$A12)</f>
        <v>23</v>
      </c>
    </row>
    <row r="13" spans="1:6" x14ac:dyDescent="0.2">
      <c r="A13" s="8" t="s">
        <v>21</v>
      </c>
      <c r="B13" s="8">
        <f>SUM(B2:B12)</f>
        <v>103</v>
      </c>
      <c r="C13" s="8">
        <f>SUM(C2:C12)</f>
        <v>1613</v>
      </c>
      <c r="D13" s="8">
        <f>SUM(D2:D12)</f>
        <v>0</v>
      </c>
      <c r="E13" s="8">
        <f>SUM(E2:E12)</f>
        <v>0</v>
      </c>
      <c r="F13" s="8">
        <f>SUM(F2:F12)</f>
        <v>1716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"=Tlaxcala", Concentrado!$B$2:$B$353,  "="&amp;$A2)</f>
        <v>14</v>
      </c>
      <c r="C2" s="6">
        <f>SUMIFS(Concentrado!D$2:D$353, Concentrado!$A$2:$A$353, "=Tlaxcala", Concentrado!$B$2:$B$353,  "="&amp;$A2)</f>
        <v>20</v>
      </c>
      <c r="D2" s="6">
        <f>SUMIFS(Concentrado!E$2:E$353, Concentrado!$A$2:$A$353, "=Tlaxcala", Concentrado!$B$2:$B$353,  "="&amp;$A2)</f>
        <v>0</v>
      </c>
      <c r="E2" s="6">
        <f>SUMIFS(Concentrado!F$2:F$353, Concentrado!$A$2:$A$353, "=Tlaxcala", Concentrado!$B$2:$B$353,  "="&amp;$A2)</f>
        <v>0</v>
      </c>
      <c r="F2" s="6">
        <f>SUMIFS(Concentrado!G$2:G$353, Concentrado!$A$2:$A$353, "=Tlaxcala", Concentrado!$B$2:$B$353,  "="&amp;$A2)</f>
        <v>34</v>
      </c>
    </row>
    <row r="3" spans="1:6" x14ac:dyDescent="0.2">
      <c r="A3" s="5" t="s">
        <v>11</v>
      </c>
      <c r="B3" s="6">
        <f>SUMIFS(Concentrado!C$2:C$353, Concentrado!$A$2:$A$353, "=Tlaxcala", Concentrado!$B$2:$B$353,  "="&amp;$A3)</f>
        <v>5</v>
      </c>
      <c r="C3" s="6">
        <f>SUMIFS(Concentrado!D$2:D$353, Concentrado!$A$2:$A$353, "=Tlaxcala", Concentrado!$B$2:$B$353,  "="&amp;$A3)</f>
        <v>400</v>
      </c>
      <c r="D3" s="6">
        <f>SUMIFS(Concentrado!E$2:E$353, Concentrado!$A$2:$A$353, "=Tlaxcala", Concentrado!$B$2:$B$353,  "="&amp;$A3)</f>
        <v>0</v>
      </c>
      <c r="E3" s="6">
        <f>SUMIFS(Concentrado!F$2:F$353, Concentrado!$A$2:$A$353, "=Tlaxcala", Concentrado!$B$2:$B$353,  "="&amp;$A3)</f>
        <v>0</v>
      </c>
      <c r="F3" s="6">
        <f>SUMIFS(Concentrado!G$2:G353, Concentrado!$A$2:$A353, "=Tlaxcala", Concentrado!$B$2:$B353,  "="&amp;$A3)</f>
        <v>405</v>
      </c>
    </row>
    <row r="4" spans="1:6" x14ac:dyDescent="0.2">
      <c r="A4" s="5" t="s">
        <v>12</v>
      </c>
      <c r="B4" s="6">
        <f>SUMIFS(Concentrado!C$2:C$353, Concentrado!$A$2:$A$353, "=Tlaxcala", Concentrado!$B$2:$B$353,  "="&amp;$A4)</f>
        <v>21</v>
      </c>
      <c r="C4" s="6">
        <f>SUMIFS(Concentrado!D$2:D$353, Concentrado!$A$2:$A$353, "=Tlaxcala", Concentrado!$B$2:$B$353,  "="&amp;$A4)</f>
        <v>16</v>
      </c>
      <c r="D4" s="6">
        <f>SUMIFS(Concentrado!E$2:E$353, Concentrado!$A$2:$A$353, "=Tlaxcala", Concentrado!$B$2:$B$353,  "="&amp;$A4)</f>
        <v>0</v>
      </c>
      <c r="E4" s="6">
        <f>SUMIFS(Concentrado!F$2:F$353, Concentrado!$A$2:$A$353, "=Tlaxcala", Concentrado!$B$2:$B$353,  "="&amp;$A4)</f>
        <v>0</v>
      </c>
      <c r="F4" s="6">
        <f>SUMIFS(Concentrado!G$2:G353, Concentrado!$A$2:$A353, "=Tlaxcala", Concentrado!$B$2:$B353,  "="&amp;$A4)</f>
        <v>37</v>
      </c>
    </row>
    <row r="5" spans="1:6" x14ac:dyDescent="0.2">
      <c r="A5" s="5" t="s">
        <v>13</v>
      </c>
      <c r="B5" s="6">
        <f>SUMIFS(Concentrado!C$2:C$353, Concentrado!$A$2:$A$353, "=Tlaxcala", Concentrado!$B$2:$B$353,  "="&amp;$A5)</f>
        <v>0</v>
      </c>
      <c r="C5" s="6">
        <f>SUMIFS(Concentrado!D$2:D$353, Concentrado!$A$2:$A$353, "=Tlaxcala", Concentrado!$B$2:$B$353,  "="&amp;$A5)</f>
        <v>11</v>
      </c>
      <c r="D5" s="6">
        <f>SUMIFS(Concentrado!E$2:E$353, Concentrado!$A$2:$A$353, "=Tlaxcala", Concentrado!$B$2:$B$353,  "="&amp;$A5)</f>
        <v>0</v>
      </c>
      <c r="E5" s="6">
        <f>SUMIFS(Concentrado!F$2:F$353, Concentrado!$A$2:$A$353, "=Tlaxcala", Concentrado!$B$2:$B$353,  "="&amp;$A5)</f>
        <v>0</v>
      </c>
      <c r="F5" s="6">
        <f>SUMIFS(Concentrado!G$2:G353, Concentrado!$A$2:$A353, "=Tlaxcala", Concentrado!$B$2:$B353,  "="&amp;$A5)</f>
        <v>11</v>
      </c>
    </row>
    <row r="6" spans="1:6" x14ac:dyDescent="0.2">
      <c r="A6" s="5" t="s">
        <v>14</v>
      </c>
      <c r="B6" s="6">
        <f>SUMIFS(Concentrado!C$2:C$353, Concentrado!$A$2:$A$353, "=Tlaxcala", Concentrado!$B$2:$B$353,  "="&amp;$A6)</f>
        <v>0</v>
      </c>
      <c r="C6" s="6">
        <f>SUMIFS(Concentrado!D$2:D$353, Concentrado!$A$2:$A$353, "=Tlaxcala", Concentrado!$B$2:$B$353,  "="&amp;$A6)</f>
        <v>0</v>
      </c>
      <c r="D6" s="6">
        <f>SUMIFS(Concentrado!E$2:E$353, Concentrado!$A$2:$A$353, "=Tlaxcala", Concentrado!$B$2:$B$353,  "="&amp;$A6)</f>
        <v>0</v>
      </c>
      <c r="E6" s="6">
        <f>SUMIFS(Concentrado!F$2:F$353, Concentrado!$A$2:$A$353, "=Tlaxcala", Concentrado!$B$2:$B$353,  "="&amp;$A6)</f>
        <v>0</v>
      </c>
      <c r="F6" s="6">
        <f>SUMIFS(Concentrado!G$2:G353, Concentrado!$A$2:$A353, "=Tlaxcala",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"=Tlaxcala", Concentrado!$B$2:$B$353,  "="&amp;$A7)</f>
        <v>0</v>
      </c>
      <c r="C7" s="6">
        <f>SUMIFS(Concentrado!D$2:D$353, Concentrado!$A$2:$A$353, "=Tlaxcala", Concentrado!$B$2:$B$353,  "="&amp;$A7)</f>
        <v>20</v>
      </c>
      <c r="D7" s="6">
        <f>SUMIFS(Concentrado!E$2:E$353, Concentrado!$A$2:$A$353, "=Tlaxcala", Concentrado!$B$2:$B$353,  "="&amp;$A7)</f>
        <v>0</v>
      </c>
      <c r="E7" s="6">
        <f>SUMIFS(Concentrado!F$2:F$353, Concentrado!$A$2:$A$353, "=Tlaxcala", Concentrado!$B$2:$B$353,  "="&amp;$A7)</f>
        <v>0</v>
      </c>
      <c r="F7" s="6">
        <f>SUMIFS(Concentrado!G$2:G353, Concentrado!$A$2:$A353, "=Tlaxcala", Concentrado!$B$2:$B353,  "="&amp;$A7)</f>
        <v>20</v>
      </c>
    </row>
    <row r="8" spans="1:6" x14ac:dyDescent="0.2">
      <c r="A8" s="5" t="s">
        <v>16</v>
      </c>
      <c r="B8" s="6">
        <f>SUMIFS(Concentrado!C$2:C$353, Concentrado!$A$2:$A$353, "=Tlaxcala", Concentrado!$B$2:$B$353,  "="&amp;$A8)</f>
        <v>1</v>
      </c>
      <c r="C8" s="6">
        <f>SUMIFS(Concentrado!D$2:D$353, Concentrado!$A$2:$A$353, "=Tlaxcala", Concentrado!$B$2:$B$353,  "="&amp;$A8)</f>
        <v>4</v>
      </c>
      <c r="D8" s="6">
        <f>SUMIFS(Concentrado!E$2:E$353, Concentrado!$A$2:$A$353, "=Tlaxcala", Concentrado!$B$2:$B$353,  "="&amp;$A8)</f>
        <v>0</v>
      </c>
      <c r="E8" s="6">
        <f>SUMIFS(Concentrado!F$2:F$353, Concentrado!$A$2:$A$353, "=Tlaxcala", Concentrado!$B$2:$B$353,  "="&amp;$A8)</f>
        <v>0</v>
      </c>
      <c r="F8" s="6">
        <f>SUMIFS(Concentrado!G$2:G353, Concentrado!$A$2:$A353, "=Tlaxcala", Concentrado!$B$2:$B353,  "="&amp;$A8)</f>
        <v>5</v>
      </c>
    </row>
    <row r="9" spans="1:6" x14ac:dyDescent="0.2">
      <c r="A9" s="5" t="s">
        <v>17</v>
      </c>
      <c r="B9" s="6">
        <f>SUMIFS(Concentrado!C$2:C$353, Concentrado!$A$2:$A$353, "=Tlaxcala", Concentrado!$B$2:$B$353,  "="&amp;$A9)</f>
        <v>0</v>
      </c>
      <c r="C9" s="6">
        <f>SUMIFS(Concentrado!D$2:D$353, Concentrado!$A$2:$A$353, "=Tlaxcala", Concentrado!$B$2:$B$353,  "="&amp;$A9)</f>
        <v>0</v>
      </c>
      <c r="D9" s="6">
        <f>SUMIFS(Concentrado!E$2:E$353, Concentrado!$A$2:$A$353, "=Tlaxcala", Concentrado!$B$2:$B$353,  "="&amp;$A9)</f>
        <v>0</v>
      </c>
      <c r="E9" s="6">
        <f>SUMIFS(Concentrado!F$2:F$353, Concentrado!$A$2:$A$353, "=Tlaxcala", Concentrado!$B$2:$B$353,  "="&amp;$A9)</f>
        <v>0</v>
      </c>
      <c r="F9" s="6">
        <f>SUMIFS(Concentrado!G$2:G353, Concentrado!$A$2:$A353, "=Tlaxcala",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"=Tlaxcala", Concentrado!$B$2:$B$353,  "="&amp;$A10)</f>
        <v>8</v>
      </c>
      <c r="C10" s="6">
        <f>SUMIFS(Concentrado!D$2:D$353, Concentrado!$A$2:$A$353, "=Tlaxcala", Concentrado!$B$2:$B$353,  "="&amp;$A10)</f>
        <v>44</v>
      </c>
      <c r="D10" s="6">
        <f>SUMIFS(Concentrado!E$2:E$353, Concentrado!$A$2:$A$353, "=Tlaxcala", Concentrado!$B$2:$B$353,  "="&amp;$A10)</f>
        <v>0</v>
      </c>
      <c r="E10" s="6">
        <f>SUMIFS(Concentrado!F$2:F$353, Concentrado!$A$2:$A$353, "=Tlaxcala", Concentrado!$B$2:$B$353,  "="&amp;$A10)</f>
        <v>0</v>
      </c>
      <c r="F10" s="6">
        <f>SUMIFS(Concentrado!G$2:G353, Concentrado!$A$2:$A353, "=Tlaxcala", Concentrado!$B$2:$B353,  "="&amp;$A10)</f>
        <v>52</v>
      </c>
    </row>
    <row r="11" spans="1:6" x14ac:dyDescent="0.2">
      <c r="A11" s="5" t="s">
        <v>19</v>
      </c>
      <c r="B11" s="6">
        <f>SUMIFS(Concentrado!C$2:C$353, Concentrado!$A$2:$A$353, "=Tlaxcala", Concentrado!$B$2:$B$353,  "="&amp;$A11)</f>
        <v>0</v>
      </c>
      <c r="C11" s="6">
        <f>SUMIFS(Concentrado!D$2:D$353, Concentrado!$A$2:$A$353, "=Tlaxcala", Concentrado!$B$2:$B$353,  "="&amp;$A11)</f>
        <v>7</v>
      </c>
      <c r="D11" s="6">
        <f>SUMIFS(Concentrado!E$2:E$353, Concentrado!$A$2:$A$353, "=Tlaxcala", Concentrado!$B$2:$B$353,  "="&amp;$A11)</f>
        <v>0</v>
      </c>
      <c r="E11" s="6">
        <f>SUMIFS(Concentrado!F$2:F$353, Concentrado!$A$2:$A$353, "=Tlaxcala", Concentrado!$B$2:$B$353,  "="&amp;$A11)</f>
        <v>0</v>
      </c>
      <c r="F11" s="6">
        <f>SUMIFS(Concentrado!G$2:G353, Concentrado!$A$2:$A353, "=Tlaxcala", Concentrado!$B$2:$B353,  "="&amp;$A11)</f>
        <v>7</v>
      </c>
    </row>
    <row r="12" spans="1:6" x14ac:dyDescent="0.2">
      <c r="A12" s="5" t="s">
        <v>20</v>
      </c>
      <c r="B12" s="6">
        <f>SUMIFS(Concentrado!C$2:C$353, Concentrado!$A$2:$A$353, "=Tlaxcala", Concentrado!$B$2:$B$353,  "="&amp;$A12)</f>
        <v>6</v>
      </c>
      <c r="C12" s="6">
        <f>SUMIFS(Concentrado!D$2:D$353, Concentrado!$A$2:$A$353, "=Tlaxcala", Concentrado!$B$2:$B$353,  "="&amp;$A12)</f>
        <v>25</v>
      </c>
      <c r="D12" s="6">
        <f>SUMIFS(Concentrado!E$2:E$353, Concentrado!$A$2:$A$353, "=Tlaxcala", Concentrado!$B$2:$B$353,  "="&amp;$A12)</f>
        <v>0</v>
      </c>
      <c r="E12" s="6">
        <f>SUMIFS(Concentrado!F$2:F$353, Concentrado!$A$2:$A$353, "=Tlaxcala", Concentrado!$B$2:$B$353,  "="&amp;$A12)</f>
        <v>0</v>
      </c>
      <c r="F12" s="6">
        <f>SUMIFS(Concentrado!G$2:G353, Concentrado!$A$2:$A353, "=Tlaxcala", Concentrado!$B$2:$B353,  "="&amp;$A12)</f>
        <v>31</v>
      </c>
    </row>
    <row r="13" spans="1:6" x14ac:dyDescent="0.2">
      <c r="A13" s="8" t="s">
        <v>21</v>
      </c>
      <c r="B13" s="8">
        <f>SUM(B2:B12)</f>
        <v>55</v>
      </c>
      <c r="C13" s="8">
        <f>SUM(C2:C12)</f>
        <v>547</v>
      </c>
      <c r="D13" s="8">
        <f>SUM(D2:D12)</f>
        <v>0</v>
      </c>
      <c r="E13" s="8">
        <f>SUM(E2:E12)</f>
        <v>0</v>
      </c>
      <c r="F13" s="8">
        <f>SUM(F2:F12)</f>
        <v>602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"=Veracruz", Concentrado!$B$2:$B$353,  "="&amp;$A2)</f>
        <v>183</v>
      </c>
      <c r="C2" s="6">
        <f>SUMIFS(Concentrado!D$2:D$353, Concentrado!$A$2:$A$353, "=Veracruz", Concentrado!$B$2:$B$353,  "="&amp;$A2)</f>
        <v>405</v>
      </c>
      <c r="D2" s="6">
        <f>SUMIFS(Concentrado!E$2:E$353, Concentrado!$A$2:$A$353, "=Veracruz", Concentrado!$B$2:$B$353,  "="&amp;$A2)</f>
        <v>0</v>
      </c>
      <c r="E2" s="6">
        <f>SUMIFS(Concentrado!F$2:F$353, Concentrado!$A$2:$A$353, "=Veracruz", Concentrado!$B$2:$B$353,  "="&amp;$A2)</f>
        <v>0</v>
      </c>
      <c r="F2" s="6">
        <f>SUMIFS(Concentrado!G$2:G$353, Concentrado!$A$2:$A$353, "=Veracruz", Concentrado!$B$2:$B$353,  "="&amp;$A2)</f>
        <v>588</v>
      </c>
    </row>
    <row r="3" spans="1:6" x14ac:dyDescent="0.2">
      <c r="A3" s="5" t="s">
        <v>11</v>
      </c>
      <c r="B3" s="6">
        <f>SUMIFS(Concentrado!C$2:C$353, Concentrado!$A$2:$A$353, "=Veracruz", Concentrado!$B$2:$B$353,  "="&amp;$A3)</f>
        <v>80</v>
      </c>
      <c r="C3" s="6">
        <f>SUMIFS(Concentrado!D$2:D$353, Concentrado!$A$2:$A$353, "=Veracruz", Concentrado!$B$2:$B$353,  "="&amp;$A3)</f>
        <v>2007</v>
      </c>
      <c r="D3" s="6">
        <f>SUMIFS(Concentrado!E$2:E$353, Concentrado!$A$2:$A$353, "=Veracruz", Concentrado!$B$2:$B$353,  "="&amp;$A3)</f>
        <v>2</v>
      </c>
      <c r="E3" s="6">
        <f>SUMIFS(Concentrado!F$2:F$353, Concentrado!$A$2:$A$353, "=Veracruz", Concentrado!$B$2:$B$353,  "="&amp;$A3)</f>
        <v>0</v>
      </c>
      <c r="F3" s="6">
        <f>SUMIFS(Concentrado!G$2:G353, Concentrado!$A$2:$A353, "=Veracruz", Concentrado!$B$2:$B353,  "="&amp;$A3)</f>
        <v>2089</v>
      </c>
    </row>
    <row r="4" spans="1:6" x14ac:dyDescent="0.2">
      <c r="A4" s="5" t="s">
        <v>12</v>
      </c>
      <c r="B4" s="6">
        <f>SUMIFS(Concentrado!C$2:C$353, Concentrado!$A$2:$A$353, "=Veracruz", Concentrado!$B$2:$B$353,  "="&amp;$A4)</f>
        <v>305</v>
      </c>
      <c r="C4" s="6">
        <f>SUMIFS(Concentrado!D$2:D$353, Concentrado!$A$2:$A$353, "=Veracruz", Concentrado!$B$2:$B$353,  "="&amp;$A4)</f>
        <v>198</v>
      </c>
      <c r="D4" s="6">
        <f>SUMIFS(Concentrado!E$2:E$353, Concentrado!$A$2:$A$353, "=Veracruz", Concentrado!$B$2:$B$353,  "="&amp;$A4)</f>
        <v>0</v>
      </c>
      <c r="E4" s="6">
        <f>SUMIFS(Concentrado!F$2:F$353, Concentrado!$A$2:$A$353, "=Veracruz", Concentrado!$B$2:$B$353,  "="&amp;$A4)</f>
        <v>1</v>
      </c>
      <c r="F4" s="6">
        <f>SUMIFS(Concentrado!G$2:G353, Concentrado!$A$2:$A353, "=Veracruz", Concentrado!$B$2:$B353,  "="&amp;$A4)</f>
        <v>504</v>
      </c>
    </row>
    <row r="5" spans="1:6" x14ac:dyDescent="0.2">
      <c r="A5" s="5" t="s">
        <v>13</v>
      </c>
      <c r="B5" s="6">
        <f>SUMIFS(Concentrado!C$2:C$353, Concentrado!$A$2:$A$353, "=Veracruz", Concentrado!$B$2:$B$353,  "="&amp;$A5)</f>
        <v>24</v>
      </c>
      <c r="C5" s="6">
        <f>SUMIFS(Concentrado!D$2:D$353, Concentrado!$A$2:$A$353, "=Veracruz", Concentrado!$B$2:$B$353,  "="&amp;$A5)</f>
        <v>96</v>
      </c>
      <c r="D5" s="6">
        <f>SUMIFS(Concentrado!E$2:E$353, Concentrado!$A$2:$A$353, "=Veracruz", Concentrado!$B$2:$B$353,  "="&amp;$A5)</f>
        <v>0</v>
      </c>
      <c r="E5" s="6">
        <f>SUMIFS(Concentrado!F$2:F$353, Concentrado!$A$2:$A$353, "=Veracruz", Concentrado!$B$2:$B$353,  "="&amp;$A5)</f>
        <v>0</v>
      </c>
      <c r="F5" s="6">
        <f>SUMIFS(Concentrado!G$2:G353, Concentrado!$A$2:$A353, "=Veracruz", Concentrado!$B$2:$B353,  "="&amp;$A5)</f>
        <v>120</v>
      </c>
    </row>
    <row r="6" spans="1:6" x14ac:dyDescent="0.2">
      <c r="A6" s="5" t="s">
        <v>14</v>
      </c>
      <c r="B6" s="6">
        <f>SUMIFS(Concentrado!C$2:C$353, Concentrado!$A$2:$A$353, "=Veracruz", Concentrado!$B$2:$B$353,  "="&amp;$A6)</f>
        <v>0</v>
      </c>
      <c r="C6" s="6">
        <f>SUMIFS(Concentrado!D$2:D$353, Concentrado!$A$2:$A$353, "=Veracruz", Concentrado!$B$2:$B$353,  "="&amp;$A6)</f>
        <v>1</v>
      </c>
      <c r="D6" s="6">
        <f>SUMIFS(Concentrado!E$2:E$353, Concentrado!$A$2:$A$353, "=Veracruz", Concentrado!$B$2:$B$353,  "="&amp;$A6)</f>
        <v>0</v>
      </c>
      <c r="E6" s="6">
        <f>SUMIFS(Concentrado!F$2:F$353, Concentrado!$A$2:$A$353, "=Veracruz", Concentrado!$B$2:$B$353,  "="&amp;$A6)</f>
        <v>0</v>
      </c>
      <c r="F6" s="6">
        <f>SUMIFS(Concentrado!G$2:G353, Concentrado!$A$2:$A353, "=Veracruz", Concentrado!$B$2:$B353,  "="&amp;$A6)</f>
        <v>1</v>
      </c>
    </row>
    <row r="7" spans="1:6" x14ac:dyDescent="0.2">
      <c r="A7" s="5" t="s">
        <v>15</v>
      </c>
      <c r="B7" s="6">
        <f>SUMIFS(Concentrado!C$2:C$353, Concentrado!$A$2:$A$353, "=Veracruz", Concentrado!$B$2:$B$353,  "="&amp;$A7)</f>
        <v>28</v>
      </c>
      <c r="C7" s="6">
        <f>SUMIFS(Concentrado!D$2:D$353, Concentrado!$A$2:$A$353, "=Veracruz", Concentrado!$B$2:$B$353,  "="&amp;$A7)</f>
        <v>94</v>
      </c>
      <c r="D7" s="6">
        <f>SUMIFS(Concentrado!E$2:E$353, Concentrado!$A$2:$A$353, "=Veracruz", Concentrado!$B$2:$B$353,  "="&amp;$A7)</f>
        <v>0</v>
      </c>
      <c r="E7" s="6">
        <f>SUMIFS(Concentrado!F$2:F$353, Concentrado!$A$2:$A$353, "=Veracruz", Concentrado!$B$2:$B$353,  "="&amp;$A7)</f>
        <v>0</v>
      </c>
      <c r="F7" s="6">
        <f>SUMIFS(Concentrado!G$2:G353, Concentrado!$A$2:$A353, "=Veracruz", Concentrado!$B$2:$B353,  "="&amp;$A7)</f>
        <v>122</v>
      </c>
    </row>
    <row r="8" spans="1:6" x14ac:dyDescent="0.2">
      <c r="A8" s="5" t="s">
        <v>16</v>
      </c>
      <c r="B8" s="6">
        <f>SUMIFS(Concentrado!C$2:C$353, Concentrado!$A$2:$A$353, "=Veracruz", Concentrado!$B$2:$B$353,  "="&amp;$A8)</f>
        <v>29</v>
      </c>
      <c r="C8" s="6">
        <f>SUMIFS(Concentrado!D$2:D$353, Concentrado!$A$2:$A$353, "=Veracruz", Concentrado!$B$2:$B$353,  "="&amp;$A8)</f>
        <v>37</v>
      </c>
      <c r="D8" s="6">
        <f>SUMIFS(Concentrado!E$2:E$353, Concentrado!$A$2:$A$353, "=Veracruz", Concentrado!$B$2:$B$353,  "="&amp;$A8)</f>
        <v>0</v>
      </c>
      <c r="E8" s="6">
        <f>SUMIFS(Concentrado!F$2:F$353, Concentrado!$A$2:$A$353, "=Veracruz", Concentrado!$B$2:$B$353,  "="&amp;$A8)</f>
        <v>0</v>
      </c>
      <c r="F8" s="6">
        <f>SUMIFS(Concentrado!G$2:G353, Concentrado!$A$2:$A353, "=Veracruz", Concentrado!$B$2:$B353,  "="&amp;$A8)</f>
        <v>66</v>
      </c>
    </row>
    <row r="9" spans="1:6" x14ac:dyDescent="0.2">
      <c r="A9" s="5" t="s">
        <v>17</v>
      </c>
      <c r="B9" s="6">
        <f>SUMIFS(Concentrado!C$2:C$353, Concentrado!$A$2:$A$353, "=Veracruz", Concentrado!$B$2:$B$353,  "="&amp;$A9)</f>
        <v>0</v>
      </c>
      <c r="C9" s="6">
        <f>SUMIFS(Concentrado!D$2:D$353, Concentrado!$A$2:$A$353, "=Veracruz", Concentrado!$B$2:$B$353,  "="&amp;$A9)</f>
        <v>0</v>
      </c>
      <c r="D9" s="6">
        <f>SUMIFS(Concentrado!E$2:E$353, Concentrado!$A$2:$A$353, "=Veracruz", Concentrado!$B$2:$B$353,  "="&amp;$A9)</f>
        <v>0</v>
      </c>
      <c r="E9" s="6">
        <f>SUMIFS(Concentrado!F$2:F$353, Concentrado!$A$2:$A$353, "=Veracruz", Concentrado!$B$2:$B$353,  "="&amp;$A9)</f>
        <v>0</v>
      </c>
      <c r="F9" s="6">
        <f>SUMIFS(Concentrado!G$2:G353, Concentrado!$A$2:$A353, "=Veracruz",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"=Veracruz", Concentrado!$B$2:$B$353,  "="&amp;$A10)</f>
        <v>160</v>
      </c>
      <c r="C10" s="6">
        <f>SUMIFS(Concentrado!D$2:D$353, Concentrado!$A$2:$A$353, "=Veracruz", Concentrado!$B$2:$B$353,  "="&amp;$A10)</f>
        <v>379</v>
      </c>
      <c r="D10" s="6">
        <f>SUMIFS(Concentrado!E$2:E$353, Concentrado!$A$2:$A$353, "=Veracruz", Concentrado!$B$2:$B$353,  "="&amp;$A10)</f>
        <v>0</v>
      </c>
      <c r="E10" s="6">
        <f>SUMIFS(Concentrado!F$2:F$353, Concentrado!$A$2:$A$353, "=Veracruz", Concentrado!$B$2:$B$353,  "="&amp;$A10)</f>
        <v>0</v>
      </c>
      <c r="F10" s="6">
        <f>SUMIFS(Concentrado!G$2:G353, Concentrado!$A$2:$A353, "=Veracruz", Concentrado!$B$2:$B353,  "="&amp;$A10)</f>
        <v>539</v>
      </c>
    </row>
    <row r="11" spans="1:6" x14ac:dyDescent="0.2">
      <c r="A11" s="5" t="s">
        <v>19</v>
      </c>
      <c r="B11" s="6">
        <f>SUMIFS(Concentrado!C$2:C$353, Concentrado!$A$2:$A$353, "=Veracruz", Concentrado!$B$2:$B$353,  "="&amp;$A11)</f>
        <v>13</v>
      </c>
      <c r="C11" s="6">
        <f>SUMIFS(Concentrado!D$2:D$353, Concentrado!$A$2:$A$353, "=Veracruz", Concentrado!$B$2:$B$353,  "="&amp;$A11)</f>
        <v>72</v>
      </c>
      <c r="D11" s="6">
        <f>SUMIFS(Concentrado!E$2:E$353, Concentrado!$A$2:$A$353, "=Veracruz", Concentrado!$B$2:$B$353,  "="&amp;$A11)</f>
        <v>0</v>
      </c>
      <c r="E11" s="6">
        <f>SUMIFS(Concentrado!F$2:F$353, Concentrado!$A$2:$A$353, "=Veracruz", Concentrado!$B$2:$B$353,  "="&amp;$A11)</f>
        <v>0</v>
      </c>
      <c r="F11" s="6">
        <f>SUMIFS(Concentrado!G$2:G353, Concentrado!$A$2:$A353, "=Veracruz", Concentrado!$B$2:$B353,  "="&amp;$A11)</f>
        <v>85</v>
      </c>
    </row>
    <row r="12" spans="1:6" x14ac:dyDescent="0.2">
      <c r="A12" s="5" t="s">
        <v>20</v>
      </c>
      <c r="B12" s="6">
        <f>SUMIFS(Concentrado!C$2:C$353, Concentrado!$A$2:$A$353, "=Veracruz", Concentrado!$B$2:$B$353,  "="&amp;$A12)</f>
        <v>57</v>
      </c>
      <c r="C12" s="6">
        <f>SUMIFS(Concentrado!D$2:D$353, Concentrado!$A$2:$A$353, "=Veracruz", Concentrado!$B$2:$B$353,  "="&amp;$A12)</f>
        <v>151</v>
      </c>
      <c r="D12" s="6">
        <f>SUMIFS(Concentrado!E$2:E$353, Concentrado!$A$2:$A$353, "=Veracruz", Concentrado!$B$2:$B$353,  "="&amp;$A12)</f>
        <v>0</v>
      </c>
      <c r="E12" s="6">
        <f>SUMIFS(Concentrado!F$2:F$353, Concentrado!$A$2:$A$353, "=Veracruz", Concentrado!$B$2:$B$353,  "="&amp;$A12)</f>
        <v>0</v>
      </c>
      <c r="F12" s="6">
        <f>SUMIFS(Concentrado!G$2:G353, Concentrado!$A$2:$A353, "=Veracruz", Concentrado!$B$2:$B353,  "="&amp;$A12)</f>
        <v>208</v>
      </c>
    </row>
    <row r="13" spans="1:6" x14ac:dyDescent="0.2">
      <c r="A13" s="8" t="s">
        <v>21</v>
      </c>
      <c r="B13" s="8">
        <f>SUM(B2:B12)</f>
        <v>879</v>
      </c>
      <c r="C13" s="8">
        <f>SUM(C2:C12)</f>
        <v>3440</v>
      </c>
      <c r="D13" s="8">
        <f>SUM(D2:D12)</f>
        <v>2</v>
      </c>
      <c r="E13" s="8">
        <f>SUM(E2:E12)</f>
        <v>1</v>
      </c>
      <c r="F13" s="8">
        <f>SUM(F2:F12)</f>
        <v>4322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"=Yucatán", Concentrado!$B$2:$B$353,  "="&amp;$A2)</f>
        <v>33</v>
      </c>
      <c r="C2" s="6">
        <f>SUMIFS(Concentrado!D$2:D$353, Concentrado!$A$2:$A$353, "=Yucatán", Concentrado!$B$2:$B$353,  "="&amp;$A2)</f>
        <v>105</v>
      </c>
      <c r="D2" s="6">
        <f>SUMIFS(Concentrado!E$2:E$353, Concentrado!$A$2:$A$353, "=Yucatán", Concentrado!$B$2:$B$353,  "="&amp;$A2)</f>
        <v>0</v>
      </c>
      <c r="E2" s="6">
        <f>SUMIFS(Concentrado!F$2:F$353, Concentrado!$A$2:$A$353, "=Yucatán", Concentrado!$B$2:$B$353,  "="&amp;$A2)</f>
        <v>0</v>
      </c>
      <c r="F2" s="6">
        <f>SUMIFS(Concentrado!G$2:G$353, Concentrado!$A$2:$A$353, "=Yucatán", Concentrado!$B$2:$B$353,  "="&amp;$A2)</f>
        <v>138</v>
      </c>
    </row>
    <row r="3" spans="1:6" x14ac:dyDescent="0.2">
      <c r="A3" s="5" t="s">
        <v>11</v>
      </c>
      <c r="B3" s="6">
        <f>SUMIFS(Concentrado!C$2:C$353, Concentrado!$A$2:$A$353, "=Yucatán", Concentrado!$B$2:$B$353,  "="&amp;$A3)</f>
        <v>7</v>
      </c>
      <c r="C3" s="6">
        <f>SUMIFS(Concentrado!D$2:D$353, Concentrado!$A$2:$A$353, "=Yucatán", Concentrado!$B$2:$B$353,  "="&amp;$A3)</f>
        <v>466</v>
      </c>
      <c r="D3" s="6">
        <f>SUMIFS(Concentrado!E$2:E$353, Concentrado!$A$2:$A$353, "=Yucatán", Concentrado!$B$2:$B$353,  "="&amp;$A3)</f>
        <v>0</v>
      </c>
      <c r="E3" s="6">
        <f>SUMIFS(Concentrado!F$2:F$353, Concentrado!$A$2:$A$353, "=Yucatán", Concentrado!$B$2:$B$353,  "="&amp;$A3)</f>
        <v>0</v>
      </c>
      <c r="F3" s="6">
        <f>SUMIFS(Concentrado!G$2:G353, Concentrado!$A$2:$A353, "=Yucatán", Concentrado!$B$2:$B353,  "="&amp;$A3)</f>
        <v>473</v>
      </c>
    </row>
    <row r="4" spans="1:6" x14ac:dyDescent="0.2">
      <c r="A4" s="5" t="s">
        <v>12</v>
      </c>
      <c r="B4" s="6">
        <f>SUMIFS(Concentrado!C$2:C$353, Concentrado!$A$2:$A$353, "=Yucatán", Concentrado!$B$2:$B$353,  "="&amp;$A4)</f>
        <v>63</v>
      </c>
      <c r="C4" s="6">
        <f>SUMIFS(Concentrado!D$2:D$353, Concentrado!$A$2:$A$353, "=Yucatán", Concentrado!$B$2:$B$353,  "="&amp;$A4)</f>
        <v>40</v>
      </c>
      <c r="D4" s="6">
        <f>SUMIFS(Concentrado!E$2:E$353, Concentrado!$A$2:$A$353, "=Yucatán", Concentrado!$B$2:$B$353,  "="&amp;$A4)</f>
        <v>0</v>
      </c>
      <c r="E4" s="6">
        <f>SUMIFS(Concentrado!F$2:F$353, Concentrado!$A$2:$A$353, "=Yucatán", Concentrado!$B$2:$B$353,  "="&amp;$A4)</f>
        <v>0</v>
      </c>
      <c r="F4" s="6">
        <f>SUMIFS(Concentrado!G$2:G353, Concentrado!$A$2:$A353, "=Yucatán", Concentrado!$B$2:$B353,  "="&amp;$A4)</f>
        <v>103</v>
      </c>
    </row>
    <row r="5" spans="1:6" x14ac:dyDescent="0.2">
      <c r="A5" s="5" t="s">
        <v>13</v>
      </c>
      <c r="B5" s="6">
        <f>SUMIFS(Concentrado!C$2:C$353, Concentrado!$A$2:$A$353, "=Yucatán", Concentrado!$B$2:$B$353,  "="&amp;$A5)</f>
        <v>3</v>
      </c>
      <c r="C5" s="6">
        <f>SUMIFS(Concentrado!D$2:D$353, Concentrado!$A$2:$A$353, "=Yucatán", Concentrado!$B$2:$B$353,  "="&amp;$A5)</f>
        <v>13</v>
      </c>
      <c r="D5" s="6">
        <f>SUMIFS(Concentrado!E$2:E$353, Concentrado!$A$2:$A$353, "=Yucatán", Concentrado!$B$2:$B$353,  "="&amp;$A5)</f>
        <v>0</v>
      </c>
      <c r="E5" s="6">
        <f>SUMIFS(Concentrado!F$2:F$353, Concentrado!$A$2:$A$353, "=Yucatán", Concentrado!$B$2:$B$353,  "="&amp;$A5)</f>
        <v>0</v>
      </c>
      <c r="F5" s="6">
        <f>SUMIFS(Concentrado!G$2:G353, Concentrado!$A$2:$A353, "=Yucatán", Concentrado!$B$2:$B353,  "="&amp;$A5)</f>
        <v>16</v>
      </c>
    </row>
    <row r="6" spans="1:6" x14ac:dyDescent="0.2">
      <c r="A6" s="5" t="s">
        <v>14</v>
      </c>
      <c r="B6" s="6">
        <f>SUMIFS(Concentrado!C$2:C$353, Concentrado!$A$2:$A$353, "=Yucatán", Concentrado!$B$2:$B$353,  "="&amp;$A6)</f>
        <v>0</v>
      </c>
      <c r="C6" s="6">
        <f>SUMIFS(Concentrado!D$2:D$353, Concentrado!$A$2:$A$353, "=Yucatán", Concentrado!$B$2:$B$353,  "="&amp;$A6)</f>
        <v>0</v>
      </c>
      <c r="D6" s="6">
        <f>SUMIFS(Concentrado!E$2:E$353, Concentrado!$A$2:$A$353, "=Yucatán", Concentrado!$B$2:$B$353,  "="&amp;$A6)</f>
        <v>0</v>
      </c>
      <c r="E6" s="6">
        <f>SUMIFS(Concentrado!F$2:F$353, Concentrado!$A$2:$A$353, "=Yucatán", Concentrado!$B$2:$B$353,  "="&amp;$A6)</f>
        <v>0</v>
      </c>
      <c r="F6" s="6">
        <f>SUMIFS(Concentrado!G$2:G353, Concentrado!$A$2:$A353, "=Yucatán",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"=Yucatán", Concentrado!$B$2:$B$353,  "="&amp;$A7)</f>
        <v>1</v>
      </c>
      <c r="C7" s="6">
        <f>SUMIFS(Concentrado!D$2:D$353, Concentrado!$A$2:$A$353, "=Yucatán", Concentrado!$B$2:$B$353,  "="&amp;$A7)</f>
        <v>5</v>
      </c>
      <c r="D7" s="6">
        <f>SUMIFS(Concentrado!E$2:E$353, Concentrado!$A$2:$A$353, "=Yucatán", Concentrado!$B$2:$B$353,  "="&amp;$A7)</f>
        <v>0</v>
      </c>
      <c r="E7" s="6">
        <f>SUMIFS(Concentrado!F$2:F$353, Concentrado!$A$2:$A$353, "=Yucatán", Concentrado!$B$2:$B$353,  "="&amp;$A7)</f>
        <v>0</v>
      </c>
      <c r="F7" s="6">
        <f>SUMIFS(Concentrado!G$2:G353, Concentrado!$A$2:$A353, "=Yucatán", Concentrado!$B$2:$B353,  "="&amp;$A7)</f>
        <v>6</v>
      </c>
    </row>
    <row r="8" spans="1:6" x14ac:dyDescent="0.2">
      <c r="A8" s="5" t="s">
        <v>16</v>
      </c>
      <c r="B8" s="6">
        <f>SUMIFS(Concentrado!C$2:C$353, Concentrado!$A$2:$A$353, "=Yucatán", Concentrado!$B$2:$B$353,  "="&amp;$A8)</f>
        <v>3</v>
      </c>
      <c r="C8" s="6">
        <f>SUMIFS(Concentrado!D$2:D$353, Concentrado!$A$2:$A$353, "=Yucatán", Concentrado!$B$2:$B$353,  "="&amp;$A8)</f>
        <v>11</v>
      </c>
      <c r="D8" s="6">
        <f>SUMIFS(Concentrado!E$2:E$353, Concentrado!$A$2:$A$353, "=Yucatán", Concentrado!$B$2:$B$353,  "="&amp;$A8)</f>
        <v>0</v>
      </c>
      <c r="E8" s="6">
        <f>SUMIFS(Concentrado!F$2:F$353, Concentrado!$A$2:$A$353, "=Yucatán", Concentrado!$B$2:$B$353,  "="&amp;$A8)</f>
        <v>0</v>
      </c>
      <c r="F8" s="6">
        <f>SUMIFS(Concentrado!G$2:G353, Concentrado!$A$2:$A353, "=Yucatán", Concentrado!$B$2:$B353,  "="&amp;$A8)</f>
        <v>14</v>
      </c>
    </row>
    <row r="9" spans="1:6" x14ac:dyDescent="0.2">
      <c r="A9" s="5" t="s">
        <v>17</v>
      </c>
      <c r="B9" s="6">
        <f>SUMIFS(Concentrado!C$2:C$353, Concentrado!$A$2:$A$353, "=Yucatán", Concentrado!$B$2:$B$353,  "="&amp;$A9)</f>
        <v>0</v>
      </c>
      <c r="C9" s="6">
        <f>SUMIFS(Concentrado!D$2:D$353, Concentrado!$A$2:$A$353, "=Yucatán", Concentrado!$B$2:$B$353,  "="&amp;$A9)</f>
        <v>0</v>
      </c>
      <c r="D9" s="6">
        <f>SUMIFS(Concentrado!E$2:E$353, Concentrado!$A$2:$A$353, "=Yucatán", Concentrado!$B$2:$B$353,  "="&amp;$A9)</f>
        <v>0</v>
      </c>
      <c r="E9" s="6">
        <f>SUMIFS(Concentrado!F$2:F$353, Concentrado!$A$2:$A$353, "=Yucatán", Concentrado!$B$2:$B$353,  "="&amp;$A9)</f>
        <v>0</v>
      </c>
      <c r="F9" s="6">
        <f>SUMIFS(Concentrado!G$2:G353, Concentrado!$A$2:$A353, "=Yucatán",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"=Yucatán", Concentrado!$B$2:$B$353,  "="&amp;$A10)</f>
        <v>17</v>
      </c>
      <c r="C10" s="6">
        <f>SUMIFS(Concentrado!D$2:D$353, Concentrado!$A$2:$A$353, "=Yucatán", Concentrado!$B$2:$B$353,  "="&amp;$A10)</f>
        <v>105</v>
      </c>
      <c r="D10" s="6">
        <f>SUMIFS(Concentrado!E$2:E$353, Concentrado!$A$2:$A$353, "=Yucatán", Concentrado!$B$2:$B$353,  "="&amp;$A10)</f>
        <v>0</v>
      </c>
      <c r="E10" s="6">
        <f>SUMIFS(Concentrado!F$2:F$353, Concentrado!$A$2:$A$353, "=Yucatán", Concentrado!$B$2:$B$353,  "="&amp;$A10)</f>
        <v>0</v>
      </c>
      <c r="F10" s="6">
        <f>SUMIFS(Concentrado!G$2:G353, Concentrado!$A$2:$A353, "=Yucatán", Concentrado!$B$2:$B353,  "="&amp;$A10)</f>
        <v>122</v>
      </c>
    </row>
    <row r="11" spans="1:6" x14ac:dyDescent="0.2">
      <c r="A11" s="5" t="s">
        <v>19</v>
      </c>
      <c r="B11" s="6">
        <f>SUMIFS(Concentrado!C$2:C$353, Concentrado!$A$2:$A$353, "=Yucatán", Concentrado!$B$2:$B$353,  "="&amp;$A11)</f>
        <v>3</v>
      </c>
      <c r="C11" s="6">
        <f>SUMIFS(Concentrado!D$2:D$353, Concentrado!$A$2:$A$353, "=Yucatán", Concentrado!$B$2:$B$353,  "="&amp;$A11)</f>
        <v>25</v>
      </c>
      <c r="D11" s="6">
        <f>SUMIFS(Concentrado!E$2:E$353, Concentrado!$A$2:$A$353, "=Yucatán", Concentrado!$B$2:$B$353,  "="&amp;$A11)</f>
        <v>0</v>
      </c>
      <c r="E11" s="6">
        <f>SUMIFS(Concentrado!F$2:F$353, Concentrado!$A$2:$A$353, "=Yucatán", Concentrado!$B$2:$B$353,  "="&amp;$A11)</f>
        <v>0</v>
      </c>
      <c r="F11" s="6">
        <f>SUMIFS(Concentrado!G$2:G353, Concentrado!$A$2:$A353, "=Yucatán", Concentrado!$B$2:$B353,  "="&amp;$A11)</f>
        <v>28</v>
      </c>
    </row>
    <row r="12" spans="1:6" x14ac:dyDescent="0.2">
      <c r="A12" s="5" t="s">
        <v>20</v>
      </c>
      <c r="B12" s="6">
        <f>SUMIFS(Concentrado!C$2:C$353, Concentrado!$A$2:$A$353, "=Yucatán", Concentrado!$B$2:$B$353,  "="&amp;$A12)</f>
        <v>7</v>
      </c>
      <c r="C12" s="6">
        <f>SUMIFS(Concentrado!D$2:D$353, Concentrado!$A$2:$A$353, "=Yucatán", Concentrado!$B$2:$B$353,  "="&amp;$A12)</f>
        <v>34</v>
      </c>
      <c r="D12" s="6">
        <f>SUMIFS(Concentrado!E$2:E$353, Concentrado!$A$2:$A$353, "=Yucatán", Concentrado!$B$2:$B$353,  "="&amp;$A12)</f>
        <v>0</v>
      </c>
      <c r="E12" s="6">
        <f>SUMIFS(Concentrado!F$2:F$353, Concentrado!$A$2:$A$353, "=Yucatán", Concentrado!$B$2:$B$353,  "="&amp;$A12)</f>
        <v>0</v>
      </c>
      <c r="F12" s="6">
        <f>SUMIFS(Concentrado!G$2:G353, Concentrado!$A$2:$A353, "=Yucatán", Concentrado!$B$2:$B353,  "="&amp;$A12)</f>
        <v>41</v>
      </c>
    </row>
    <row r="13" spans="1:6" x14ac:dyDescent="0.2">
      <c r="A13" s="8" t="s">
        <v>21</v>
      </c>
      <c r="B13" s="8">
        <f>SUM(B2:B12)</f>
        <v>137</v>
      </c>
      <c r="C13" s="8">
        <f>SUM(C2:C12)</f>
        <v>804</v>
      </c>
      <c r="D13" s="8">
        <f>SUM(D2:D12)</f>
        <v>0</v>
      </c>
      <c r="E13" s="8">
        <f>SUM(E2:E12)</f>
        <v>0</v>
      </c>
      <c r="F13" s="8">
        <f>SUM(F2:F12)</f>
        <v>941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"=Zacatecas", Concentrado!$B$2:$B$353,  "="&amp;$A2)</f>
        <v>22</v>
      </c>
      <c r="C2" s="6">
        <f>SUMIFS(Concentrado!D$2:D$353, Concentrado!$A$2:$A$353, "=Zacatecas", Concentrado!$B$2:$B$353,  "="&amp;$A2)</f>
        <v>30</v>
      </c>
      <c r="D2" s="6">
        <f>SUMIFS(Concentrado!E$2:E$353, Concentrado!$A$2:$A$353, "=Zacatecas", Concentrado!$B$2:$B$353,  "="&amp;$A2)</f>
        <v>0</v>
      </c>
      <c r="E2" s="6">
        <f>SUMIFS(Concentrado!F$2:F$353, Concentrado!$A$2:$A$353, "=Zacatecas", Concentrado!$B$2:$B$353,  "="&amp;$A2)</f>
        <v>0</v>
      </c>
      <c r="F2" s="6">
        <f>SUMIFS(Concentrado!G$2:G$353, Concentrado!$A$2:$A$353, "=Zacatecas", Concentrado!$B$2:$B$353,  "="&amp;$A2)</f>
        <v>52</v>
      </c>
    </row>
    <row r="3" spans="1:6" x14ac:dyDescent="0.2">
      <c r="A3" s="5" t="s">
        <v>11</v>
      </c>
      <c r="B3" s="6">
        <f>SUMIFS(Concentrado!C$2:C$353, Concentrado!$A$2:$A$353, "=Zacatecas", Concentrado!$B$2:$B$353,  "="&amp;$A3)</f>
        <v>2</v>
      </c>
      <c r="C3" s="6">
        <f>SUMIFS(Concentrado!D$2:D$353, Concentrado!$A$2:$A$353, "=Zacatecas", Concentrado!$B$2:$B$353,  "="&amp;$A3)</f>
        <v>298</v>
      </c>
      <c r="D3" s="6">
        <f>SUMIFS(Concentrado!E$2:E$353, Concentrado!$A$2:$A$353, "=Zacatecas", Concentrado!$B$2:$B$353,  "="&amp;$A3)</f>
        <v>0</v>
      </c>
      <c r="E3" s="6">
        <f>SUMIFS(Concentrado!F$2:F$353, Concentrado!$A$2:$A$353, "=Zacatecas", Concentrado!$B$2:$B$353,  "="&amp;$A3)</f>
        <v>0</v>
      </c>
      <c r="F3" s="6">
        <f>SUMIFS(Concentrado!G$2:G$353, Concentrado!$A$2:$A$353, "=Zacatecas", Concentrado!$B$2:$B$353,  "="&amp;$A3)</f>
        <v>300</v>
      </c>
    </row>
    <row r="4" spans="1:6" x14ac:dyDescent="0.2">
      <c r="A4" s="5" t="s">
        <v>12</v>
      </c>
      <c r="B4" s="6">
        <f>SUMIFS(Concentrado!C$2:C$353, Concentrado!$A$2:$A$353, "=Zacatecas", Concentrado!$B$2:$B$353,  "="&amp;$A4)</f>
        <v>34</v>
      </c>
      <c r="C4" s="6">
        <f>SUMIFS(Concentrado!D$2:D$353, Concentrado!$A$2:$A$353, "=Zacatecas", Concentrado!$B$2:$B$353,  "="&amp;$A4)</f>
        <v>14</v>
      </c>
      <c r="D4" s="6">
        <f>SUMIFS(Concentrado!E$2:E$353, Concentrado!$A$2:$A$353, "=Zacatecas", Concentrado!$B$2:$B$353,  "="&amp;$A4)</f>
        <v>0</v>
      </c>
      <c r="E4" s="6">
        <f>SUMIFS(Concentrado!F$2:F$353, Concentrado!$A$2:$A$353, "=Zacatecas", Concentrado!$B$2:$B$353,  "="&amp;$A4)</f>
        <v>0</v>
      </c>
      <c r="F4" s="6">
        <f>SUMIFS(Concentrado!G$2:G$353, Concentrado!$A$2:$A$353, "=Zacatecas", Concentrado!$B$2:$B$353,  "="&amp;$A4)</f>
        <v>48</v>
      </c>
    </row>
    <row r="5" spans="1:6" x14ac:dyDescent="0.2">
      <c r="A5" s="5" t="s">
        <v>13</v>
      </c>
      <c r="B5" s="6">
        <f>SUMIFS(Concentrado!C$2:C$353, Concentrado!$A$2:$A$353, "=Zacatecas", Concentrado!$B$2:$B$353,  "="&amp;$A5)</f>
        <v>1</v>
      </c>
      <c r="C5" s="6">
        <f>SUMIFS(Concentrado!D$2:D$353, Concentrado!$A$2:$A$353, "=Zacatecas", Concentrado!$B$2:$B$353,  "="&amp;$A5)</f>
        <v>13</v>
      </c>
      <c r="D5" s="6">
        <f>SUMIFS(Concentrado!E$2:E$353, Concentrado!$A$2:$A$353, "=Zacatecas", Concentrado!$B$2:$B$353,  "="&amp;$A5)</f>
        <v>0</v>
      </c>
      <c r="E5" s="6">
        <f>SUMIFS(Concentrado!F$2:F$353, Concentrado!$A$2:$A$353, "=Zacatecas", Concentrado!$B$2:$B$353,  "="&amp;$A5)</f>
        <v>0</v>
      </c>
      <c r="F5" s="6">
        <f>SUMIFS(Concentrado!G$2:G$353, Concentrado!$A$2:$A$353, "=Zacatecas", Concentrado!$B$2:$B$353,  "="&amp;$A5)</f>
        <v>14</v>
      </c>
    </row>
    <row r="6" spans="1:6" x14ac:dyDescent="0.2">
      <c r="A6" s="5" t="s">
        <v>14</v>
      </c>
      <c r="B6" s="6">
        <f>SUMIFS(Concentrado!C$2:C$353, Concentrado!$A$2:$A$353, "=Zacatecas", Concentrado!$B$2:$B$353,  "="&amp;$A6)</f>
        <v>0</v>
      </c>
      <c r="C6" s="6">
        <f>SUMIFS(Concentrado!D$2:D$353, Concentrado!$A$2:$A$353, "=Zacatecas", Concentrado!$B$2:$B$353,  "="&amp;$A6)</f>
        <v>0</v>
      </c>
      <c r="D6" s="6">
        <f>SUMIFS(Concentrado!E$2:E$353, Concentrado!$A$2:$A$353, "=Zacatecas", Concentrado!$B$2:$B$353,  "="&amp;$A6)</f>
        <v>0</v>
      </c>
      <c r="E6" s="6">
        <f>SUMIFS(Concentrado!F$2:F$353, Concentrado!$A$2:$A$353, "=Zacatecas", Concentrado!$B$2:$B$353,  "="&amp;$A6)</f>
        <v>0</v>
      </c>
      <c r="F6" s="6">
        <f>SUMIFS(Concentrado!G$2:G290, Concentrado!$A$2:$A290, "=Zacatecas", Concentrado!$B$2:$B290,  "="&amp;$A6)</f>
        <v>0</v>
      </c>
    </row>
    <row r="7" spans="1:6" x14ac:dyDescent="0.2">
      <c r="A7" s="5" t="s">
        <v>15</v>
      </c>
      <c r="B7" s="6">
        <f>SUMIFS(Concentrado!C$2:C$353, Concentrado!$A$2:$A$353, "=Zacatecas", Concentrado!$B$2:$B$353,  "="&amp;$A7)</f>
        <v>2</v>
      </c>
      <c r="C7" s="6">
        <f>SUMIFS(Concentrado!D$2:D$353, Concentrado!$A$2:$A$353, "=Zacatecas", Concentrado!$B$2:$B$353,  "="&amp;$A7)</f>
        <v>14</v>
      </c>
      <c r="D7" s="6">
        <f>SUMIFS(Concentrado!E$2:E$353, Concentrado!$A$2:$A$353, "=Zacatecas", Concentrado!$B$2:$B$353,  "="&amp;$A7)</f>
        <v>0</v>
      </c>
      <c r="E7" s="6">
        <f>SUMIFS(Concentrado!F$2:F$353, Concentrado!$A$2:$A$353, "=Zacatecas", Concentrado!$B$2:$B$353,  "="&amp;$A7)</f>
        <v>0</v>
      </c>
      <c r="F7" s="6">
        <f>SUMIFS(Concentrado!G$2:G291, Concentrado!$A$2:$A291, "=Zacatecas", Concentrado!$B$2:$B291,  "="&amp;$A7)</f>
        <v>0</v>
      </c>
    </row>
    <row r="8" spans="1:6" x14ac:dyDescent="0.2">
      <c r="A8" s="5" t="s">
        <v>16</v>
      </c>
      <c r="B8" s="6">
        <f>SUMIFS(Concentrado!C$2:C$353, Concentrado!$A$2:$A$353, "=Zacatecas", Concentrado!$B$2:$B$353,  "="&amp;$A8)</f>
        <v>1</v>
      </c>
      <c r="C8" s="6">
        <f>SUMIFS(Concentrado!D$2:D$353, Concentrado!$A$2:$A$353, "=Zacatecas", Concentrado!$B$2:$B$353,  "="&amp;$A8)</f>
        <v>25</v>
      </c>
      <c r="D8" s="6">
        <f>SUMIFS(Concentrado!E$2:E$353, Concentrado!$A$2:$A$353, "=Zacatecas", Concentrado!$B$2:$B$353,  "="&amp;$A8)</f>
        <v>0</v>
      </c>
      <c r="E8" s="6">
        <f>SUMIFS(Concentrado!F$2:F$353, Concentrado!$A$2:$A$353, "=Zacatecas", Concentrado!$B$2:$B$353,  "="&amp;$A8)</f>
        <v>0</v>
      </c>
      <c r="F8" s="6">
        <f>SUMIFS(Concentrado!G$2:G292, Concentrado!$A$2:$A292, "=Zacatecas", Concentrado!$B$2:$B292,  "="&amp;$A8)</f>
        <v>0</v>
      </c>
    </row>
    <row r="9" spans="1:6" x14ac:dyDescent="0.2">
      <c r="A9" s="5" t="s">
        <v>17</v>
      </c>
      <c r="B9" s="6">
        <f>SUMIFS(Concentrado!C$2:C$353, Concentrado!$A$2:$A$353, "=Zacatecas", Concentrado!$B$2:$B$353,  "="&amp;$A9)</f>
        <v>0</v>
      </c>
      <c r="C9" s="6">
        <f>SUMIFS(Concentrado!D$2:D$353, Concentrado!$A$2:$A$353, "=Zacatecas", Concentrado!$B$2:$B$353,  "="&amp;$A9)</f>
        <v>0</v>
      </c>
      <c r="D9" s="6">
        <f>SUMIFS(Concentrado!E$2:E$353, Concentrado!$A$2:$A$353, "=Zacatecas", Concentrado!$B$2:$B$353,  "="&amp;$A9)</f>
        <v>0</v>
      </c>
      <c r="E9" s="6">
        <f>SUMIFS(Concentrado!F$2:F$353, Concentrado!$A$2:$A$353, "=Zacatecas", Concentrado!$B$2:$B$353,  "="&amp;$A9)</f>
        <v>0</v>
      </c>
      <c r="F9" s="6">
        <f>SUMIFS(Concentrado!G$2:G293, Concentrado!$A$2:$A293, "=Zacatecas", Concentrado!$B$2:$B293,  "="&amp;$A9)</f>
        <v>0</v>
      </c>
    </row>
    <row r="10" spans="1:6" x14ac:dyDescent="0.2">
      <c r="A10" s="5" t="s">
        <v>18</v>
      </c>
      <c r="B10" s="6">
        <f>SUMIFS(Concentrado!C$2:C$353, Concentrado!$A$2:$A$353, "=Zacatecas", Concentrado!$B$2:$B$353,  "="&amp;$A10)</f>
        <v>9</v>
      </c>
      <c r="C10" s="6">
        <f>SUMIFS(Concentrado!D$2:D$353, Concentrado!$A$2:$A$353, "=Zacatecas", Concentrado!$B$2:$B$353,  "="&amp;$A10)</f>
        <v>43</v>
      </c>
      <c r="D10" s="6">
        <f>SUMIFS(Concentrado!E$2:E$353, Concentrado!$A$2:$A$353, "=Zacatecas", Concentrado!$B$2:$B$353,  "="&amp;$A10)</f>
        <v>0</v>
      </c>
      <c r="E10" s="6">
        <f>SUMIFS(Concentrado!F$2:F$353, Concentrado!$A$2:$A$353, "=Zacatecas", Concentrado!$B$2:$B$353,  "="&amp;$A10)</f>
        <v>0</v>
      </c>
      <c r="F10" s="6">
        <f>SUMIFS(Concentrado!G$2:G294, Concentrado!$A$2:$A294, "=Zacatecas", Concentrado!$B$2:$B294,  "="&amp;$A10)</f>
        <v>0</v>
      </c>
    </row>
    <row r="11" spans="1:6" x14ac:dyDescent="0.2">
      <c r="A11" s="5" t="s">
        <v>19</v>
      </c>
      <c r="B11" s="6">
        <f>SUMIFS(Concentrado!C$2:C$353, Concentrado!$A$2:$A$353, "=Zacatecas", Concentrado!$B$2:$B$353,  "="&amp;$A11)</f>
        <v>1</v>
      </c>
      <c r="C11" s="6">
        <f>SUMIFS(Concentrado!D$2:D$353, Concentrado!$A$2:$A$353, "=Zacatecas", Concentrado!$B$2:$B$353,  "="&amp;$A11)</f>
        <v>4</v>
      </c>
      <c r="D11" s="6">
        <f>SUMIFS(Concentrado!E$2:E$353, Concentrado!$A$2:$A$353, "=Zacatecas", Concentrado!$B$2:$B$353,  "="&amp;$A11)</f>
        <v>0</v>
      </c>
      <c r="E11" s="6">
        <f>SUMIFS(Concentrado!F$2:F$353, Concentrado!$A$2:$A$353, "=Zacatecas", Concentrado!$B$2:$B$353,  "="&amp;$A11)</f>
        <v>0</v>
      </c>
      <c r="F11" s="6">
        <f t="shared" ref="F11:F12" si="0">SUM(F2:F10)</f>
        <v>414</v>
      </c>
    </row>
    <row r="12" spans="1:6" x14ac:dyDescent="0.2">
      <c r="A12" s="5" t="s">
        <v>20</v>
      </c>
      <c r="B12" s="6">
        <f>SUMIFS(Concentrado!C$2:C$353, Concentrado!$A$2:$A$353, "=Zacatecas", Concentrado!$B$2:$B$353,  "="&amp;$A12)</f>
        <v>4</v>
      </c>
      <c r="C12" s="6">
        <f>SUMIFS(Concentrado!D$2:D$353, Concentrado!$A$2:$A$353, "=Zacatecas", Concentrado!$B$2:$B$353,  "="&amp;$A12)</f>
        <v>18</v>
      </c>
      <c r="D12" s="6">
        <f>SUMIFS(Concentrado!E$2:E$353, Concentrado!$A$2:$A$353, "=Zacatecas", Concentrado!$B$2:$B$353,  "="&amp;$A12)</f>
        <v>0</v>
      </c>
      <c r="E12" s="6">
        <f>SUMIFS(Concentrado!F$2:F$353, Concentrado!$A$2:$A$353, "=Zacatecas", Concentrado!$B$2:$B$353,  "="&amp;$A12)</f>
        <v>0</v>
      </c>
      <c r="F12" s="6">
        <f t="shared" si="0"/>
        <v>776</v>
      </c>
    </row>
    <row r="13" spans="1:6" x14ac:dyDescent="0.2">
      <c r="A13" s="8" t="s">
        <v>21</v>
      </c>
      <c r="B13" s="8">
        <f>SUM(B2:B12)</f>
        <v>76</v>
      </c>
      <c r="C13" s="8">
        <f>SUM(C2:C12)</f>
        <v>459</v>
      </c>
      <c r="D13" s="8">
        <f>SUM(D2:D12)</f>
        <v>0</v>
      </c>
      <c r="E13" s="8">
        <f>SUM(E2:E12)</f>
        <v>0</v>
      </c>
      <c r="F13" s="8">
        <f>SUM(F2:F12)</f>
        <v>1604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"=Baja California", Concentrado!$B$2:$B$353,  "="&amp;$A2)</f>
        <v>36</v>
      </c>
      <c r="C2" s="6">
        <f>SUMIFS(Concentrado!D$2:D$353, Concentrado!$A$2:$A$353, "=Baja California", Concentrado!$B$2:$B$353,  "="&amp;$A2)</f>
        <v>58</v>
      </c>
      <c r="D2" s="6">
        <f>SUMIFS(Concentrado!E$2:E$353, Concentrado!$A$2:$A$353, "=Baja California", Concentrado!$B$2:$B$353,  "="&amp;$A2)</f>
        <v>0</v>
      </c>
      <c r="E2" s="6">
        <f>SUMIFS(Concentrado!F$2:F$353, Concentrado!$A$2:$A$353, "=Baja California", Concentrado!$B$2:$B$353,  "="&amp;$A2)</f>
        <v>0</v>
      </c>
      <c r="F2" s="6">
        <f>SUMIFS(Concentrado!G$2:G$353, Concentrado!$A$2:$A$353, "=Baja California", Concentrado!$B$2:$B$353,  "="&amp;$A2)</f>
        <v>94</v>
      </c>
    </row>
    <row r="3" spans="1:6" x14ac:dyDescent="0.2">
      <c r="A3" s="5" t="s">
        <v>11</v>
      </c>
      <c r="B3" s="6">
        <f>SUMIFS(Concentrado!C$2:C$353, Concentrado!$A$2:$A$353, "=Baja California", Concentrado!$B$2:$B$353,  "="&amp;$A3)</f>
        <v>9</v>
      </c>
      <c r="C3" s="6">
        <f>SUMIFS(Concentrado!D$2:D$353, Concentrado!$A$2:$A$353, "=Baja California", Concentrado!$B$2:$B$353,  "="&amp;$A3)</f>
        <v>295</v>
      </c>
      <c r="D3" s="6">
        <f>SUMIFS(Concentrado!E$2:E$353, Concentrado!$A$2:$A$353, "=Baja California", Concentrado!$B$2:$B$353,  "="&amp;$A3)</f>
        <v>0</v>
      </c>
      <c r="E3" s="6">
        <f>SUMIFS(Concentrado!F$2:F$353, Concentrado!$A$2:$A$353, "=Baja California", Concentrado!$B$2:$B$353,  "="&amp;$A3)</f>
        <v>0</v>
      </c>
      <c r="F3" s="6">
        <f>SUMIFS(Concentrado!G$2:G353, Concentrado!$A$2:$A353, "=Baja California", Concentrado!$B$2:$B353,  "="&amp;$A3)</f>
        <v>304</v>
      </c>
    </row>
    <row r="4" spans="1:6" x14ac:dyDescent="0.2">
      <c r="A4" s="5" t="s">
        <v>12</v>
      </c>
      <c r="B4" s="6">
        <f>SUMIFS(Concentrado!C$2:C$353, Concentrado!$A$2:$A$353, "=Baja California", Concentrado!$B$2:$B$353,  "="&amp;$A4)</f>
        <v>84</v>
      </c>
      <c r="C4" s="6">
        <f>SUMIFS(Concentrado!D$2:D$353, Concentrado!$A$2:$A$353, "=Baja California", Concentrado!$B$2:$B$353,  "="&amp;$A4)</f>
        <v>34</v>
      </c>
      <c r="D4" s="6">
        <f>SUMIFS(Concentrado!E$2:E$353, Concentrado!$A$2:$A$353, "=Baja California", Concentrado!$B$2:$B$353,  "="&amp;$A4)</f>
        <v>0</v>
      </c>
      <c r="E4" s="6">
        <f>SUMIFS(Concentrado!F$2:F$353, Concentrado!$A$2:$A$353, "=Baja California", Concentrado!$B$2:$B$353,  "="&amp;$A4)</f>
        <v>0</v>
      </c>
      <c r="F4" s="6">
        <f>SUMIFS(Concentrado!G$2:G353, Concentrado!$A$2:$A353, "=Baja California", Concentrado!$B$2:$B353,  "="&amp;$A4)</f>
        <v>118</v>
      </c>
    </row>
    <row r="5" spans="1:6" x14ac:dyDescent="0.2">
      <c r="A5" s="5" t="s">
        <v>13</v>
      </c>
      <c r="B5" s="6">
        <f>SUMIFS(Concentrado!C$2:C$353, Concentrado!$A$2:$A$353, "=Baja California", Concentrado!$B$2:$B$353,  "="&amp;$A5)</f>
        <v>2</v>
      </c>
      <c r="C5" s="6">
        <f>SUMIFS(Concentrado!D$2:D$353, Concentrado!$A$2:$A$353, "=Baja California", Concentrado!$B$2:$B$353,  "="&amp;$A5)</f>
        <v>16</v>
      </c>
      <c r="D5" s="6">
        <f>SUMIFS(Concentrado!E$2:E$353, Concentrado!$A$2:$A$353, "=Baja California", Concentrado!$B$2:$B$353,  "="&amp;$A5)</f>
        <v>0</v>
      </c>
      <c r="E5" s="6">
        <f>SUMIFS(Concentrado!F$2:F$353, Concentrado!$A$2:$A$353, "=Baja California", Concentrado!$B$2:$B$353,  "="&amp;$A5)</f>
        <v>0</v>
      </c>
      <c r="F5" s="6">
        <f>SUMIFS(Concentrado!G$2:G353, Concentrado!$A$2:$A353, "=Baja California", Concentrado!$B$2:$B353,  "="&amp;$A5)</f>
        <v>18</v>
      </c>
    </row>
    <row r="6" spans="1:6" x14ac:dyDescent="0.2">
      <c r="A6" s="5" t="s">
        <v>14</v>
      </c>
      <c r="B6" s="6">
        <f>SUMIFS(Concentrado!C$2:C$353, Concentrado!$A$2:$A$353, "=Baja California", Concentrado!$B$2:$B$353,  "="&amp;$A6)</f>
        <v>0</v>
      </c>
      <c r="C6" s="6">
        <f>SUMIFS(Concentrado!D$2:D$353, Concentrado!$A$2:$A$353, "=Baja California", Concentrado!$B$2:$B$353,  "="&amp;$A6)</f>
        <v>0</v>
      </c>
      <c r="D6" s="6">
        <f>SUMIFS(Concentrado!E$2:E$353, Concentrado!$A$2:$A$353, "=Baja California", Concentrado!$B$2:$B$353,  "="&amp;$A6)</f>
        <v>0</v>
      </c>
      <c r="E6" s="6">
        <f>SUMIFS(Concentrado!F$2:F$353, Concentrado!$A$2:$A$353, "=Baja California", Concentrado!$B$2:$B$353,  "="&amp;$A6)</f>
        <v>0</v>
      </c>
      <c r="F6" s="6">
        <f>SUMIFS(Concentrado!G$2:G353, Concentrado!$A$2:$A353, "=Baja California",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"=Baja California", Concentrado!$B$2:$B$353,  "="&amp;$A7)</f>
        <v>1</v>
      </c>
      <c r="C7" s="6">
        <f>SUMIFS(Concentrado!D$2:D$353, Concentrado!$A$2:$A$353, "=Baja California", Concentrado!$B$2:$B$353,  "="&amp;$A7)</f>
        <v>5</v>
      </c>
      <c r="D7" s="6">
        <f>SUMIFS(Concentrado!E$2:E$353, Concentrado!$A$2:$A$353, "=Baja California", Concentrado!$B$2:$B$353,  "="&amp;$A7)</f>
        <v>0</v>
      </c>
      <c r="E7" s="6">
        <f>SUMIFS(Concentrado!F$2:F$353, Concentrado!$A$2:$A$353, "=Baja California", Concentrado!$B$2:$B$353,  "="&amp;$A7)</f>
        <v>0</v>
      </c>
      <c r="F7" s="6">
        <f>SUMIFS(Concentrado!G$2:G353, Concentrado!$A$2:$A353, "=Baja California", Concentrado!$B$2:$B353,  "="&amp;$A7)</f>
        <v>6</v>
      </c>
    </row>
    <row r="8" spans="1:6" x14ac:dyDescent="0.2">
      <c r="A8" s="5" t="s">
        <v>16</v>
      </c>
      <c r="B8" s="6">
        <f>SUMIFS(Concentrado!C$2:C$353, Concentrado!$A$2:$A$353, "=Baja California", Concentrado!$B$2:$B$353,  "="&amp;$A8)</f>
        <v>10</v>
      </c>
      <c r="C8" s="6">
        <f>SUMIFS(Concentrado!D$2:D$353, Concentrado!$A$2:$A$353, "=Baja California", Concentrado!$B$2:$B$353,  "="&amp;$A8)</f>
        <v>35</v>
      </c>
      <c r="D8" s="6">
        <f>SUMIFS(Concentrado!E$2:E$353, Concentrado!$A$2:$A$353, "=Baja California", Concentrado!$B$2:$B$353,  "="&amp;$A8)</f>
        <v>0</v>
      </c>
      <c r="E8" s="6">
        <f>SUMIFS(Concentrado!F$2:F$353, Concentrado!$A$2:$A$353, "=Baja California", Concentrado!$B$2:$B$353,  "="&amp;$A8)</f>
        <v>0</v>
      </c>
      <c r="F8" s="6">
        <f>SUMIFS(Concentrado!G$2:G353, Concentrado!$A$2:$A353, "=Baja California", Concentrado!$B$2:$B353,  "="&amp;$A8)</f>
        <v>45</v>
      </c>
    </row>
    <row r="9" spans="1:6" x14ac:dyDescent="0.2">
      <c r="A9" s="5" t="s">
        <v>17</v>
      </c>
      <c r="B9" s="6">
        <f>SUMIFS(Concentrado!C$2:C$353, Concentrado!$A$2:$A$353, "=Baja California", Concentrado!$B$2:$B$353,  "="&amp;$A9)</f>
        <v>0</v>
      </c>
      <c r="C9" s="6">
        <f>SUMIFS(Concentrado!D$2:D$353, Concentrado!$A$2:$A$353, "=Baja California", Concentrado!$B$2:$B$353,  "="&amp;$A9)</f>
        <v>0</v>
      </c>
      <c r="D9" s="6">
        <f>SUMIFS(Concentrado!E$2:E$353, Concentrado!$A$2:$A$353, "=Baja California", Concentrado!$B$2:$B$353,  "="&amp;$A9)</f>
        <v>0</v>
      </c>
      <c r="E9" s="6">
        <f>SUMIFS(Concentrado!F$2:F$353, Concentrado!$A$2:$A$353, "=Baja California", Concentrado!$B$2:$B$353,  "="&amp;$A9)</f>
        <v>0</v>
      </c>
      <c r="F9" s="6">
        <f>SUMIFS(Concentrado!G$2:G353, Concentrado!$A$2:$A353, "=Baja California",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"=Baja California", Concentrado!$B$2:$B$353,  "="&amp;$A10)</f>
        <v>10</v>
      </c>
      <c r="C10" s="6">
        <f>SUMIFS(Concentrado!D$2:D$353, Concentrado!$A$2:$A$353, "=Baja California", Concentrado!$B$2:$B$353,  "="&amp;$A10)</f>
        <v>33</v>
      </c>
      <c r="D10" s="6">
        <f>SUMIFS(Concentrado!E$2:E$353, Concentrado!$A$2:$A$353, "=Baja California", Concentrado!$B$2:$B$353,  "="&amp;$A10)</f>
        <v>0</v>
      </c>
      <c r="E10" s="6">
        <f>SUMIFS(Concentrado!F$2:F$353, Concentrado!$A$2:$A$353, "=Baja California", Concentrado!$B$2:$B$353,  "="&amp;$A10)</f>
        <v>0</v>
      </c>
      <c r="F10" s="6">
        <f>SUMIFS(Concentrado!G$2:G353, Concentrado!$A$2:$A353, "=Baja California", Concentrado!$B$2:$B353,  "="&amp;$A10)</f>
        <v>43</v>
      </c>
    </row>
    <row r="11" spans="1:6" x14ac:dyDescent="0.2">
      <c r="A11" s="5" t="s">
        <v>19</v>
      </c>
      <c r="B11" s="6">
        <f>SUMIFS(Concentrado!C$2:C$353, Concentrado!$A$2:$A$353, "=Baja California", Concentrado!$B$2:$B$353,  "="&amp;$A11)</f>
        <v>0</v>
      </c>
      <c r="C11" s="6">
        <f>SUMIFS(Concentrado!D$2:D$353, Concentrado!$A$2:$A$353, "=Baja California", Concentrado!$B$2:$B$353,  "="&amp;$A11)</f>
        <v>10</v>
      </c>
      <c r="D11" s="6">
        <f>SUMIFS(Concentrado!E$2:E$353, Concentrado!$A$2:$A$353, "=Baja California", Concentrado!$B$2:$B$353,  "="&amp;$A11)</f>
        <v>0</v>
      </c>
      <c r="E11" s="6">
        <f>SUMIFS(Concentrado!F$2:F$353, Concentrado!$A$2:$A$353, "=Baja California", Concentrado!$B$2:$B$353,  "="&amp;$A11)</f>
        <v>0</v>
      </c>
      <c r="F11" s="6">
        <f>SUMIFS(Concentrado!G$2:G353, Concentrado!$A$2:$A353, "=Baja California", Concentrado!$B$2:$B353,  "="&amp;$A11)</f>
        <v>10</v>
      </c>
    </row>
    <row r="12" spans="1:6" x14ac:dyDescent="0.2">
      <c r="A12" s="5" t="s">
        <v>20</v>
      </c>
      <c r="B12" s="6">
        <f>SUMIFS(Concentrado!C$2:C$353, Concentrado!$A$2:$A$353, "=Baja California", Concentrado!$B$2:$B$353,  "="&amp;$A12)</f>
        <v>1</v>
      </c>
      <c r="C12" s="6">
        <f>SUMIFS(Concentrado!D$2:D$353, Concentrado!$A$2:$A$353, "=Baja California", Concentrado!$B$2:$B$353,  "="&amp;$A12)</f>
        <v>22</v>
      </c>
      <c r="D12" s="6">
        <f>SUMIFS(Concentrado!E$2:E$353, Concentrado!$A$2:$A$353, "=Baja California", Concentrado!$B$2:$B$353,  "="&amp;$A12)</f>
        <v>0</v>
      </c>
      <c r="E12" s="6">
        <f>SUMIFS(Concentrado!F$2:F$353, Concentrado!$A$2:$A$353, "=Baja California", Concentrado!$B$2:$B$353,  "="&amp;$A12)</f>
        <v>0</v>
      </c>
      <c r="F12" s="6">
        <f>SUMIFS(Concentrado!G$2:G353, Concentrado!$A$2:$A353, "=Baja California", Concentrado!$B$2:$B353,  "="&amp;$A12)</f>
        <v>23</v>
      </c>
    </row>
    <row r="13" spans="1:6" x14ac:dyDescent="0.2">
      <c r="A13" s="8" t="s">
        <v>21</v>
      </c>
      <c r="B13" s="8">
        <f>SUM(B2:B12)</f>
        <v>153</v>
      </c>
      <c r="C13" s="8">
        <f>SUM(C2:C12)</f>
        <v>508</v>
      </c>
      <c r="D13" s="8">
        <f>SUM(D2:D12)</f>
        <v>0</v>
      </c>
      <c r="E13" s="8">
        <f>SUM(E2:E12)</f>
        <v>0</v>
      </c>
      <c r="F13" s="8">
        <f>SUM(F2:F12)</f>
        <v>661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"=Baja California Sur", Concentrado!$B$2:$B$353,  "="&amp;$A2)</f>
        <v>6</v>
      </c>
      <c r="C2" s="6">
        <f>SUMIFS(Concentrado!D$2:D$353, Concentrado!$A$2:$A$353, "=Baja California Sur", Concentrado!$B$2:$B$353,  "="&amp;$A2)</f>
        <v>9</v>
      </c>
      <c r="D2" s="6">
        <f>SUMIFS(Concentrado!E$2:E$353, Concentrado!$A$2:$A$353, "=Baja California Sur", Concentrado!$B$2:$B$353,  "="&amp;$A2)</f>
        <v>0</v>
      </c>
      <c r="E2" s="6">
        <f>SUMIFS(Concentrado!F$2:F$353, Concentrado!$A$2:$A$353, "=Baja California Sur", Concentrado!$B$2:$B$353,  "="&amp;$A2)</f>
        <v>0</v>
      </c>
      <c r="F2" s="6">
        <f>SUMIFS(Concentrado!G$2:G$353, Concentrado!$A$2:$A$353, "=Baja California Sur", Concentrado!$B$2:$B$353,  "="&amp;$A2)</f>
        <v>15</v>
      </c>
    </row>
    <row r="3" spans="1:6" x14ac:dyDescent="0.2">
      <c r="A3" s="5" t="s">
        <v>11</v>
      </c>
      <c r="B3" s="6">
        <f>SUMIFS(Concentrado!C$2:C$353, Concentrado!$A$2:$A$353, "=Baja California Sur", Concentrado!$B$2:$B$353,  "="&amp;$A3)</f>
        <v>1</v>
      </c>
      <c r="C3" s="6">
        <f>SUMIFS(Concentrado!D$2:D$353, Concentrado!$A$2:$A$353, "=Baja California Sur", Concentrado!$B$2:$B$353,  "="&amp;$A3)</f>
        <v>15</v>
      </c>
      <c r="D3" s="6">
        <f>SUMIFS(Concentrado!E$2:E$353, Concentrado!$A$2:$A$353, "=Baja California Sur", Concentrado!$B$2:$B$353,  "="&amp;$A3)</f>
        <v>0</v>
      </c>
      <c r="E3" s="6">
        <f>SUMIFS(Concentrado!F$2:F$353, Concentrado!$A$2:$A$353, "=Baja California Sur", Concentrado!$B$2:$B$353,  "="&amp;$A3)</f>
        <v>0</v>
      </c>
      <c r="F3" s="6">
        <f>SUMIFS(Concentrado!G$2:G353, Concentrado!$A$2:$A353, "=Baja California Sur", Concentrado!$B$2:$B353,  "="&amp;$A3)</f>
        <v>16</v>
      </c>
    </row>
    <row r="4" spans="1:6" x14ac:dyDescent="0.2">
      <c r="A4" s="5" t="s">
        <v>12</v>
      </c>
      <c r="B4" s="6">
        <f>SUMIFS(Concentrado!C$2:C$353, Concentrado!$A$2:$A$353, "=Baja California Sur", Concentrado!$B$2:$B$353,  "="&amp;$A4)</f>
        <v>25</v>
      </c>
      <c r="C4" s="6">
        <f>SUMIFS(Concentrado!D$2:D$353, Concentrado!$A$2:$A$353, "=Baja California Sur", Concentrado!$B$2:$B$353,  "="&amp;$A4)</f>
        <v>10</v>
      </c>
      <c r="D4" s="6">
        <f>SUMIFS(Concentrado!E$2:E$353, Concentrado!$A$2:$A$353, "=Baja California Sur", Concentrado!$B$2:$B$353,  "="&amp;$A4)</f>
        <v>0</v>
      </c>
      <c r="E4" s="6">
        <f>SUMIFS(Concentrado!F$2:F$353, Concentrado!$A$2:$A$353, "=Baja California Sur", Concentrado!$B$2:$B$353,  "="&amp;$A4)</f>
        <v>2</v>
      </c>
      <c r="F4" s="6">
        <f>SUMIFS(Concentrado!G$2:G353, Concentrado!$A$2:$A353, "=Baja California Sur", Concentrado!$B$2:$B353,  "="&amp;$A4)</f>
        <v>37</v>
      </c>
    </row>
    <row r="5" spans="1:6" x14ac:dyDescent="0.2">
      <c r="A5" s="5" t="s">
        <v>13</v>
      </c>
      <c r="B5" s="6">
        <f>SUMIFS(Concentrado!C$2:C$353, Concentrado!$A$2:$A$353, "=Baja California Sur", Concentrado!$B$2:$B$353,  "="&amp;$A5)</f>
        <v>0</v>
      </c>
      <c r="C5" s="6">
        <f>SUMIFS(Concentrado!D$2:D$353, Concentrado!$A$2:$A$353, "=Baja California Sur", Concentrado!$B$2:$B$353,  "="&amp;$A5)</f>
        <v>1</v>
      </c>
      <c r="D5" s="6">
        <f>SUMIFS(Concentrado!E$2:E$353, Concentrado!$A$2:$A$353, "=Baja California Sur", Concentrado!$B$2:$B$353,  "="&amp;$A5)</f>
        <v>0</v>
      </c>
      <c r="E5" s="6">
        <f>SUMIFS(Concentrado!F$2:F$353, Concentrado!$A$2:$A$353, "=Baja California Sur", Concentrado!$B$2:$B$353,  "="&amp;$A5)</f>
        <v>0</v>
      </c>
      <c r="F5" s="6">
        <f>SUMIFS(Concentrado!G$2:G353, Concentrado!$A$2:$A353, "=Baja California Sur", Concentrado!$B$2:$B353,  "="&amp;$A5)</f>
        <v>1</v>
      </c>
    </row>
    <row r="6" spans="1:6" x14ac:dyDescent="0.2">
      <c r="A6" s="5" t="s">
        <v>14</v>
      </c>
      <c r="B6" s="6">
        <f>SUMIFS(Concentrado!C$2:C$353, Concentrado!$A$2:$A$353, "=Baja California Sur", Concentrado!$B$2:$B$353,  "="&amp;$A6)</f>
        <v>0</v>
      </c>
      <c r="C6" s="6">
        <f>SUMIFS(Concentrado!D$2:D$353, Concentrado!$A$2:$A$353, "=Baja California Sur", Concentrado!$B$2:$B$353,  "="&amp;$A6)</f>
        <v>0</v>
      </c>
      <c r="D6" s="6">
        <f>SUMIFS(Concentrado!E$2:E$353, Concentrado!$A$2:$A$353, "=Baja California Sur", Concentrado!$B$2:$B$353,  "="&amp;$A6)</f>
        <v>0</v>
      </c>
      <c r="E6" s="6">
        <f>SUMIFS(Concentrado!F$2:F$353, Concentrado!$A$2:$A$353, "=Baja California Sur", Concentrado!$B$2:$B$353,  "="&amp;$A6)</f>
        <v>0</v>
      </c>
      <c r="F6" s="6">
        <f>SUMIFS(Concentrado!G$2:G353, Concentrado!$A$2:$A353, "=Baja California Sur",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"=Baja California Sur", Concentrado!$B$2:$B$353,  "="&amp;$A7)</f>
        <v>0</v>
      </c>
      <c r="C7" s="6">
        <f>SUMIFS(Concentrado!D$2:D$353, Concentrado!$A$2:$A$353, "=Baja California Sur", Concentrado!$B$2:$B$353,  "="&amp;$A7)</f>
        <v>1</v>
      </c>
      <c r="D7" s="6">
        <f>SUMIFS(Concentrado!E$2:E$353, Concentrado!$A$2:$A$353, "=Baja California Sur", Concentrado!$B$2:$B$353,  "="&amp;$A7)</f>
        <v>0</v>
      </c>
      <c r="E7" s="6">
        <f>SUMIFS(Concentrado!F$2:F$353, Concentrado!$A$2:$A$353, "=Baja California Sur", Concentrado!$B$2:$B$353,  "="&amp;$A7)</f>
        <v>0</v>
      </c>
      <c r="F7" s="6">
        <f>SUMIFS(Concentrado!G$2:G353, Concentrado!$A$2:$A353, "=Baja California Sur", Concentrado!$B$2:$B353,  "="&amp;$A7)</f>
        <v>1</v>
      </c>
    </row>
    <row r="8" spans="1:6" x14ac:dyDescent="0.2">
      <c r="A8" s="5" t="s">
        <v>16</v>
      </c>
      <c r="B8" s="6">
        <f>SUMIFS(Concentrado!C$2:C$353, Concentrado!$A$2:$A$353, "=Baja California Sur", Concentrado!$B$2:$B$353,  "="&amp;$A8)</f>
        <v>1</v>
      </c>
      <c r="C8" s="6">
        <f>SUMIFS(Concentrado!D$2:D$353, Concentrado!$A$2:$A$353, "=Baja California Sur", Concentrado!$B$2:$B$353,  "="&amp;$A8)</f>
        <v>0</v>
      </c>
      <c r="D8" s="6">
        <f>SUMIFS(Concentrado!E$2:E$353, Concentrado!$A$2:$A$353, "=Baja California Sur", Concentrado!$B$2:$B$353,  "="&amp;$A8)</f>
        <v>0</v>
      </c>
      <c r="E8" s="6">
        <f>SUMIFS(Concentrado!F$2:F$353, Concentrado!$A$2:$A$353, "=Baja California Sur", Concentrado!$B$2:$B$353,  "="&amp;$A8)</f>
        <v>0</v>
      </c>
      <c r="F8" s="6">
        <f>SUMIFS(Concentrado!G$2:G353, Concentrado!$A$2:$A353, "=Baja California Sur", Concentrado!$B$2:$B353,  "="&amp;$A8)</f>
        <v>1</v>
      </c>
    </row>
    <row r="9" spans="1:6" x14ac:dyDescent="0.2">
      <c r="A9" s="5" t="s">
        <v>17</v>
      </c>
      <c r="B9" s="6">
        <f>SUMIFS(Concentrado!C$2:C$353, Concentrado!$A$2:$A$353, "=Baja California Sur", Concentrado!$B$2:$B$353,  "="&amp;$A9)</f>
        <v>0</v>
      </c>
      <c r="C9" s="6">
        <f>SUMIFS(Concentrado!D$2:D$353, Concentrado!$A$2:$A$353, "=Baja California Sur", Concentrado!$B$2:$B$353,  "="&amp;$A9)</f>
        <v>0</v>
      </c>
      <c r="D9" s="6">
        <f>SUMIFS(Concentrado!E$2:E$353, Concentrado!$A$2:$A$353, "=Baja California Sur", Concentrado!$B$2:$B$353,  "="&amp;$A9)</f>
        <v>0</v>
      </c>
      <c r="E9" s="6">
        <f>SUMIFS(Concentrado!F$2:F$353, Concentrado!$A$2:$A$353, "=Baja California Sur", Concentrado!$B$2:$B$353,  "="&amp;$A9)</f>
        <v>0</v>
      </c>
      <c r="F9" s="6">
        <f>SUMIFS(Concentrado!G$2:G353, Concentrado!$A$2:$A353, "=Baja California Sur",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"=Baja California Sur", Concentrado!$B$2:$B$353,  "="&amp;$A10)</f>
        <v>3</v>
      </c>
      <c r="C10" s="6">
        <f>SUMIFS(Concentrado!D$2:D$353, Concentrado!$A$2:$A$353, "=Baja California Sur", Concentrado!$B$2:$B$353,  "="&amp;$A10)</f>
        <v>7</v>
      </c>
      <c r="D10" s="6">
        <f>SUMIFS(Concentrado!E$2:E$353, Concentrado!$A$2:$A$353, "=Baja California Sur", Concentrado!$B$2:$B$353,  "="&amp;$A10)</f>
        <v>0</v>
      </c>
      <c r="E10" s="6">
        <f>SUMIFS(Concentrado!F$2:F$353, Concentrado!$A$2:$A$353, "=Baja California Sur", Concentrado!$B$2:$B$353,  "="&amp;$A10)</f>
        <v>0</v>
      </c>
      <c r="F10" s="6">
        <f>SUMIFS(Concentrado!G$2:G353, Concentrado!$A$2:$A353, "=Baja California Sur", Concentrado!$B$2:$B353,  "="&amp;$A10)</f>
        <v>10</v>
      </c>
    </row>
    <row r="11" spans="1:6" x14ac:dyDescent="0.2">
      <c r="A11" s="5" t="s">
        <v>19</v>
      </c>
      <c r="B11" s="6">
        <f>SUMIFS(Concentrado!C$2:C$353, Concentrado!$A$2:$A$353, "=Baja California Sur", Concentrado!$B$2:$B$353,  "="&amp;$A11)</f>
        <v>3</v>
      </c>
      <c r="C11" s="6">
        <f>SUMIFS(Concentrado!D$2:D$353, Concentrado!$A$2:$A$353, "=Baja California Sur", Concentrado!$B$2:$B$353,  "="&amp;$A11)</f>
        <v>0</v>
      </c>
      <c r="D11" s="6">
        <f>SUMIFS(Concentrado!E$2:E$353, Concentrado!$A$2:$A$353, "=Baja California Sur", Concentrado!$B$2:$B$353,  "="&amp;$A11)</f>
        <v>0</v>
      </c>
      <c r="E11" s="6">
        <f>SUMIFS(Concentrado!F$2:F$353, Concentrado!$A$2:$A$353, "=Baja California Sur", Concentrado!$B$2:$B$353,  "="&amp;$A11)</f>
        <v>0</v>
      </c>
      <c r="F11" s="6">
        <f>SUMIFS(Concentrado!G$2:G353, Concentrado!$A$2:$A353, "=Baja California Sur", Concentrado!$B$2:$B353,  "="&amp;$A11)</f>
        <v>3</v>
      </c>
    </row>
    <row r="12" spans="1:6" x14ac:dyDescent="0.2">
      <c r="A12" s="5" t="s">
        <v>20</v>
      </c>
      <c r="B12" s="6">
        <f>SUMIFS(Concentrado!C$2:C$353, Concentrado!$A$2:$A$353, "=Baja California Sur", Concentrado!$B$2:$B$353,  "="&amp;$A12)</f>
        <v>0</v>
      </c>
      <c r="C12" s="6">
        <f>SUMIFS(Concentrado!D$2:D$353, Concentrado!$A$2:$A$353, "=Baja California Sur", Concentrado!$B$2:$B$353,  "="&amp;$A12)</f>
        <v>0</v>
      </c>
      <c r="D12" s="6">
        <f>SUMIFS(Concentrado!E$2:E$353, Concentrado!$A$2:$A$353, "=Baja California Sur", Concentrado!$B$2:$B$353,  "="&amp;$A12)</f>
        <v>0</v>
      </c>
      <c r="E12" s="6">
        <f>SUMIFS(Concentrado!F$2:F$353, Concentrado!$A$2:$A$353, "=Baja California Sur", Concentrado!$B$2:$B$353,  "="&amp;$A12)</f>
        <v>0</v>
      </c>
      <c r="F12" s="6">
        <f>SUMIFS(Concentrado!G$2:G353, Concentrado!$A$2:$A353, "=Baja California Sur", Concentrado!$B$2:$B353,  "="&amp;$A12)</f>
        <v>0</v>
      </c>
    </row>
    <row r="13" spans="1:6" x14ac:dyDescent="0.2">
      <c r="A13" s="8" t="s">
        <v>21</v>
      </c>
      <c r="B13" s="8">
        <f>SUM(B2:B12)</f>
        <v>39</v>
      </c>
      <c r="C13" s="8">
        <f>SUM(C2:C12)</f>
        <v>43</v>
      </c>
      <c r="D13" s="8">
        <f>SUM(D2:D12)</f>
        <v>0</v>
      </c>
      <c r="E13" s="8">
        <f>SUM(E2:E12)</f>
        <v>2</v>
      </c>
      <c r="F13" s="8">
        <f>SUM(F2:F12)</f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"=Campeche", Concentrado!$B$2:$B$353,  "="&amp;$A2)</f>
        <v>40</v>
      </c>
      <c r="C2" s="6">
        <f>SUMIFS(Concentrado!D$2:D$353, Concentrado!$A$2:$A$353, "=Campeche", Concentrado!$B$2:$B$353,  "="&amp;$A2)</f>
        <v>38</v>
      </c>
      <c r="D2" s="6">
        <f>SUMIFS(Concentrado!E$2:E$353, Concentrado!$A$2:$A$353, "=Campeche", Concentrado!$B$2:$B$353,  "="&amp;$A2)</f>
        <v>0</v>
      </c>
      <c r="E2" s="6">
        <f>SUMIFS(Concentrado!F$2:F$353, Concentrado!$A$2:$A$353, "=Campeche", Concentrado!$B$2:$B$353,  "="&amp;$A2)</f>
        <v>0</v>
      </c>
      <c r="F2" s="6">
        <f>SUMIFS(Concentrado!G$2:G$353, Concentrado!$A$2:$A$353, "=Campeche", Concentrado!$B$2:$B$353,  "="&amp;$A2)</f>
        <v>78</v>
      </c>
    </row>
    <row r="3" spans="1:6" x14ac:dyDescent="0.2">
      <c r="A3" s="5" t="s">
        <v>11</v>
      </c>
      <c r="B3" s="6">
        <f>SUMIFS(Concentrado!C$2:C$353, Concentrado!$A$2:$A$353, "=Campeche", Concentrado!$B$2:$B$353,  "="&amp;$A3)</f>
        <v>8</v>
      </c>
      <c r="C3" s="6">
        <f>SUMIFS(Concentrado!D$2:D$353, Concentrado!$A$2:$A$353, "=Campeche", Concentrado!$B$2:$B$353,  "="&amp;$A3)</f>
        <v>216</v>
      </c>
      <c r="D3" s="6">
        <f>SUMIFS(Concentrado!E$2:E$353, Concentrado!$A$2:$A$353, "=Campeche", Concentrado!$B$2:$B$353,  "="&amp;$A3)</f>
        <v>0</v>
      </c>
      <c r="E3" s="6">
        <f>SUMIFS(Concentrado!F$2:F$353, Concentrado!$A$2:$A$353, "=Campeche", Concentrado!$B$2:$B$353,  "="&amp;$A3)</f>
        <v>0</v>
      </c>
      <c r="F3" s="6">
        <f>SUMIFS(Concentrado!G$2:G353, Concentrado!$A$2:$A353, "=Campeche", Concentrado!$B$2:$B353,  "="&amp;$A3)</f>
        <v>224</v>
      </c>
    </row>
    <row r="4" spans="1:6" x14ac:dyDescent="0.2">
      <c r="A4" s="5" t="s">
        <v>12</v>
      </c>
      <c r="B4" s="6">
        <f>SUMIFS(Concentrado!C$2:C$353, Concentrado!$A$2:$A$353, "=Campeche", Concentrado!$B$2:$B$353,  "="&amp;$A4)</f>
        <v>145</v>
      </c>
      <c r="C4" s="6">
        <f>SUMIFS(Concentrado!D$2:D$353, Concentrado!$A$2:$A$353, "=Campeche", Concentrado!$B$2:$B$353,  "="&amp;$A4)</f>
        <v>36</v>
      </c>
      <c r="D4" s="6">
        <f>SUMIFS(Concentrado!E$2:E$353, Concentrado!$A$2:$A$353, "=Campeche", Concentrado!$B$2:$B$353,  "="&amp;$A4)</f>
        <v>0</v>
      </c>
      <c r="E4" s="6">
        <f>SUMIFS(Concentrado!F$2:F$353, Concentrado!$A$2:$A$353, "=Campeche", Concentrado!$B$2:$B$353,  "="&amp;$A4)</f>
        <v>0</v>
      </c>
      <c r="F4" s="6">
        <f>SUMIFS(Concentrado!G$2:G353, Concentrado!$A$2:$A353, "=Campeche", Concentrado!$B$2:$B353,  "="&amp;$A4)</f>
        <v>181</v>
      </c>
    </row>
    <row r="5" spans="1:6" x14ac:dyDescent="0.2">
      <c r="A5" s="5" t="s">
        <v>13</v>
      </c>
      <c r="B5" s="6">
        <f>SUMIFS(Concentrado!C$2:C$353, Concentrado!$A$2:$A$353, "=Campeche", Concentrado!$B$2:$B$353,  "="&amp;$A5)</f>
        <v>1</v>
      </c>
      <c r="C5" s="6">
        <f>SUMIFS(Concentrado!D$2:D$353, Concentrado!$A$2:$A$353, "=Campeche", Concentrado!$B$2:$B$353,  "="&amp;$A5)</f>
        <v>13</v>
      </c>
      <c r="D5" s="6">
        <f>SUMIFS(Concentrado!E$2:E$353, Concentrado!$A$2:$A$353, "=Campeche", Concentrado!$B$2:$B$353,  "="&amp;$A5)</f>
        <v>0</v>
      </c>
      <c r="E5" s="6">
        <f>SUMIFS(Concentrado!F$2:F$353, Concentrado!$A$2:$A$353, "=Campeche", Concentrado!$B$2:$B$353,  "="&amp;$A5)</f>
        <v>0</v>
      </c>
      <c r="F5" s="6">
        <f>SUMIFS(Concentrado!G$2:G353, Concentrado!$A$2:$A353, "=Campeche", Concentrado!$B$2:$B353,  "="&amp;$A5)</f>
        <v>14</v>
      </c>
    </row>
    <row r="6" spans="1:6" x14ac:dyDescent="0.2">
      <c r="A6" s="5" t="s">
        <v>14</v>
      </c>
      <c r="B6" s="6">
        <f>SUMIFS(Concentrado!C$2:C$353, Concentrado!$A$2:$A$353, "=Campeche", Concentrado!$B$2:$B$353,  "="&amp;$A6)</f>
        <v>0</v>
      </c>
      <c r="C6" s="6">
        <f>SUMIFS(Concentrado!D$2:D$353, Concentrado!$A$2:$A$353, "=Campeche", Concentrado!$B$2:$B$353,  "="&amp;$A6)</f>
        <v>0</v>
      </c>
      <c r="D6" s="6">
        <f>SUMIFS(Concentrado!E$2:E$353, Concentrado!$A$2:$A$353, "=Campeche", Concentrado!$B$2:$B$353,  "="&amp;$A6)</f>
        <v>0</v>
      </c>
      <c r="E6" s="6">
        <f>SUMIFS(Concentrado!F$2:F$353, Concentrado!$A$2:$A$353, "=Campeche", Concentrado!$B$2:$B$353,  "="&amp;$A6)</f>
        <v>0</v>
      </c>
      <c r="F6" s="6">
        <f>SUMIFS(Concentrado!G$2:G353, Concentrado!$A$2:$A353, "=Campeche", Concentrado!$B$2:$B353,  "="&amp;$A6)</f>
        <v>0</v>
      </c>
    </row>
    <row r="7" spans="1:6" x14ac:dyDescent="0.2">
      <c r="A7" s="5" t="s">
        <v>15</v>
      </c>
      <c r="B7" s="6">
        <f>SUMIFS(Concentrado!C$2:C$353, Concentrado!$A$2:$A$353, "=Campeche", Concentrado!$B$2:$B$353,  "="&amp;$A7)</f>
        <v>1</v>
      </c>
      <c r="C7" s="6">
        <f>SUMIFS(Concentrado!D$2:D$353, Concentrado!$A$2:$A$353, "=Campeche", Concentrado!$B$2:$B$353,  "="&amp;$A7)</f>
        <v>10</v>
      </c>
      <c r="D7" s="6">
        <f>SUMIFS(Concentrado!E$2:E$353, Concentrado!$A$2:$A$353, "=Campeche", Concentrado!$B$2:$B$353,  "="&amp;$A7)</f>
        <v>0</v>
      </c>
      <c r="E7" s="6">
        <f>SUMIFS(Concentrado!F$2:F$353, Concentrado!$A$2:$A$353, "=Campeche", Concentrado!$B$2:$B$353,  "="&amp;$A7)</f>
        <v>0</v>
      </c>
      <c r="F7" s="6">
        <f>SUMIFS(Concentrado!G$2:G353, Concentrado!$A$2:$A353, "=Campeche", Concentrado!$B$2:$B353,  "="&amp;$A7)</f>
        <v>11</v>
      </c>
    </row>
    <row r="8" spans="1:6" x14ac:dyDescent="0.2">
      <c r="A8" s="5" t="s">
        <v>16</v>
      </c>
      <c r="B8" s="6">
        <f>SUMIFS(Concentrado!C$2:C$353, Concentrado!$A$2:$A$353, "=Campeche", Concentrado!$B$2:$B$353,  "="&amp;$A8)</f>
        <v>8</v>
      </c>
      <c r="C8" s="6">
        <f>SUMIFS(Concentrado!D$2:D$353, Concentrado!$A$2:$A$353, "=Campeche", Concentrado!$B$2:$B$353,  "="&amp;$A8)</f>
        <v>15</v>
      </c>
      <c r="D8" s="6">
        <f>SUMIFS(Concentrado!E$2:E$353, Concentrado!$A$2:$A$353, "=Campeche", Concentrado!$B$2:$B$353,  "="&amp;$A8)</f>
        <v>0</v>
      </c>
      <c r="E8" s="6">
        <f>SUMIFS(Concentrado!F$2:F$353, Concentrado!$A$2:$A$353, "=Campeche", Concentrado!$B$2:$B$353,  "="&amp;$A8)</f>
        <v>0</v>
      </c>
      <c r="F8" s="6">
        <f>SUMIFS(Concentrado!G$2:G353, Concentrado!$A$2:$A353, "=Campeche", Concentrado!$B$2:$B353,  "="&amp;$A8)</f>
        <v>23</v>
      </c>
    </row>
    <row r="9" spans="1:6" x14ac:dyDescent="0.2">
      <c r="A9" s="5" t="s">
        <v>17</v>
      </c>
      <c r="B9" s="6">
        <f>SUMIFS(Concentrado!C$2:C$353, Concentrado!$A$2:$A$353, "=Campeche", Concentrado!$B$2:$B$353,  "="&amp;$A9)</f>
        <v>0</v>
      </c>
      <c r="C9" s="6">
        <f>SUMIFS(Concentrado!D$2:D$353, Concentrado!$A$2:$A$353, "=Campeche", Concentrado!$B$2:$B$353,  "="&amp;$A9)</f>
        <v>0</v>
      </c>
      <c r="D9" s="6">
        <f>SUMIFS(Concentrado!E$2:E$353, Concentrado!$A$2:$A$353, "=Campeche", Concentrado!$B$2:$B$353,  "="&amp;$A9)</f>
        <v>0</v>
      </c>
      <c r="E9" s="6">
        <f>SUMIFS(Concentrado!F$2:F$353, Concentrado!$A$2:$A$353, "=Campeche", Concentrado!$B$2:$B$353,  "="&amp;$A9)</f>
        <v>0</v>
      </c>
      <c r="F9" s="6">
        <f>SUMIFS(Concentrado!G$2:G353, Concentrado!$A$2:$A353, "=Campeche",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"=Campeche", Concentrado!$B$2:$B$353,  "="&amp;$A10)</f>
        <v>32</v>
      </c>
      <c r="C10" s="6">
        <f>SUMIFS(Concentrado!D$2:D$353, Concentrado!$A$2:$A$353, "=Campeche", Concentrado!$B$2:$B$353,  "="&amp;$A10)</f>
        <v>38</v>
      </c>
      <c r="D10" s="6">
        <f>SUMIFS(Concentrado!E$2:E$353, Concentrado!$A$2:$A$353, "=Campeche", Concentrado!$B$2:$B$353,  "="&amp;$A10)</f>
        <v>0</v>
      </c>
      <c r="E10" s="6">
        <f>SUMIFS(Concentrado!F$2:F$353, Concentrado!$A$2:$A$353, "=Campeche", Concentrado!$B$2:$B$353,  "="&amp;$A10)</f>
        <v>0</v>
      </c>
      <c r="F10" s="6">
        <f>SUMIFS(Concentrado!G$2:G353, Concentrado!$A$2:$A353, "=Campeche", Concentrado!$B$2:$B353,  "="&amp;$A10)</f>
        <v>70</v>
      </c>
    </row>
    <row r="11" spans="1:6" x14ac:dyDescent="0.2">
      <c r="A11" s="5" t="s">
        <v>19</v>
      </c>
      <c r="B11" s="6">
        <f>SUMIFS(Concentrado!C$2:C$353, Concentrado!$A$2:$A$353, "=Campeche", Concentrado!$B$2:$B$353,  "="&amp;$A11)</f>
        <v>0</v>
      </c>
      <c r="C11" s="6">
        <f>SUMIFS(Concentrado!D$2:D$353, Concentrado!$A$2:$A$353, "=Campeche", Concentrado!$B$2:$B$353,  "="&amp;$A11)</f>
        <v>7</v>
      </c>
      <c r="D11" s="6">
        <f>SUMIFS(Concentrado!E$2:E$353, Concentrado!$A$2:$A$353, "=Campeche", Concentrado!$B$2:$B$353,  "="&amp;$A11)</f>
        <v>0</v>
      </c>
      <c r="E11" s="6">
        <f>SUMIFS(Concentrado!F$2:F$353, Concentrado!$A$2:$A$353, "=Campeche", Concentrado!$B$2:$B$353,  "="&amp;$A11)</f>
        <v>0</v>
      </c>
      <c r="F11" s="6">
        <f>SUMIFS(Concentrado!G$2:G353, Concentrado!$A$2:$A353, "=Campeche", Concentrado!$B$2:$B353,  "="&amp;$A11)</f>
        <v>7</v>
      </c>
    </row>
    <row r="12" spans="1:6" x14ac:dyDescent="0.2">
      <c r="A12" s="5" t="s">
        <v>20</v>
      </c>
      <c r="B12" s="6">
        <f>SUMIFS(Concentrado!C$2:C$353, Concentrado!$A$2:$A$353, "=Campeche", Concentrado!$B$2:$B$353,  "="&amp;$A12)</f>
        <v>2</v>
      </c>
      <c r="C12" s="6">
        <f>SUMIFS(Concentrado!D$2:D$353, Concentrado!$A$2:$A$353, "=Campeche", Concentrado!$B$2:$B$353,  "="&amp;$A12)</f>
        <v>16</v>
      </c>
      <c r="D12" s="6">
        <f>SUMIFS(Concentrado!E$2:E$353, Concentrado!$A$2:$A$353, "=Campeche", Concentrado!$B$2:$B$353,  "="&amp;$A12)</f>
        <v>0</v>
      </c>
      <c r="E12" s="6">
        <f>SUMIFS(Concentrado!F$2:F$353, Concentrado!$A$2:$A$353, "=Campeche", Concentrado!$B$2:$B$353,  "="&amp;$A12)</f>
        <v>0</v>
      </c>
      <c r="F12" s="6">
        <f>SUMIFS(Concentrado!G$2:G353, Concentrado!$A$2:$A353, "=Campeche", Concentrado!$B$2:$B353,  "="&amp;$A12)</f>
        <v>18</v>
      </c>
    </row>
    <row r="13" spans="1:6" x14ac:dyDescent="0.2">
      <c r="A13" s="8" t="s">
        <v>21</v>
      </c>
      <c r="B13" s="8">
        <f>SUM(B2:B12)</f>
        <v>237</v>
      </c>
      <c r="C13" s="8">
        <f>SUM(C2:C12)</f>
        <v>389</v>
      </c>
      <c r="D13" s="8">
        <f>SUM(D2:D12)</f>
        <v>0</v>
      </c>
      <c r="E13" s="8">
        <f>SUM(E2:E12)</f>
        <v>0</v>
      </c>
      <c r="F13" s="8">
        <f>SUM(F2:F12)</f>
        <v>626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"=Chiapas", Concentrado!$B$2:$B$353,  "="&amp;$A2)</f>
        <v>88</v>
      </c>
      <c r="C2" s="6">
        <f>SUMIFS(Concentrado!D$2:D$353, Concentrado!$A$2:$A$353, "=Chiapas", Concentrado!$B$2:$B$353,  "="&amp;$A2)</f>
        <v>92</v>
      </c>
      <c r="D2" s="6">
        <f>SUMIFS(Concentrado!E$2:E$353, Concentrado!$A$2:$A$353, "=Chiapas", Concentrado!$B$2:$B$353,  "="&amp;$A2)</f>
        <v>0</v>
      </c>
      <c r="E2" s="6">
        <f>SUMIFS(Concentrado!F$2:F$353, Concentrado!$A$2:$A$353, "=Chiapas", Concentrado!$B$2:$B$353,  "="&amp;$A2)</f>
        <v>0</v>
      </c>
      <c r="F2" s="6">
        <f>SUMIFS(Concentrado!G$2:G$353, Concentrado!$A$2:$A$353, "=Chiapas", Concentrado!$B$2:$B$353,  "="&amp;$A2)</f>
        <v>180</v>
      </c>
    </row>
    <row r="3" spans="1:6" x14ac:dyDescent="0.2">
      <c r="A3" s="5" t="s">
        <v>11</v>
      </c>
      <c r="B3" s="6">
        <f>SUMIFS(Concentrado!C$2:C$353, Concentrado!$A$2:$A$353, "=Chiapas", Concentrado!$B$2:$B$353,  "="&amp;$A3)</f>
        <v>27</v>
      </c>
      <c r="C3" s="6">
        <f>SUMIFS(Concentrado!D$2:D$353, Concentrado!$A$2:$A$353, "=Chiapas", Concentrado!$B$2:$B$353,  "="&amp;$A3)</f>
        <v>389</v>
      </c>
      <c r="D3" s="6">
        <f>SUMIFS(Concentrado!E$2:E$353, Concentrado!$A$2:$A$353, "=Chiapas", Concentrado!$B$2:$B$353,  "="&amp;$A3)</f>
        <v>0</v>
      </c>
      <c r="E3" s="6">
        <f>SUMIFS(Concentrado!F$2:F$353, Concentrado!$A$2:$A$353, "=Chiapas", Concentrado!$B$2:$B$353,  "="&amp;$A3)</f>
        <v>0</v>
      </c>
      <c r="F3" s="6">
        <f>SUMIFS(Concentrado!G$2:G353, Concentrado!$A$2:$A353, "=Chiapas", Concentrado!$B$2:$B353,  "="&amp;$A3)</f>
        <v>416</v>
      </c>
    </row>
    <row r="4" spans="1:6" x14ac:dyDescent="0.2">
      <c r="A4" s="5" t="s">
        <v>12</v>
      </c>
      <c r="B4" s="6">
        <f>SUMIFS(Concentrado!C$2:C$353, Concentrado!$A$2:$A$353, "=Chiapas", Concentrado!$B$2:$B$353,  "="&amp;$A4)</f>
        <v>202</v>
      </c>
      <c r="C4" s="6">
        <f>SUMIFS(Concentrado!D$2:D$353, Concentrado!$A$2:$A$353, "=Chiapas", Concentrado!$B$2:$B$353,  "="&amp;$A4)</f>
        <v>117</v>
      </c>
      <c r="D4" s="6">
        <f>SUMIFS(Concentrado!E$2:E$353, Concentrado!$A$2:$A$353, "=Chiapas", Concentrado!$B$2:$B$353,  "="&amp;$A4)</f>
        <v>0</v>
      </c>
      <c r="E4" s="6">
        <f>SUMIFS(Concentrado!F$2:F$353, Concentrado!$A$2:$A$353, "=Chiapas", Concentrado!$B$2:$B$353,  "="&amp;$A4)</f>
        <v>4</v>
      </c>
      <c r="F4" s="6">
        <f>SUMIFS(Concentrado!G$2:G353, Concentrado!$A$2:$A353, "=Chiapas", Concentrado!$B$2:$B353,  "="&amp;$A4)</f>
        <v>323</v>
      </c>
    </row>
    <row r="5" spans="1:6" x14ac:dyDescent="0.2">
      <c r="A5" s="5" t="s">
        <v>13</v>
      </c>
      <c r="B5" s="6">
        <f>SUMIFS(Concentrado!C$2:C$353, Concentrado!$A$2:$A$353, "=Chiapas", Concentrado!$B$2:$B$353,  "="&amp;$A5)</f>
        <v>5</v>
      </c>
      <c r="C5" s="6">
        <f>SUMIFS(Concentrado!D$2:D$353, Concentrado!$A$2:$A$353, "=Chiapas", Concentrado!$B$2:$B$353,  "="&amp;$A5)</f>
        <v>9</v>
      </c>
      <c r="D5" s="6">
        <f>SUMIFS(Concentrado!E$2:E$353, Concentrado!$A$2:$A$353, "=Chiapas", Concentrado!$B$2:$B$353,  "="&amp;$A5)</f>
        <v>0</v>
      </c>
      <c r="E5" s="6">
        <f>SUMIFS(Concentrado!F$2:F$353, Concentrado!$A$2:$A$353, "=Chiapas", Concentrado!$B$2:$B$353,  "="&amp;$A5)</f>
        <v>0</v>
      </c>
      <c r="F5" s="6">
        <f>SUMIFS(Concentrado!G$2:G353, Concentrado!$A$2:$A353, "=Chiapas", Concentrado!$B$2:$B353,  "="&amp;$A5)</f>
        <v>14</v>
      </c>
    </row>
    <row r="6" spans="1:6" x14ac:dyDescent="0.2">
      <c r="A6" s="5" t="s">
        <v>14</v>
      </c>
      <c r="B6" s="6">
        <f>SUMIFS(Concentrado!C$2:C$353, Concentrado!$A$2:$A$353, "=Chiapas", Concentrado!$B$2:$B$353,  "="&amp;$A6)</f>
        <v>0</v>
      </c>
      <c r="C6" s="6">
        <f>SUMIFS(Concentrado!D$2:D$353, Concentrado!$A$2:$A$353, "=Chiapas", Concentrado!$B$2:$B$353,  "="&amp;$A6)</f>
        <v>1</v>
      </c>
      <c r="D6" s="6">
        <f>SUMIFS(Concentrado!E$2:E$353, Concentrado!$A$2:$A$353, "=Chiapas", Concentrado!$B$2:$B$353,  "="&amp;$A6)</f>
        <v>0</v>
      </c>
      <c r="E6" s="6">
        <f>SUMIFS(Concentrado!F$2:F$353, Concentrado!$A$2:$A$353, "=Chiapas", Concentrado!$B$2:$B$353,  "="&amp;$A6)</f>
        <v>0</v>
      </c>
      <c r="F6" s="6">
        <f>SUMIFS(Concentrado!G$2:G353, Concentrado!$A$2:$A353, "=Chiapas", Concentrado!$B$2:$B353,  "="&amp;$A6)</f>
        <v>1</v>
      </c>
    </row>
    <row r="7" spans="1:6" x14ac:dyDescent="0.2">
      <c r="A7" s="5" t="s">
        <v>15</v>
      </c>
      <c r="B7" s="6">
        <f>SUMIFS(Concentrado!C$2:C$353, Concentrado!$A$2:$A$353, "=Chiapas", Concentrado!$B$2:$B$353,  "="&amp;$A7)</f>
        <v>2</v>
      </c>
      <c r="C7" s="6">
        <f>SUMIFS(Concentrado!D$2:D$353, Concentrado!$A$2:$A$353, "=Chiapas", Concentrado!$B$2:$B$353,  "="&amp;$A7)</f>
        <v>3</v>
      </c>
      <c r="D7" s="6">
        <f>SUMIFS(Concentrado!E$2:E$353, Concentrado!$A$2:$A$353, "=Chiapas", Concentrado!$B$2:$B$353,  "="&amp;$A7)</f>
        <v>0</v>
      </c>
      <c r="E7" s="6">
        <f>SUMIFS(Concentrado!F$2:F$353, Concentrado!$A$2:$A$353, "=Chiapas", Concentrado!$B$2:$B$353,  "="&amp;$A7)</f>
        <v>0</v>
      </c>
      <c r="F7" s="6">
        <f>SUMIFS(Concentrado!G$2:G353, Concentrado!$A$2:$A353, "=Chiapas", Concentrado!$B$2:$B353,  "="&amp;$A7)</f>
        <v>5</v>
      </c>
    </row>
    <row r="8" spans="1:6" x14ac:dyDescent="0.2">
      <c r="A8" s="5" t="s">
        <v>16</v>
      </c>
      <c r="B8" s="6">
        <f>SUMIFS(Concentrado!C$2:C$353, Concentrado!$A$2:$A$353, "=Chiapas", Concentrado!$B$2:$B$353,  "="&amp;$A8)</f>
        <v>13</v>
      </c>
      <c r="C8" s="6">
        <f>SUMIFS(Concentrado!D$2:D$353, Concentrado!$A$2:$A$353, "=Chiapas", Concentrado!$B$2:$B$353,  "="&amp;$A8)</f>
        <v>22</v>
      </c>
      <c r="D8" s="6">
        <f>SUMIFS(Concentrado!E$2:E$353, Concentrado!$A$2:$A$353, "=Chiapas", Concentrado!$B$2:$B$353,  "="&amp;$A8)</f>
        <v>0</v>
      </c>
      <c r="E8" s="6">
        <f>SUMIFS(Concentrado!F$2:F$353, Concentrado!$A$2:$A$353, "=Chiapas", Concentrado!$B$2:$B$353,  "="&amp;$A8)</f>
        <v>0</v>
      </c>
      <c r="F8" s="6">
        <f>SUMIFS(Concentrado!G$2:G353, Concentrado!$A$2:$A353, "=Chiapas", Concentrado!$B$2:$B353,  "="&amp;$A8)</f>
        <v>35</v>
      </c>
    </row>
    <row r="9" spans="1:6" x14ac:dyDescent="0.2">
      <c r="A9" s="5" t="s">
        <v>17</v>
      </c>
      <c r="B9" s="6">
        <f>SUMIFS(Concentrado!C$2:C$353, Concentrado!$A$2:$A$353, "=Chiapas", Concentrado!$B$2:$B$353,  "="&amp;$A9)</f>
        <v>0</v>
      </c>
      <c r="C9" s="6">
        <f>SUMIFS(Concentrado!D$2:D$353, Concentrado!$A$2:$A$353, "=Chiapas", Concentrado!$B$2:$B$353,  "="&amp;$A9)</f>
        <v>0</v>
      </c>
      <c r="D9" s="6">
        <f>SUMIFS(Concentrado!E$2:E$353, Concentrado!$A$2:$A$353, "=Chiapas", Concentrado!$B$2:$B$353,  "="&amp;$A9)</f>
        <v>0</v>
      </c>
      <c r="E9" s="6">
        <f>SUMIFS(Concentrado!F$2:F$353, Concentrado!$A$2:$A$353, "=Chiapas", Concentrado!$B$2:$B$353,  "="&amp;$A9)</f>
        <v>0</v>
      </c>
      <c r="F9" s="6">
        <f>SUMIFS(Concentrado!G$2:G353, Concentrado!$A$2:$A353, "=Chiapas",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"=Chiapas", Concentrado!$B$2:$B$353,  "="&amp;$A10)</f>
        <v>44</v>
      </c>
      <c r="C10" s="6">
        <f>SUMIFS(Concentrado!D$2:D$353, Concentrado!$A$2:$A$353, "=Chiapas", Concentrado!$B$2:$B$353,  "="&amp;$A10)</f>
        <v>95</v>
      </c>
      <c r="D10" s="6">
        <f>SUMIFS(Concentrado!E$2:E$353, Concentrado!$A$2:$A$353, "=Chiapas", Concentrado!$B$2:$B$353,  "="&amp;$A10)</f>
        <v>0</v>
      </c>
      <c r="E10" s="6">
        <f>SUMIFS(Concentrado!F$2:F$353, Concentrado!$A$2:$A$353, "=Chiapas", Concentrado!$B$2:$B$353,  "="&amp;$A10)</f>
        <v>0</v>
      </c>
      <c r="F10" s="6">
        <f>SUMIFS(Concentrado!G$2:G353, Concentrado!$A$2:$A353, "=Chiapas", Concentrado!$B$2:$B353,  "="&amp;$A10)</f>
        <v>139</v>
      </c>
    </row>
    <row r="11" spans="1:6" x14ac:dyDescent="0.2">
      <c r="A11" s="5" t="s">
        <v>19</v>
      </c>
      <c r="B11" s="6">
        <f>SUMIFS(Concentrado!C$2:C$353, Concentrado!$A$2:$A$353, "=Chiapas", Concentrado!$B$2:$B$353,  "="&amp;$A11)</f>
        <v>3</v>
      </c>
      <c r="C11" s="6">
        <f>SUMIFS(Concentrado!D$2:D$353, Concentrado!$A$2:$A$353, "=Chiapas", Concentrado!$B$2:$B$353,  "="&amp;$A11)</f>
        <v>14</v>
      </c>
      <c r="D11" s="6">
        <f>SUMIFS(Concentrado!E$2:E$353, Concentrado!$A$2:$A$353, "=Chiapas", Concentrado!$B$2:$B$353,  "="&amp;$A11)</f>
        <v>0</v>
      </c>
      <c r="E11" s="6">
        <f>SUMIFS(Concentrado!F$2:F$353, Concentrado!$A$2:$A$353, "=Chiapas", Concentrado!$B$2:$B$353,  "="&amp;$A11)</f>
        <v>0</v>
      </c>
      <c r="F11" s="6">
        <f>SUMIFS(Concentrado!G$2:G353, Concentrado!$A$2:$A353, "=Chiapas", Concentrado!$B$2:$B353,  "="&amp;$A11)</f>
        <v>17</v>
      </c>
    </row>
    <row r="12" spans="1:6" x14ac:dyDescent="0.2">
      <c r="A12" s="5" t="s">
        <v>20</v>
      </c>
      <c r="B12" s="6">
        <f>SUMIFS(Concentrado!C$2:C$353, Concentrado!$A$2:$A$353, "=Chiapas", Concentrado!$B$2:$B$353,  "="&amp;$A12)</f>
        <v>8</v>
      </c>
      <c r="C12" s="6">
        <f>SUMIFS(Concentrado!D$2:D$353, Concentrado!$A$2:$A$353, "=Chiapas", Concentrado!$B$2:$B$353,  "="&amp;$A12)</f>
        <v>22</v>
      </c>
      <c r="D12" s="6">
        <f>SUMIFS(Concentrado!E$2:E$353, Concentrado!$A$2:$A$353, "=Chiapas", Concentrado!$B$2:$B$353,  "="&amp;$A12)</f>
        <v>0</v>
      </c>
      <c r="E12" s="6">
        <f>SUMIFS(Concentrado!F$2:F$353, Concentrado!$A$2:$A$353, "=Chiapas", Concentrado!$B$2:$B$353,  "="&amp;$A12)</f>
        <v>0</v>
      </c>
      <c r="F12" s="6">
        <f>SUMIFS(Concentrado!G$2:G353, Concentrado!$A$2:$A353, "=Chiapas", Concentrado!$B$2:$B353,  "="&amp;$A12)</f>
        <v>30</v>
      </c>
    </row>
    <row r="13" spans="1:6" x14ac:dyDescent="0.2">
      <c r="A13" s="8" t="s">
        <v>21</v>
      </c>
      <c r="B13" s="8">
        <f>SUM(B2:B12)</f>
        <v>392</v>
      </c>
      <c r="C13" s="8">
        <f>SUM(C2:C12)</f>
        <v>764</v>
      </c>
      <c r="D13" s="8">
        <f>SUM(D2:D12)</f>
        <v>0</v>
      </c>
      <c r="E13" s="8">
        <f>SUM(E2:E12)</f>
        <v>4</v>
      </c>
      <c r="F13" s="8">
        <f>SUM(F2:F12)</f>
        <v>1160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"=Chihuahua", Concentrado!$B$2:$B$353,  "="&amp;$A2)</f>
        <v>51</v>
      </c>
      <c r="C2" s="6">
        <f>SUMIFS(Concentrado!D$2:D$353, Concentrado!$A$2:$A$353, "=Chihuahua", Concentrado!$B$2:$B$353,  "="&amp;$A2)</f>
        <v>359</v>
      </c>
      <c r="D2" s="6">
        <f>SUMIFS(Concentrado!E$2:E$353, Concentrado!$A$2:$A$353, "=Chihuahua", Concentrado!$B$2:$B$353,  "="&amp;$A2)</f>
        <v>0</v>
      </c>
      <c r="E2" s="6">
        <f>SUMIFS(Concentrado!F$2:F$353, Concentrado!$A$2:$A$353, "=Chihuahua", Concentrado!$B$2:$B$353,  "="&amp;$A2)</f>
        <v>0</v>
      </c>
      <c r="F2" s="6">
        <f>SUMIFS(Concentrado!G$2:G$353, Concentrado!$A$2:$A$353, "=Chihuahua", Concentrado!$B$2:$B$353,  "="&amp;$A2)</f>
        <v>410</v>
      </c>
    </row>
    <row r="3" spans="1:6" x14ac:dyDescent="0.2">
      <c r="A3" s="5" t="s">
        <v>11</v>
      </c>
      <c r="B3" s="6">
        <f>SUMIFS(Concentrado!C$2:C$353, Concentrado!$A$2:$A$353, "=Chihuahua", Concentrado!$B$2:$B$353,  "="&amp;$A3)</f>
        <v>30</v>
      </c>
      <c r="C3" s="6">
        <f>SUMIFS(Concentrado!D$2:D$353, Concentrado!$A$2:$A$353, "=Chihuahua", Concentrado!$B$2:$B$353,  "="&amp;$A3)</f>
        <v>1608</v>
      </c>
      <c r="D3" s="6">
        <f>SUMIFS(Concentrado!E$2:E$353, Concentrado!$A$2:$A$353, "=Chihuahua", Concentrado!$B$2:$B$353,  "="&amp;$A3)</f>
        <v>0</v>
      </c>
      <c r="E3" s="6">
        <f>SUMIFS(Concentrado!F$2:F$353, Concentrado!$A$2:$A$353, "=Chihuahua", Concentrado!$B$2:$B$353,  "="&amp;$A3)</f>
        <v>0</v>
      </c>
      <c r="F3" s="6">
        <f>SUMIFS(Concentrado!G$2:G353, Concentrado!$A$2:$A353, "=Chihuahua", Concentrado!$B$2:$B353,  "="&amp;$A3)</f>
        <v>1638</v>
      </c>
    </row>
    <row r="4" spans="1:6" x14ac:dyDescent="0.2">
      <c r="A4" s="5" t="s">
        <v>12</v>
      </c>
      <c r="B4" s="6">
        <f>SUMIFS(Concentrado!C$2:C$353, Concentrado!$A$2:$A$353, "=Chihuahua", Concentrado!$B$2:$B$353,  "="&amp;$A4)</f>
        <v>176</v>
      </c>
      <c r="C4" s="6">
        <f>SUMIFS(Concentrado!D$2:D$353, Concentrado!$A$2:$A$353, "=Chihuahua", Concentrado!$B$2:$B$353,  "="&amp;$A4)</f>
        <v>173</v>
      </c>
      <c r="D4" s="6">
        <f>SUMIFS(Concentrado!E$2:E$353, Concentrado!$A$2:$A$353, "=Chihuahua", Concentrado!$B$2:$B$353,  "="&amp;$A4)</f>
        <v>0</v>
      </c>
      <c r="E4" s="6">
        <f>SUMIFS(Concentrado!F$2:F$353, Concentrado!$A$2:$A$353, "=Chihuahua", Concentrado!$B$2:$B$353,  "="&amp;$A4)</f>
        <v>1</v>
      </c>
      <c r="F4" s="6">
        <f>SUMIFS(Concentrado!G$2:G353, Concentrado!$A$2:$A353, "=Chihuahua", Concentrado!$B$2:$B353,  "="&amp;$A4)</f>
        <v>350</v>
      </c>
    </row>
    <row r="5" spans="1:6" x14ac:dyDescent="0.2">
      <c r="A5" s="5" t="s">
        <v>13</v>
      </c>
      <c r="B5" s="6">
        <f>SUMIFS(Concentrado!C$2:C$353, Concentrado!$A$2:$A$353, "=Chihuahua", Concentrado!$B$2:$B$353,  "="&amp;$A5)</f>
        <v>2</v>
      </c>
      <c r="C5" s="6">
        <f>SUMIFS(Concentrado!D$2:D$353, Concentrado!$A$2:$A$353, "=Chihuahua", Concentrado!$B$2:$B$353,  "="&amp;$A5)</f>
        <v>79</v>
      </c>
      <c r="D5" s="6">
        <f>SUMIFS(Concentrado!E$2:E$353, Concentrado!$A$2:$A$353, "=Chihuahua", Concentrado!$B$2:$B$353,  "="&amp;$A5)</f>
        <v>0</v>
      </c>
      <c r="E5" s="6">
        <f>SUMIFS(Concentrado!F$2:F$353, Concentrado!$A$2:$A$353, "=Chihuahua", Concentrado!$B$2:$B$353,  "="&amp;$A5)</f>
        <v>0</v>
      </c>
      <c r="F5" s="6">
        <f>SUMIFS(Concentrado!G$2:G353, Concentrado!$A$2:$A353, "=Chihuahua", Concentrado!$B$2:$B353,  "="&amp;$A5)</f>
        <v>81</v>
      </c>
    </row>
    <row r="6" spans="1:6" x14ac:dyDescent="0.2">
      <c r="A6" s="5" t="s">
        <v>14</v>
      </c>
      <c r="B6" s="6">
        <f>SUMIFS(Concentrado!C$2:C$353, Concentrado!$A$2:$A$353, "=Chihuahua", Concentrado!$B$2:$B$353,  "="&amp;$A6)</f>
        <v>0</v>
      </c>
      <c r="C6" s="6">
        <f>SUMIFS(Concentrado!D$2:D$353, Concentrado!$A$2:$A$353, "=Chihuahua", Concentrado!$B$2:$B$353,  "="&amp;$A6)</f>
        <v>2</v>
      </c>
      <c r="D6" s="6">
        <f>SUMIFS(Concentrado!E$2:E$353, Concentrado!$A$2:$A$353, "=Chihuahua", Concentrado!$B$2:$B$353,  "="&amp;$A6)</f>
        <v>0</v>
      </c>
      <c r="E6" s="6">
        <f>SUMIFS(Concentrado!F$2:F$353, Concentrado!$A$2:$A$353, "=Chihuahua", Concentrado!$B$2:$B$353,  "="&amp;$A6)</f>
        <v>0</v>
      </c>
      <c r="F6" s="6">
        <f>SUMIFS(Concentrado!G$2:G353, Concentrado!$A$2:$A353, "=Chihuahua", Concentrado!$B$2:$B353,  "="&amp;$A6)</f>
        <v>2</v>
      </c>
    </row>
    <row r="7" spans="1:6" x14ac:dyDescent="0.2">
      <c r="A7" s="5" t="s">
        <v>15</v>
      </c>
      <c r="B7" s="6">
        <f>SUMIFS(Concentrado!C$2:C$353, Concentrado!$A$2:$A$353, "=Chihuahua", Concentrado!$B$2:$B$353,  "="&amp;$A7)</f>
        <v>21</v>
      </c>
      <c r="C7" s="6">
        <f>SUMIFS(Concentrado!D$2:D$353, Concentrado!$A$2:$A$353, "=Chihuahua", Concentrado!$B$2:$B$353,  "="&amp;$A7)</f>
        <v>89</v>
      </c>
      <c r="D7" s="6">
        <f>SUMIFS(Concentrado!E$2:E$353, Concentrado!$A$2:$A$353, "=Chihuahua", Concentrado!$B$2:$B$353,  "="&amp;$A7)</f>
        <v>0</v>
      </c>
      <c r="E7" s="6">
        <f>SUMIFS(Concentrado!F$2:F$353, Concentrado!$A$2:$A$353, "=Chihuahua", Concentrado!$B$2:$B$353,  "="&amp;$A7)</f>
        <v>0</v>
      </c>
      <c r="F7" s="6">
        <f>SUMIFS(Concentrado!G$2:G353, Concentrado!$A$2:$A353, "=Chihuahua", Concentrado!$B$2:$B353,  "="&amp;$A7)</f>
        <v>110</v>
      </c>
    </row>
    <row r="8" spans="1:6" x14ac:dyDescent="0.2">
      <c r="A8" s="5" t="s">
        <v>16</v>
      </c>
      <c r="B8" s="6">
        <f>SUMIFS(Concentrado!C$2:C$353, Concentrado!$A$2:$A$353, "=Chihuahua", Concentrado!$B$2:$B$353,  "="&amp;$A8)</f>
        <v>13</v>
      </c>
      <c r="C8" s="6">
        <f>SUMIFS(Concentrado!D$2:D$353, Concentrado!$A$2:$A$353, "=Chihuahua", Concentrado!$B$2:$B$353,  "="&amp;$A8)</f>
        <v>47</v>
      </c>
      <c r="D8" s="6">
        <f>SUMIFS(Concentrado!E$2:E$353, Concentrado!$A$2:$A$353, "=Chihuahua", Concentrado!$B$2:$B$353,  "="&amp;$A8)</f>
        <v>0</v>
      </c>
      <c r="E8" s="6">
        <f>SUMIFS(Concentrado!F$2:F$353, Concentrado!$A$2:$A$353, "=Chihuahua", Concentrado!$B$2:$B$353,  "="&amp;$A8)</f>
        <v>0</v>
      </c>
      <c r="F8" s="6">
        <f>SUMIFS(Concentrado!G$2:G353, Concentrado!$A$2:$A353, "=Chihuahua", Concentrado!$B$2:$B353,  "="&amp;$A8)</f>
        <v>60</v>
      </c>
    </row>
    <row r="9" spans="1:6" x14ac:dyDescent="0.2">
      <c r="A9" s="5" t="s">
        <v>17</v>
      </c>
      <c r="B9" s="6">
        <f>SUMIFS(Concentrado!C$2:C$353, Concentrado!$A$2:$A$353, "=Chihuahua", Concentrado!$B$2:$B$353,  "="&amp;$A9)</f>
        <v>0</v>
      </c>
      <c r="C9" s="6">
        <f>SUMIFS(Concentrado!D$2:D$353, Concentrado!$A$2:$A$353, "=Chihuahua", Concentrado!$B$2:$B$353,  "="&amp;$A9)</f>
        <v>0</v>
      </c>
      <c r="D9" s="6">
        <f>SUMIFS(Concentrado!E$2:E$353, Concentrado!$A$2:$A$353, "=Chihuahua", Concentrado!$B$2:$B$353,  "="&amp;$A9)</f>
        <v>0</v>
      </c>
      <c r="E9" s="6">
        <f>SUMIFS(Concentrado!F$2:F$353, Concentrado!$A$2:$A$353, "=Chihuahua", Concentrado!$B$2:$B$353,  "="&amp;$A9)</f>
        <v>0</v>
      </c>
      <c r="F9" s="6">
        <f>SUMIFS(Concentrado!G$2:G353, Concentrado!$A$2:$A353, "=Chihuahua",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"=Chihuahua", Concentrado!$B$2:$B$353,  "="&amp;$A10)</f>
        <v>58</v>
      </c>
      <c r="C10" s="6">
        <f>SUMIFS(Concentrado!D$2:D$353, Concentrado!$A$2:$A$353, "=Chihuahua", Concentrado!$B$2:$B$353,  "="&amp;$A10)</f>
        <v>449</v>
      </c>
      <c r="D10" s="6">
        <f>SUMIFS(Concentrado!E$2:E$353, Concentrado!$A$2:$A$353, "=Chihuahua", Concentrado!$B$2:$B$353,  "="&amp;$A10)</f>
        <v>0</v>
      </c>
      <c r="E10" s="6">
        <f>SUMIFS(Concentrado!F$2:F$353, Concentrado!$A$2:$A$353, "=Chihuahua", Concentrado!$B$2:$B$353,  "="&amp;$A10)</f>
        <v>0</v>
      </c>
      <c r="F10" s="6">
        <f>SUMIFS(Concentrado!G$2:G353, Concentrado!$A$2:$A353, "=Chihuahua", Concentrado!$B$2:$B353,  "="&amp;$A10)</f>
        <v>507</v>
      </c>
    </row>
    <row r="11" spans="1:6" x14ac:dyDescent="0.2">
      <c r="A11" s="5" t="s">
        <v>19</v>
      </c>
      <c r="B11" s="6">
        <f>SUMIFS(Concentrado!C$2:C$353, Concentrado!$A$2:$A$353, "=Chihuahua", Concentrado!$B$2:$B$353,  "="&amp;$A11)</f>
        <v>8</v>
      </c>
      <c r="C11" s="6">
        <f>SUMIFS(Concentrado!D$2:D$353, Concentrado!$A$2:$A$353, "=Chihuahua", Concentrado!$B$2:$B$353,  "="&amp;$A11)</f>
        <v>165</v>
      </c>
      <c r="D11" s="6">
        <f>SUMIFS(Concentrado!E$2:E$353, Concentrado!$A$2:$A$353, "=Chihuahua", Concentrado!$B$2:$B$353,  "="&amp;$A11)</f>
        <v>0</v>
      </c>
      <c r="E11" s="6">
        <f>SUMIFS(Concentrado!F$2:F$353, Concentrado!$A$2:$A$353, "=Chihuahua", Concentrado!$B$2:$B$353,  "="&amp;$A11)</f>
        <v>0</v>
      </c>
      <c r="F11" s="6">
        <f>SUMIFS(Concentrado!G$2:G353, Concentrado!$A$2:$A353, "=Chihuahua", Concentrado!$B$2:$B353,  "="&amp;$A11)</f>
        <v>173</v>
      </c>
    </row>
    <row r="12" spans="1:6" x14ac:dyDescent="0.2">
      <c r="A12" s="5" t="s">
        <v>20</v>
      </c>
      <c r="B12" s="6">
        <f>SUMIFS(Concentrado!C$2:C$353, Concentrado!$A$2:$A$353, "=Chihuahua", Concentrado!$B$2:$B$353,  "="&amp;$A12)</f>
        <v>39</v>
      </c>
      <c r="C12" s="6">
        <f>SUMIFS(Concentrado!D$2:D$353, Concentrado!$A$2:$A$353, "=Chihuahua", Concentrado!$B$2:$B$353,  "="&amp;$A12)</f>
        <v>188</v>
      </c>
      <c r="D12" s="6">
        <f>SUMIFS(Concentrado!E$2:E$353, Concentrado!$A$2:$A$353, "=Chihuahua", Concentrado!$B$2:$B$353,  "="&amp;$A12)</f>
        <v>0</v>
      </c>
      <c r="E12" s="6">
        <f>SUMIFS(Concentrado!F$2:F$353, Concentrado!$A$2:$A$353, "=Chihuahua", Concentrado!$B$2:$B$353,  "="&amp;$A12)</f>
        <v>0</v>
      </c>
      <c r="F12" s="6">
        <f>SUMIFS(Concentrado!G$2:G353, Concentrado!$A$2:$A353, "=Chihuahua", Concentrado!$B$2:$B353,  "="&amp;$A12)</f>
        <v>227</v>
      </c>
    </row>
    <row r="13" spans="1:6" x14ac:dyDescent="0.2">
      <c r="A13" s="8" t="s">
        <v>21</v>
      </c>
      <c r="B13" s="8">
        <f>SUM(B2:B12)</f>
        <v>398</v>
      </c>
      <c r="C13" s="8">
        <f>SUM(C2:C12)</f>
        <v>3159</v>
      </c>
      <c r="D13" s="8">
        <f>SUM(D2:D12)</f>
        <v>0</v>
      </c>
      <c r="E13" s="8">
        <f>SUM(E2:E12)</f>
        <v>1</v>
      </c>
      <c r="F13" s="8">
        <f>SUM(F2:F12)</f>
        <v>3558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workbookViewId="0">
      <selection activeCell="F13" sqref="F13"/>
    </sheetView>
  </sheetViews>
  <sheetFormatPr baseColWidth="10" defaultRowHeight="15" x14ac:dyDescent="0.2"/>
  <cols>
    <col min="1" max="1" width="23.33203125" customWidth="1"/>
    <col min="4" max="4" width="16.6640625" customWidth="1"/>
    <col min="7" max="7" width="12.83203125" customWidth="1"/>
  </cols>
  <sheetData>
    <row r="1" spans="1:6" ht="30" x14ac:dyDescent="0.2">
      <c r="A1" s="1" t="s">
        <v>9</v>
      </c>
      <c r="B1" s="1" t="s">
        <v>1</v>
      </c>
      <c r="C1" s="1" t="s">
        <v>2</v>
      </c>
      <c r="D1" s="1" t="s">
        <v>23</v>
      </c>
      <c r="E1" s="1" t="s">
        <v>3</v>
      </c>
      <c r="F1" s="1" t="s">
        <v>0</v>
      </c>
    </row>
    <row r="2" spans="1:6" x14ac:dyDescent="0.2">
      <c r="A2" s="5" t="s">
        <v>10</v>
      </c>
      <c r="B2" s="6">
        <f>SUMIFS(Concentrado!C$2:C$353, Concentrado!$A$2:$A$353, "=Ciudad de México", Concentrado!$B$2:$B$353,  "="&amp;$A2)</f>
        <v>155</v>
      </c>
      <c r="C2" s="6">
        <f>SUMIFS(Concentrado!D$2:D$353, Concentrado!$A$2:$A$353, "=Ciudad de México", Concentrado!$B$2:$B$353,  "="&amp;$A2)</f>
        <v>400</v>
      </c>
      <c r="D2" s="6">
        <f>SUMIFS(Concentrado!E$2:E$353, Concentrado!$A$2:$A$353, "=Ciudad de México", Concentrado!$B$2:$B$353,  "="&amp;$A2)</f>
        <v>0</v>
      </c>
      <c r="E2" s="6">
        <f>SUMIFS(Concentrado!F$2:F$353, Concentrado!$A$2:$A$353, "=Ciudad de México", Concentrado!$B$2:$B$353,  "="&amp;$A2)</f>
        <v>2</v>
      </c>
      <c r="F2" s="6">
        <f>SUMIFS(Concentrado!G$2:G$353, Concentrado!$A$2:$A$353, "=Ciudad de México", Concentrado!$B$2:$B$353,  "="&amp;$A2)</f>
        <v>557</v>
      </c>
    </row>
    <row r="3" spans="1:6" x14ac:dyDescent="0.2">
      <c r="A3" s="5" t="s">
        <v>11</v>
      </c>
      <c r="B3" s="6">
        <f>SUMIFS(Concentrado!C$2:C$353, Concentrado!$A$2:$A$353, "=Ciudad de México", Concentrado!$B$2:$B$353,  "="&amp;$A3)</f>
        <v>39</v>
      </c>
      <c r="C3" s="6">
        <f>SUMIFS(Concentrado!D$2:D$353, Concentrado!$A$2:$A$353, "=Ciudad de México", Concentrado!$B$2:$B$353,  "="&amp;$A3)</f>
        <v>988</v>
      </c>
      <c r="D3" s="6">
        <f>SUMIFS(Concentrado!E$2:E$353, Concentrado!$A$2:$A$353, "=Ciudad de México", Concentrado!$B$2:$B$353,  "="&amp;$A3)</f>
        <v>0</v>
      </c>
      <c r="E3" s="6">
        <f>SUMIFS(Concentrado!F$2:F$353, Concentrado!$A$2:$A$353, "=Ciudad de México", Concentrado!$B$2:$B$353,  "="&amp;$A3)</f>
        <v>0</v>
      </c>
      <c r="F3" s="6">
        <f>SUMIFS(Concentrado!G$2:G353, Concentrado!$A$2:$A353, "=Ciudad de México", Concentrado!$B$2:$B353,  "="&amp;$A3)</f>
        <v>1027</v>
      </c>
    </row>
    <row r="4" spans="1:6" x14ac:dyDescent="0.2">
      <c r="A4" s="5" t="s">
        <v>12</v>
      </c>
      <c r="B4" s="6">
        <f>SUMIFS(Concentrado!C$2:C$353, Concentrado!$A$2:$A$353, "=Ciudad de México", Concentrado!$B$2:$B$353,  "="&amp;$A4)</f>
        <v>534</v>
      </c>
      <c r="C4" s="6">
        <f>SUMIFS(Concentrado!D$2:D$353, Concentrado!$A$2:$A$353, "=Ciudad de México", Concentrado!$B$2:$B$353,  "="&amp;$A4)</f>
        <v>357</v>
      </c>
      <c r="D4" s="6">
        <f>SUMIFS(Concentrado!E$2:E$353, Concentrado!$A$2:$A$353, "=Ciudad de México", Concentrado!$B$2:$B$353,  "="&amp;$A4)</f>
        <v>0</v>
      </c>
      <c r="E4" s="6">
        <f>SUMIFS(Concentrado!F$2:F$353, Concentrado!$A$2:$A$353, "=Ciudad de México", Concentrado!$B$2:$B$353,  "="&amp;$A4)</f>
        <v>1</v>
      </c>
      <c r="F4" s="6">
        <f>SUMIFS(Concentrado!G$2:G353, Concentrado!$A$2:$A353, "=Ciudad de México", Concentrado!$B$2:$B353,  "="&amp;$A4)</f>
        <v>892</v>
      </c>
    </row>
    <row r="5" spans="1:6" x14ac:dyDescent="0.2">
      <c r="A5" s="5" t="s">
        <v>13</v>
      </c>
      <c r="B5" s="6">
        <f>SUMIFS(Concentrado!C$2:C$353, Concentrado!$A$2:$A$353, "=Ciudad de México", Concentrado!$B$2:$B$353,  "="&amp;$A5)</f>
        <v>9</v>
      </c>
      <c r="C5" s="6">
        <f>SUMIFS(Concentrado!D$2:D$353, Concentrado!$A$2:$A$353, "=Ciudad de México", Concentrado!$B$2:$B$353,  "="&amp;$A5)</f>
        <v>47</v>
      </c>
      <c r="D5" s="6">
        <f>SUMIFS(Concentrado!E$2:E$353, Concentrado!$A$2:$A$353, "=Ciudad de México", Concentrado!$B$2:$B$353,  "="&amp;$A5)</f>
        <v>0</v>
      </c>
      <c r="E5" s="6">
        <f>SUMIFS(Concentrado!F$2:F$353, Concentrado!$A$2:$A$353, "=Ciudad de México", Concentrado!$B$2:$B$353,  "="&amp;$A5)</f>
        <v>0</v>
      </c>
      <c r="F5" s="6">
        <f>SUMIFS(Concentrado!G$2:G353, Concentrado!$A$2:$A353, "=Ciudad de México", Concentrado!$B$2:$B353,  "="&amp;$A5)</f>
        <v>56</v>
      </c>
    </row>
    <row r="6" spans="1:6" x14ac:dyDescent="0.2">
      <c r="A6" s="5" t="s">
        <v>14</v>
      </c>
      <c r="B6" s="6">
        <f>SUMIFS(Concentrado!C$2:C$353, Concentrado!$A$2:$A$353, "=Ciudad de México", Concentrado!$B$2:$B$353,  "="&amp;$A6)</f>
        <v>1</v>
      </c>
      <c r="C6" s="6">
        <f>SUMIFS(Concentrado!D$2:D$353, Concentrado!$A$2:$A$353, "=Ciudad de México", Concentrado!$B$2:$B$353,  "="&amp;$A6)</f>
        <v>1</v>
      </c>
      <c r="D6" s="6">
        <f>SUMIFS(Concentrado!E$2:E$353, Concentrado!$A$2:$A$353, "=Ciudad de México", Concentrado!$B$2:$B$353,  "="&amp;$A6)</f>
        <v>0</v>
      </c>
      <c r="E6" s="6">
        <f>SUMIFS(Concentrado!F$2:F$353, Concentrado!$A$2:$A$353, "=Ciudad de México", Concentrado!$B$2:$B$353,  "="&amp;$A6)</f>
        <v>0</v>
      </c>
      <c r="F6" s="6">
        <f>SUMIFS(Concentrado!G$2:G353, Concentrado!$A$2:$A353, "=Ciudad de México", Concentrado!$B$2:$B353,  "="&amp;$A6)</f>
        <v>2</v>
      </c>
    </row>
    <row r="7" spans="1:6" x14ac:dyDescent="0.2">
      <c r="A7" s="5" t="s">
        <v>15</v>
      </c>
      <c r="B7" s="6">
        <f>SUMIFS(Concentrado!C$2:C$353, Concentrado!$A$2:$A$353, "=Ciudad de México", Concentrado!$B$2:$B$353,  "="&amp;$A7)</f>
        <v>13</v>
      </c>
      <c r="C7" s="6">
        <f>SUMIFS(Concentrado!D$2:D$353, Concentrado!$A$2:$A$353, "=Ciudad de México", Concentrado!$B$2:$B$353,  "="&amp;$A7)</f>
        <v>29</v>
      </c>
      <c r="D7" s="6">
        <f>SUMIFS(Concentrado!E$2:E$353, Concentrado!$A$2:$A$353, "=Ciudad de México", Concentrado!$B$2:$B$353,  "="&amp;$A7)</f>
        <v>0</v>
      </c>
      <c r="E7" s="6">
        <f>SUMIFS(Concentrado!F$2:F$353, Concentrado!$A$2:$A$353, "=Ciudad de México", Concentrado!$B$2:$B$353,  "="&amp;$A7)</f>
        <v>0</v>
      </c>
      <c r="F7" s="6">
        <f>SUMIFS(Concentrado!G$2:G353, Concentrado!$A$2:$A353, "=Ciudad de México", Concentrado!$B$2:$B353,  "="&amp;$A7)</f>
        <v>42</v>
      </c>
    </row>
    <row r="8" spans="1:6" x14ac:dyDescent="0.2">
      <c r="A8" s="5" t="s">
        <v>16</v>
      </c>
      <c r="B8" s="6">
        <f>SUMIFS(Concentrado!C$2:C$353, Concentrado!$A$2:$A$353, "=Ciudad de México", Concentrado!$B$2:$B$353,  "="&amp;$A8)</f>
        <v>17</v>
      </c>
      <c r="C8" s="6">
        <f>SUMIFS(Concentrado!D$2:D$353, Concentrado!$A$2:$A$353, "=Ciudad de México", Concentrado!$B$2:$B$353,  "="&amp;$A8)</f>
        <v>40</v>
      </c>
      <c r="D8" s="6">
        <f>SUMIFS(Concentrado!E$2:E$353, Concentrado!$A$2:$A$353, "=Ciudad de México", Concentrado!$B$2:$B$353,  "="&amp;$A8)</f>
        <v>0</v>
      </c>
      <c r="E8" s="6">
        <f>SUMIFS(Concentrado!F$2:F$353, Concentrado!$A$2:$A$353, "=Ciudad de México", Concentrado!$B$2:$B$353,  "="&amp;$A8)</f>
        <v>0</v>
      </c>
      <c r="F8" s="6">
        <f>SUMIFS(Concentrado!G$2:G353, Concentrado!$A$2:$A353, "=Ciudad de México", Concentrado!$B$2:$B353,  "="&amp;$A8)</f>
        <v>57</v>
      </c>
    </row>
    <row r="9" spans="1:6" x14ac:dyDescent="0.2">
      <c r="A9" s="5" t="s">
        <v>17</v>
      </c>
      <c r="B9" s="6">
        <f>SUMIFS(Concentrado!C$2:C$353, Concentrado!$A$2:$A$353, "=Ciudad de México", Concentrado!$B$2:$B$353,  "="&amp;$A9)</f>
        <v>0</v>
      </c>
      <c r="C9" s="6">
        <f>SUMIFS(Concentrado!D$2:D$353, Concentrado!$A$2:$A$353, "=Ciudad de México", Concentrado!$B$2:$B$353,  "="&amp;$A9)</f>
        <v>0</v>
      </c>
      <c r="D9" s="6">
        <f>SUMIFS(Concentrado!E$2:E$353, Concentrado!$A$2:$A$353, "=Ciudad de México", Concentrado!$B$2:$B$353,  "="&amp;$A9)</f>
        <v>0</v>
      </c>
      <c r="E9" s="6">
        <f>SUMIFS(Concentrado!F$2:F$353, Concentrado!$A$2:$A$353, "=Ciudad de México", Concentrado!$B$2:$B$353,  "="&amp;$A9)</f>
        <v>0</v>
      </c>
      <c r="F9" s="6">
        <f>SUMIFS(Concentrado!G$2:G353, Concentrado!$A$2:$A353, "=Ciudad de México", Concentrado!$B$2:$B353,  "="&amp;$A9)</f>
        <v>0</v>
      </c>
    </row>
    <row r="10" spans="1:6" x14ac:dyDescent="0.2">
      <c r="A10" s="5" t="s">
        <v>18</v>
      </c>
      <c r="B10" s="6">
        <f>SUMIFS(Concentrado!C$2:C$353, Concentrado!$A$2:$A$353, "=Ciudad de México", Concentrado!$B$2:$B$353,  "="&amp;$A10)</f>
        <v>118</v>
      </c>
      <c r="C10" s="6">
        <f>SUMIFS(Concentrado!D$2:D$353, Concentrado!$A$2:$A$353, "=Ciudad de México", Concentrado!$B$2:$B$353,  "="&amp;$A10)</f>
        <v>332</v>
      </c>
      <c r="D10" s="6">
        <f>SUMIFS(Concentrado!E$2:E$353, Concentrado!$A$2:$A$353, "=Ciudad de México", Concentrado!$B$2:$B$353,  "="&amp;$A10)</f>
        <v>0</v>
      </c>
      <c r="E10" s="6">
        <f>SUMIFS(Concentrado!F$2:F$353, Concentrado!$A$2:$A$353, "=Ciudad de México", Concentrado!$B$2:$B$353,  "="&amp;$A10)</f>
        <v>1</v>
      </c>
      <c r="F10" s="6">
        <f>SUMIFS(Concentrado!G$2:G353, Concentrado!$A$2:$A353, "=Ciudad de México", Concentrado!$B$2:$B353,  "="&amp;$A10)</f>
        <v>451</v>
      </c>
    </row>
    <row r="11" spans="1:6" x14ac:dyDescent="0.2">
      <c r="A11" s="5" t="s">
        <v>19</v>
      </c>
      <c r="B11" s="6">
        <f>SUMIFS(Concentrado!C$2:C$353, Concentrado!$A$2:$A$353, "=Ciudad de México", Concentrado!$B$2:$B$353,  "="&amp;$A11)</f>
        <v>10</v>
      </c>
      <c r="C11" s="6">
        <f>SUMIFS(Concentrado!D$2:D$353, Concentrado!$A$2:$A$353, "=Ciudad de México", Concentrado!$B$2:$B$353,  "="&amp;$A11)</f>
        <v>56</v>
      </c>
      <c r="D11" s="6">
        <f>SUMIFS(Concentrado!E$2:E$353, Concentrado!$A$2:$A$353, "=Ciudad de México", Concentrado!$B$2:$B$353,  "="&amp;$A11)</f>
        <v>0</v>
      </c>
      <c r="E11" s="6">
        <f>SUMIFS(Concentrado!F$2:F$353, Concentrado!$A$2:$A$353, "=Ciudad de México", Concentrado!$B$2:$B$353,  "="&amp;$A11)</f>
        <v>0</v>
      </c>
      <c r="F11" s="6">
        <f>SUMIFS(Concentrado!G$2:G353, Concentrado!$A$2:$A353, "=Ciudad de México", Concentrado!$B$2:$B353,  "="&amp;$A11)</f>
        <v>66</v>
      </c>
    </row>
    <row r="12" spans="1:6" x14ac:dyDescent="0.2">
      <c r="A12" s="5" t="s">
        <v>20</v>
      </c>
      <c r="B12" s="6">
        <f>SUMIFS(Concentrado!C$2:C$353, Concentrado!$A$2:$A$353, "=Ciudad de México", Concentrado!$B$2:$B$353,  "="&amp;$A12)</f>
        <v>35</v>
      </c>
      <c r="C12" s="6">
        <f>SUMIFS(Concentrado!D$2:D$353, Concentrado!$A$2:$A$353, "=Ciudad de México", Concentrado!$B$2:$B$353,  "="&amp;$A12)</f>
        <v>67</v>
      </c>
      <c r="D12" s="6">
        <f>SUMIFS(Concentrado!E$2:E$353, Concentrado!$A$2:$A$353, "=Ciudad de México", Concentrado!$B$2:$B$353,  "="&amp;$A12)</f>
        <v>0</v>
      </c>
      <c r="E12" s="6">
        <f>SUMIFS(Concentrado!F$2:F$353, Concentrado!$A$2:$A$353, "=Ciudad de México", Concentrado!$B$2:$B$353,  "="&amp;$A12)</f>
        <v>0</v>
      </c>
      <c r="F12" s="6">
        <f>SUMIFS(Concentrado!G$2:G353, Concentrado!$A$2:$A353, "=Ciudad de México", Concentrado!$B$2:$B353,  "="&amp;$A12)</f>
        <v>102</v>
      </c>
    </row>
    <row r="13" spans="1:6" x14ac:dyDescent="0.2">
      <c r="A13" s="8" t="s">
        <v>21</v>
      </c>
      <c r="B13" s="8">
        <f>SUM(B2:B12)</f>
        <v>931</v>
      </c>
      <c r="C13" s="8">
        <f>SUM(C2:C12)</f>
        <v>2317</v>
      </c>
      <c r="D13" s="8">
        <f>SUM(D2:D12)</f>
        <v>0</v>
      </c>
      <c r="E13" s="8">
        <f>SUM(E2:E12)</f>
        <v>4</v>
      </c>
      <c r="F13" s="8">
        <f>SUM(F2:F12)</f>
        <v>3252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Microsoft Office User</cp:lastModifiedBy>
  <dcterms:created xsi:type="dcterms:W3CDTF">2019-03-12T16:50:24Z</dcterms:created>
  <dcterms:modified xsi:type="dcterms:W3CDTF">2022-10-21T16:34:45Z</dcterms:modified>
</cp:coreProperties>
</file>