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20221021_egresos_lesiones/LESIONES_2022/LESIONES/por entidad/"/>
    </mc:Choice>
  </mc:AlternateContent>
  <xr:revisionPtr revIDLastSave="0" documentId="13_ncr:1_{797246D4-6CF3-F749-B0AB-65BB1E418585}" xr6:coauthVersionLast="47" xr6:coauthVersionMax="47" xr10:uidLastSave="{00000000-0000-0000-0000-000000000000}"/>
  <bookViews>
    <workbookView xWindow="0" yWindow="500" windowWidth="35980" windowHeight="18940" tabRatio="872" firstSheet="13" activeTab="33" xr2:uid="{00000000-000D-0000-FFFF-FFFF00000000}"/>
  </bookViews>
  <sheets>
    <sheet name="Concentrado" sheetId="50" r:id="rId1"/>
    <sheet name="NACIONAL" sheetId="2" r:id="rId2"/>
    <sheet name="AGS" sheetId="35" r:id="rId3"/>
    <sheet name="BC" sheetId="36" r:id="rId4"/>
    <sheet name="BCS" sheetId="37" r:id="rId5"/>
    <sheet name="CAMP" sheetId="38" r:id="rId6"/>
    <sheet name="CHIS" sheetId="39" r:id="rId7"/>
    <sheet name="CHI" sheetId="40" r:id="rId8"/>
    <sheet name="CDMX" sheetId="41" r:id="rId9"/>
    <sheet name="COAH" sheetId="42" r:id="rId10"/>
    <sheet name="COL" sheetId="43" r:id="rId11"/>
    <sheet name="DGO" sheetId="44" r:id="rId12"/>
    <sheet name="GTO" sheetId="45" r:id="rId13"/>
    <sheet name="GRO" sheetId="46" r:id="rId14"/>
    <sheet name="HGO" sheetId="47" r:id="rId15"/>
    <sheet name="JAL" sheetId="48" r:id="rId16"/>
    <sheet name="MEX" sheetId="49" r:id="rId17"/>
    <sheet name="MICH" sheetId="51" r:id="rId18"/>
    <sheet name="MOR" sheetId="52" r:id="rId19"/>
    <sheet name="NAY" sheetId="53" r:id="rId20"/>
    <sheet name="NL" sheetId="54" r:id="rId21"/>
    <sheet name="OAX" sheetId="55" r:id="rId22"/>
    <sheet name="PUE" sheetId="56" r:id="rId23"/>
    <sheet name="QRO" sheetId="57" r:id="rId24"/>
    <sheet name="QROO" sheetId="58" r:id="rId25"/>
    <sheet name="SLP" sheetId="59" r:id="rId26"/>
    <sheet name="SIN" sheetId="60" r:id="rId27"/>
    <sheet name="SON" sheetId="61" r:id="rId28"/>
    <sheet name="TAB" sheetId="62" r:id="rId29"/>
    <sheet name="TAMPS" sheetId="63" r:id="rId30"/>
    <sheet name="TLAX" sheetId="64" r:id="rId31"/>
    <sheet name="VER" sheetId="65" r:id="rId32"/>
    <sheet name="YUC" sheetId="66" r:id="rId33"/>
    <sheet name="ZAC" sheetId="67" r:id="rId34"/>
  </sheets>
  <definedNames>
    <definedName name="_xlnm._FilterDatabase" localSheetId="0" hidden="1">Concentrado!$A$1:$G$161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6" l="1"/>
  <c r="D6" i="66"/>
  <c r="C6" i="66"/>
  <c r="B6" i="66"/>
  <c r="E5" i="66"/>
  <c r="D5" i="66"/>
  <c r="C5" i="66"/>
  <c r="B5" i="66"/>
  <c r="E4" i="66"/>
  <c r="D4" i="66"/>
  <c r="C4" i="66"/>
  <c r="B4" i="66"/>
  <c r="E3" i="66"/>
  <c r="D3" i="66"/>
  <c r="C3" i="66"/>
  <c r="B3" i="66"/>
  <c r="E2" i="66"/>
  <c r="D2" i="66"/>
  <c r="C2" i="66"/>
  <c r="B2" i="66"/>
  <c r="E6" i="59"/>
  <c r="D6" i="59"/>
  <c r="C6" i="59"/>
  <c r="B6" i="59"/>
  <c r="E5" i="59"/>
  <c r="D5" i="59"/>
  <c r="C5" i="59"/>
  <c r="B5" i="59"/>
  <c r="E4" i="59"/>
  <c r="D4" i="59"/>
  <c r="C4" i="59"/>
  <c r="B4" i="59"/>
  <c r="E3" i="59"/>
  <c r="D3" i="59"/>
  <c r="C3" i="59"/>
  <c r="B3" i="59"/>
  <c r="E2" i="59"/>
  <c r="D2" i="59"/>
  <c r="C2" i="59"/>
  <c r="B2" i="59"/>
  <c r="E6" i="57"/>
  <c r="D6" i="57"/>
  <c r="C6" i="57"/>
  <c r="B6" i="57"/>
  <c r="E5" i="57"/>
  <c r="D5" i="57"/>
  <c r="C5" i="57"/>
  <c r="B5" i="57"/>
  <c r="E4" i="57"/>
  <c r="D4" i="57"/>
  <c r="C4" i="57"/>
  <c r="B4" i="57"/>
  <c r="E3" i="57"/>
  <c r="D3" i="57"/>
  <c r="C3" i="57"/>
  <c r="B3" i="57"/>
  <c r="E2" i="57"/>
  <c r="D2" i="57"/>
  <c r="C2" i="57"/>
  <c r="B2" i="57"/>
  <c r="E6" i="51"/>
  <c r="D6" i="51"/>
  <c r="C6" i="51"/>
  <c r="B6" i="51"/>
  <c r="E5" i="51"/>
  <c r="D5" i="51"/>
  <c r="C5" i="51"/>
  <c r="B5" i="51"/>
  <c r="E4" i="51"/>
  <c r="D4" i="51"/>
  <c r="C4" i="51"/>
  <c r="B4" i="51"/>
  <c r="E3" i="51"/>
  <c r="D3" i="51"/>
  <c r="C3" i="51"/>
  <c r="B3" i="51"/>
  <c r="E2" i="51"/>
  <c r="D2" i="51"/>
  <c r="C2" i="51"/>
  <c r="B2" i="51"/>
  <c r="E6" i="49"/>
  <c r="D6" i="49"/>
  <c r="C6" i="49"/>
  <c r="B6" i="49"/>
  <c r="E5" i="49"/>
  <c r="D5" i="49"/>
  <c r="C5" i="49"/>
  <c r="B5" i="49"/>
  <c r="E4" i="49"/>
  <c r="D4" i="49"/>
  <c r="C4" i="49"/>
  <c r="B4" i="49"/>
  <c r="E3" i="49"/>
  <c r="D3" i="49"/>
  <c r="C3" i="49"/>
  <c r="B3" i="49"/>
  <c r="E2" i="49"/>
  <c r="D2" i="49"/>
  <c r="C2" i="49"/>
  <c r="B2" i="49"/>
  <c r="D6" i="36" l="1"/>
  <c r="D5" i="36"/>
  <c r="D4" i="36"/>
  <c r="D3" i="36"/>
  <c r="D2" i="36"/>
  <c r="D6" i="37"/>
  <c r="D5" i="37"/>
  <c r="D4" i="37"/>
  <c r="D3" i="37"/>
  <c r="D2" i="37"/>
  <c r="D6" i="38"/>
  <c r="D5" i="38"/>
  <c r="D4" i="38"/>
  <c r="D3" i="38"/>
  <c r="D2" i="38"/>
  <c r="D6" i="39"/>
  <c r="D5" i="39"/>
  <c r="D4" i="39"/>
  <c r="D3" i="39"/>
  <c r="D2" i="39"/>
  <c r="D6" i="40"/>
  <c r="D5" i="40"/>
  <c r="D4" i="40"/>
  <c r="D3" i="40"/>
  <c r="D2" i="40"/>
  <c r="D6" i="41"/>
  <c r="D5" i="41"/>
  <c r="D4" i="41"/>
  <c r="D3" i="41"/>
  <c r="D2" i="41"/>
  <c r="D6" i="42"/>
  <c r="D5" i="42"/>
  <c r="D4" i="42"/>
  <c r="D3" i="42"/>
  <c r="D2" i="42"/>
  <c r="D6" i="43"/>
  <c r="D5" i="43"/>
  <c r="D4" i="43"/>
  <c r="D3" i="43"/>
  <c r="D2" i="43"/>
  <c r="D6" i="44"/>
  <c r="D5" i="44"/>
  <c r="D4" i="44"/>
  <c r="D3" i="44"/>
  <c r="D2" i="44"/>
  <c r="D6" i="45"/>
  <c r="D5" i="45"/>
  <c r="D4" i="45"/>
  <c r="D3" i="45"/>
  <c r="D2" i="45"/>
  <c r="D6" i="46"/>
  <c r="D5" i="46"/>
  <c r="D4" i="46"/>
  <c r="D3" i="46"/>
  <c r="D2" i="46"/>
  <c r="D6" i="47"/>
  <c r="D5" i="47"/>
  <c r="D4" i="47"/>
  <c r="D3" i="47"/>
  <c r="D2" i="47"/>
  <c r="D6" i="48"/>
  <c r="D5" i="48"/>
  <c r="D4" i="48"/>
  <c r="D3" i="48"/>
  <c r="D2" i="48"/>
  <c r="D6" i="52"/>
  <c r="D5" i="52"/>
  <c r="D4" i="52"/>
  <c r="D3" i="52"/>
  <c r="D2" i="52"/>
  <c r="D6" i="53"/>
  <c r="D5" i="53"/>
  <c r="D4" i="53"/>
  <c r="D3" i="53"/>
  <c r="D2" i="53"/>
  <c r="D6" i="54"/>
  <c r="D5" i="54"/>
  <c r="D4" i="54"/>
  <c r="D3" i="54"/>
  <c r="D2" i="54"/>
  <c r="D6" i="55"/>
  <c r="D5" i="55"/>
  <c r="D4" i="55"/>
  <c r="D3" i="55"/>
  <c r="D2" i="55"/>
  <c r="D6" i="56"/>
  <c r="D5" i="56"/>
  <c r="D4" i="56"/>
  <c r="D3" i="56"/>
  <c r="D2" i="56"/>
  <c r="D6" i="58"/>
  <c r="D5" i="58"/>
  <c r="D4" i="58"/>
  <c r="D3" i="58"/>
  <c r="D2" i="58"/>
  <c r="D6" i="60"/>
  <c r="D5" i="60"/>
  <c r="D4" i="60"/>
  <c r="D3" i="60"/>
  <c r="D2" i="60"/>
  <c r="D6" i="61"/>
  <c r="D5" i="61"/>
  <c r="D4" i="61"/>
  <c r="D3" i="61"/>
  <c r="D2" i="61"/>
  <c r="D6" i="62"/>
  <c r="D5" i="62"/>
  <c r="D4" i="62"/>
  <c r="D3" i="62"/>
  <c r="D2" i="62"/>
  <c r="D6" i="63"/>
  <c r="D5" i="63"/>
  <c r="D4" i="63"/>
  <c r="D3" i="63"/>
  <c r="D2" i="63"/>
  <c r="D6" i="64"/>
  <c r="D5" i="64"/>
  <c r="D4" i="64"/>
  <c r="D3" i="64"/>
  <c r="D2" i="64"/>
  <c r="D6" i="65"/>
  <c r="D5" i="65"/>
  <c r="D4" i="65"/>
  <c r="D3" i="65"/>
  <c r="D2" i="65"/>
  <c r="D6" i="67"/>
  <c r="D5" i="67"/>
  <c r="D4" i="67"/>
  <c r="D3" i="67"/>
  <c r="D2" i="67"/>
  <c r="D6" i="35"/>
  <c r="D5" i="35"/>
  <c r="D4" i="35"/>
  <c r="D3" i="35"/>
  <c r="D2" i="35"/>
  <c r="D6" i="2"/>
  <c r="D5" i="2"/>
  <c r="D4" i="2"/>
  <c r="D3" i="2"/>
  <c r="D2" i="2"/>
  <c r="C2" i="54"/>
  <c r="E2" i="54"/>
  <c r="C3" i="54"/>
  <c r="E3" i="54"/>
  <c r="C4" i="54"/>
  <c r="E4" i="54"/>
  <c r="C5" i="54"/>
  <c r="E5" i="54"/>
  <c r="C6" i="54"/>
  <c r="E6" i="54"/>
  <c r="B3" i="54"/>
  <c r="B4" i="54"/>
  <c r="B5" i="54"/>
  <c r="B6" i="54"/>
  <c r="B2" i="54"/>
  <c r="C2" i="2"/>
  <c r="E2" i="2"/>
  <c r="C3" i="2"/>
  <c r="E3" i="2"/>
  <c r="C4" i="2"/>
  <c r="E4" i="2"/>
  <c r="C5" i="2"/>
  <c r="E5" i="2"/>
  <c r="C6" i="2"/>
  <c r="E6" i="2"/>
  <c r="B4" i="2"/>
  <c r="B5" i="2"/>
  <c r="B6" i="2"/>
  <c r="B3" i="2"/>
  <c r="B2" i="2"/>
  <c r="D7" i="43" l="1"/>
  <c r="D7" i="39"/>
  <c r="D7" i="35"/>
  <c r="D7" i="60"/>
  <c r="D7" i="52"/>
  <c r="D7" i="47"/>
  <c r="D7" i="56"/>
  <c r="D7" i="64"/>
  <c r="D7" i="67"/>
  <c r="D7" i="63"/>
  <c r="D7" i="59"/>
  <c r="D7" i="55"/>
  <c r="D7" i="51"/>
  <c r="D7" i="46"/>
  <c r="D7" i="42"/>
  <c r="D7" i="38"/>
  <c r="D7" i="66"/>
  <c r="D7" i="62"/>
  <c r="D7" i="58"/>
  <c r="D7" i="54"/>
  <c r="D7" i="49"/>
  <c r="D7" i="45"/>
  <c r="D7" i="41"/>
  <c r="D7" i="37"/>
  <c r="D7" i="2"/>
  <c r="D7" i="65"/>
  <c r="D7" i="61"/>
  <c r="D7" i="57"/>
  <c r="D7" i="53"/>
  <c r="D7" i="48"/>
  <c r="D7" i="44"/>
  <c r="D7" i="40"/>
  <c r="D7" i="36"/>
  <c r="F5" i="2"/>
  <c r="F6" i="2"/>
  <c r="F4" i="2"/>
  <c r="F2" i="2"/>
  <c r="C7" i="66"/>
  <c r="E7" i="54"/>
  <c r="C7" i="54"/>
  <c r="E7" i="57"/>
  <c r="C7" i="57"/>
  <c r="E7" i="59"/>
  <c r="C7" i="59"/>
  <c r="B7" i="66"/>
  <c r="E7" i="51"/>
  <c r="F3" i="2"/>
  <c r="C7" i="51"/>
  <c r="E7" i="66"/>
  <c r="B7" i="59"/>
  <c r="B7" i="57"/>
  <c r="B7" i="54"/>
  <c r="B7" i="51"/>
  <c r="E7" i="49"/>
  <c r="C7" i="49"/>
  <c r="B7" i="49"/>
  <c r="G23" i="50" l="1"/>
  <c r="G2" i="50"/>
  <c r="G74" i="50"/>
  <c r="F4" i="49" s="1"/>
  <c r="G3" i="50" l="1"/>
  <c r="G4" i="50"/>
  <c r="G5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1" i="50"/>
  <c r="G62" i="50"/>
  <c r="G63" i="50"/>
  <c r="G64" i="50"/>
  <c r="G65" i="50"/>
  <c r="G66" i="50"/>
  <c r="G67" i="50"/>
  <c r="G68" i="50"/>
  <c r="G69" i="50"/>
  <c r="G70" i="50"/>
  <c r="G71" i="50"/>
  <c r="G72" i="50"/>
  <c r="F2" i="49" s="1"/>
  <c r="G73" i="50"/>
  <c r="F3" i="49" s="1"/>
  <c r="G75" i="50"/>
  <c r="F5" i="49" s="1"/>
  <c r="G76" i="50"/>
  <c r="F6" i="49" s="1"/>
  <c r="G77" i="50"/>
  <c r="F2" i="51" s="1"/>
  <c r="G78" i="50"/>
  <c r="F3" i="51" s="1"/>
  <c r="G79" i="50"/>
  <c r="F4" i="51" s="1"/>
  <c r="G80" i="50"/>
  <c r="F5" i="51" s="1"/>
  <c r="G81" i="50"/>
  <c r="F6" i="51" s="1"/>
  <c r="G82" i="50"/>
  <c r="G83" i="50"/>
  <c r="G84" i="50"/>
  <c r="G85" i="50"/>
  <c r="G86" i="50"/>
  <c r="G87" i="50"/>
  <c r="G88" i="50"/>
  <c r="G89" i="50"/>
  <c r="G90" i="50"/>
  <c r="G91" i="50"/>
  <c r="G92" i="50"/>
  <c r="F2" i="54" s="1"/>
  <c r="G93" i="50"/>
  <c r="F3" i="54" s="1"/>
  <c r="G94" i="50"/>
  <c r="F4" i="54" s="1"/>
  <c r="G95" i="50"/>
  <c r="F5" i="54" s="1"/>
  <c r="G96" i="50"/>
  <c r="F6" i="54" s="1"/>
  <c r="G97" i="50"/>
  <c r="G98" i="50"/>
  <c r="G99" i="50"/>
  <c r="G100" i="50"/>
  <c r="G101" i="50"/>
  <c r="G102" i="50"/>
  <c r="G103" i="50"/>
  <c r="G104" i="50"/>
  <c r="G105" i="50"/>
  <c r="G106" i="50"/>
  <c r="G107" i="50"/>
  <c r="F2" i="57" s="1"/>
  <c r="G108" i="50"/>
  <c r="F3" i="57" s="1"/>
  <c r="G109" i="50"/>
  <c r="F4" i="57" s="1"/>
  <c r="G110" i="50"/>
  <c r="F5" i="57" s="1"/>
  <c r="G111" i="50"/>
  <c r="F6" i="57" s="1"/>
  <c r="G112" i="50"/>
  <c r="G113" i="50"/>
  <c r="G114" i="50"/>
  <c r="G115" i="50"/>
  <c r="G116" i="50"/>
  <c r="G117" i="50"/>
  <c r="F2" i="59" s="1"/>
  <c r="G118" i="50"/>
  <c r="F3" i="59" s="1"/>
  <c r="G119" i="50"/>
  <c r="F4" i="59" s="1"/>
  <c r="G120" i="50"/>
  <c r="F5" i="59" s="1"/>
  <c r="G121" i="50"/>
  <c r="F6" i="59" s="1"/>
  <c r="G122" i="50"/>
  <c r="G123" i="50"/>
  <c r="G124" i="50"/>
  <c r="G125" i="50"/>
  <c r="G126" i="50"/>
  <c r="G127" i="50"/>
  <c r="G128" i="50"/>
  <c r="G129" i="50"/>
  <c r="G130" i="50"/>
  <c r="G131" i="50"/>
  <c r="G132" i="50"/>
  <c r="G133" i="50"/>
  <c r="G134" i="50"/>
  <c r="G135" i="50"/>
  <c r="G136" i="50"/>
  <c r="G137" i="50"/>
  <c r="G138" i="50"/>
  <c r="G139" i="50"/>
  <c r="G140" i="50"/>
  <c r="G141" i="50"/>
  <c r="G142" i="50"/>
  <c r="G143" i="50"/>
  <c r="G144" i="50"/>
  <c r="G145" i="50"/>
  <c r="G146" i="50"/>
  <c r="G147" i="50"/>
  <c r="G148" i="50"/>
  <c r="G149" i="50"/>
  <c r="G150" i="50"/>
  <c r="G151" i="50"/>
  <c r="G152" i="50"/>
  <c r="F2" i="66" s="1"/>
  <c r="G153" i="50"/>
  <c r="F3" i="66" s="1"/>
  <c r="G154" i="50"/>
  <c r="F4" i="66" s="1"/>
  <c r="G155" i="50"/>
  <c r="F5" i="66" s="1"/>
  <c r="G156" i="50"/>
  <c r="F6" i="66" s="1"/>
  <c r="G157" i="50"/>
  <c r="G158" i="50"/>
  <c r="G159" i="50"/>
  <c r="G160" i="50"/>
  <c r="G161" i="50"/>
  <c r="B3" i="35"/>
  <c r="B4" i="35"/>
  <c r="B5" i="35"/>
  <c r="B6" i="35"/>
  <c r="B3" i="67"/>
  <c r="B4" i="67"/>
  <c r="B5" i="67"/>
  <c r="B6" i="67"/>
  <c r="B3" i="65"/>
  <c r="B4" i="65"/>
  <c r="B5" i="65"/>
  <c r="B6" i="65"/>
  <c r="B3" i="64"/>
  <c r="B4" i="64"/>
  <c r="B5" i="64"/>
  <c r="B6" i="64"/>
  <c r="B3" i="63"/>
  <c r="B4" i="63"/>
  <c r="B5" i="63"/>
  <c r="B6" i="63"/>
  <c r="B3" i="62"/>
  <c r="B4" i="62"/>
  <c r="B5" i="62"/>
  <c r="B6" i="62"/>
  <c r="B3" i="61"/>
  <c r="B4" i="61"/>
  <c r="B5" i="61"/>
  <c r="B6" i="61"/>
  <c r="B3" i="60"/>
  <c r="B4" i="60"/>
  <c r="B5" i="60"/>
  <c r="B6" i="60"/>
  <c r="B3" i="58"/>
  <c r="B4" i="58"/>
  <c r="B5" i="58"/>
  <c r="B6" i="58"/>
  <c r="B3" i="56"/>
  <c r="B4" i="56"/>
  <c r="B5" i="56"/>
  <c r="B6" i="56"/>
  <c r="B3" i="55"/>
  <c r="B4" i="55"/>
  <c r="B5" i="55"/>
  <c r="B6" i="55"/>
  <c r="B3" i="53"/>
  <c r="B4" i="53"/>
  <c r="B5" i="53"/>
  <c r="B6" i="53"/>
  <c r="B3" i="52"/>
  <c r="B4" i="52"/>
  <c r="B5" i="52"/>
  <c r="B6" i="52"/>
  <c r="B3" i="48"/>
  <c r="B4" i="48"/>
  <c r="B5" i="48"/>
  <c r="B6" i="48"/>
  <c r="B3" i="47"/>
  <c r="B4" i="47"/>
  <c r="B5" i="47"/>
  <c r="B6" i="47"/>
  <c r="B3" i="46"/>
  <c r="B4" i="46"/>
  <c r="B5" i="46"/>
  <c r="B6" i="46"/>
  <c r="B3" i="45"/>
  <c r="B4" i="45"/>
  <c r="B5" i="45"/>
  <c r="B6" i="45"/>
  <c r="B3" i="44"/>
  <c r="B4" i="44"/>
  <c r="B5" i="44"/>
  <c r="B6" i="44"/>
  <c r="B3" i="43"/>
  <c r="B4" i="43"/>
  <c r="B5" i="43"/>
  <c r="B6" i="43"/>
  <c r="B3" i="42"/>
  <c r="B4" i="42"/>
  <c r="B5" i="42"/>
  <c r="B6" i="42"/>
  <c r="B3" i="41"/>
  <c r="B4" i="41"/>
  <c r="B5" i="41"/>
  <c r="B6" i="41"/>
  <c r="B3" i="40"/>
  <c r="B4" i="40"/>
  <c r="B5" i="40"/>
  <c r="B6" i="40"/>
  <c r="B3" i="39"/>
  <c r="B4" i="39"/>
  <c r="B5" i="39"/>
  <c r="B6" i="39"/>
  <c r="B3" i="38"/>
  <c r="B4" i="38"/>
  <c r="B5" i="38"/>
  <c r="B6" i="38"/>
  <c r="B3" i="37"/>
  <c r="B4" i="37"/>
  <c r="B5" i="37"/>
  <c r="B6" i="37"/>
  <c r="B3" i="36"/>
  <c r="B4" i="36"/>
  <c r="B5" i="36"/>
  <c r="B6" i="36"/>
  <c r="F7" i="66" l="1"/>
  <c r="F7" i="54"/>
  <c r="F7" i="57"/>
  <c r="F7" i="59"/>
  <c r="F7" i="51"/>
  <c r="F7" i="49"/>
  <c r="B7" i="2"/>
  <c r="C7" i="2"/>
  <c r="E7" i="2"/>
  <c r="F7" i="2" l="1"/>
  <c r="C3" i="35" l="1"/>
  <c r="E3" i="35"/>
  <c r="F3" i="35"/>
  <c r="C4" i="35"/>
  <c r="E4" i="35"/>
  <c r="F4" i="35"/>
  <c r="C5" i="35"/>
  <c r="E5" i="35"/>
  <c r="F5" i="35"/>
  <c r="C6" i="35"/>
  <c r="E6" i="35"/>
  <c r="F6" i="35"/>
  <c r="C3" i="36"/>
  <c r="E3" i="36"/>
  <c r="F3" i="36"/>
  <c r="C4" i="36"/>
  <c r="E4" i="36"/>
  <c r="F4" i="36"/>
  <c r="C5" i="36"/>
  <c r="E5" i="36"/>
  <c r="F5" i="36"/>
  <c r="C6" i="36"/>
  <c r="E6" i="36"/>
  <c r="F6" i="36"/>
  <c r="C3" i="37"/>
  <c r="E3" i="37"/>
  <c r="F3" i="37"/>
  <c r="C4" i="37"/>
  <c r="E4" i="37"/>
  <c r="F4" i="37"/>
  <c r="C5" i="37"/>
  <c r="E5" i="37"/>
  <c r="F5" i="37"/>
  <c r="C6" i="37"/>
  <c r="E6" i="37"/>
  <c r="F6" i="37"/>
  <c r="C3" i="38"/>
  <c r="E3" i="38"/>
  <c r="F3" i="38"/>
  <c r="C4" i="38"/>
  <c r="E4" i="38"/>
  <c r="F4" i="38"/>
  <c r="C5" i="38"/>
  <c r="E5" i="38"/>
  <c r="F5" i="38"/>
  <c r="C6" i="38"/>
  <c r="E6" i="38"/>
  <c r="F6" i="38"/>
  <c r="C3" i="39"/>
  <c r="E3" i="39"/>
  <c r="F3" i="39"/>
  <c r="C4" i="39"/>
  <c r="E4" i="39"/>
  <c r="F4" i="39"/>
  <c r="C5" i="39"/>
  <c r="E5" i="39"/>
  <c r="F5" i="39"/>
  <c r="C6" i="39"/>
  <c r="E6" i="39"/>
  <c r="F6" i="39"/>
  <c r="C3" i="40"/>
  <c r="E3" i="40"/>
  <c r="F3" i="40"/>
  <c r="C4" i="40"/>
  <c r="E4" i="40"/>
  <c r="F4" i="40"/>
  <c r="C5" i="40"/>
  <c r="E5" i="40"/>
  <c r="F5" i="40"/>
  <c r="C6" i="40"/>
  <c r="E6" i="40"/>
  <c r="F6" i="40"/>
  <c r="C3" i="41"/>
  <c r="E3" i="41"/>
  <c r="F3" i="41"/>
  <c r="C4" i="41"/>
  <c r="E4" i="41"/>
  <c r="F4" i="41"/>
  <c r="C5" i="41"/>
  <c r="E5" i="41"/>
  <c r="F5" i="41"/>
  <c r="C6" i="41"/>
  <c r="E6" i="41"/>
  <c r="F6" i="41"/>
  <c r="C3" i="42"/>
  <c r="E3" i="42"/>
  <c r="F3" i="42"/>
  <c r="C4" i="42"/>
  <c r="E4" i="42"/>
  <c r="F4" i="42"/>
  <c r="C5" i="42"/>
  <c r="E5" i="42"/>
  <c r="F5" i="42"/>
  <c r="C6" i="42"/>
  <c r="E6" i="42"/>
  <c r="F6" i="42"/>
  <c r="C3" i="43"/>
  <c r="E3" i="43"/>
  <c r="F3" i="43"/>
  <c r="C4" i="43"/>
  <c r="E4" i="43"/>
  <c r="F4" i="43"/>
  <c r="C5" i="43"/>
  <c r="E5" i="43"/>
  <c r="F5" i="43"/>
  <c r="C6" i="43"/>
  <c r="E6" i="43"/>
  <c r="F6" i="43"/>
  <c r="C3" i="44"/>
  <c r="E3" i="44"/>
  <c r="F3" i="44"/>
  <c r="C4" i="44"/>
  <c r="E4" i="44"/>
  <c r="F4" i="44"/>
  <c r="C5" i="44"/>
  <c r="E5" i="44"/>
  <c r="F5" i="44"/>
  <c r="C6" i="44"/>
  <c r="E6" i="44"/>
  <c r="F6" i="44"/>
  <c r="C3" i="45"/>
  <c r="E3" i="45"/>
  <c r="F3" i="45"/>
  <c r="C4" i="45"/>
  <c r="E4" i="45"/>
  <c r="F4" i="45"/>
  <c r="C5" i="45"/>
  <c r="E5" i="45"/>
  <c r="F5" i="45"/>
  <c r="C6" i="45"/>
  <c r="E6" i="45"/>
  <c r="F6" i="45"/>
  <c r="C3" i="46"/>
  <c r="E3" i="46"/>
  <c r="F3" i="46"/>
  <c r="C4" i="46"/>
  <c r="E4" i="46"/>
  <c r="F4" i="46"/>
  <c r="C5" i="46"/>
  <c r="E5" i="46"/>
  <c r="F5" i="46"/>
  <c r="C6" i="46"/>
  <c r="E6" i="46"/>
  <c r="F6" i="46"/>
  <c r="C3" i="47"/>
  <c r="E3" i="47"/>
  <c r="F3" i="47"/>
  <c r="C4" i="47"/>
  <c r="E4" i="47"/>
  <c r="F4" i="47"/>
  <c r="C5" i="47"/>
  <c r="E5" i="47"/>
  <c r="F5" i="47"/>
  <c r="C6" i="47"/>
  <c r="E6" i="47"/>
  <c r="F6" i="47"/>
  <c r="C3" i="48"/>
  <c r="E3" i="48"/>
  <c r="F3" i="48"/>
  <c r="C4" i="48"/>
  <c r="E4" i="48"/>
  <c r="F4" i="48"/>
  <c r="C5" i="48"/>
  <c r="E5" i="48"/>
  <c r="F5" i="48"/>
  <c r="C6" i="48"/>
  <c r="E6" i="48"/>
  <c r="F6" i="48"/>
  <c r="C3" i="52"/>
  <c r="E3" i="52"/>
  <c r="F3" i="52"/>
  <c r="C4" i="52"/>
  <c r="E4" i="52"/>
  <c r="F4" i="52"/>
  <c r="C5" i="52"/>
  <c r="E5" i="52"/>
  <c r="F5" i="52"/>
  <c r="C6" i="52"/>
  <c r="E6" i="52"/>
  <c r="F6" i="52"/>
  <c r="C3" i="53"/>
  <c r="E3" i="53"/>
  <c r="F3" i="53"/>
  <c r="C4" i="53"/>
  <c r="E4" i="53"/>
  <c r="F4" i="53"/>
  <c r="C5" i="53"/>
  <c r="E5" i="53"/>
  <c r="F5" i="53"/>
  <c r="C6" i="53"/>
  <c r="E6" i="53"/>
  <c r="F6" i="53"/>
  <c r="C3" i="55"/>
  <c r="E3" i="55"/>
  <c r="F3" i="55"/>
  <c r="C4" i="55"/>
  <c r="E4" i="55"/>
  <c r="F4" i="55"/>
  <c r="C5" i="55"/>
  <c r="E5" i="55"/>
  <c r="F5" i="55"/>
  <c r="C6" i="55"/>
  <c r="E6" i="55"/>
  <c r="F6" i="55"/>
  <c r="C3" i="56"/>
  <c r="E3" i="56"/>
  <c r="F3" i="56"/>
  <c r="C4" i="56"/>
  <c r="E4" i="56"/>
  <c r="F4" i="56"/>
  <c r="C5" i="56"/>
  <c r="E5" i="56"/>
  <c r="F5" i="56"/>
  <c r="C6" i="56"/>
  <c r="E6" i="56"/>
  <c r="F6" i="56"/>
  <c r="C3" i="58"/>
  <c r="E3" i="58"/>
  <c r="F3" i="58"/>
  <c r="C4" i="58"/>
  <c r="E4" i="58"/>
  <c r="F4" i="58"/>
  <c r="C5" i="58"/>
  <c r="E5" i="58"/>
  <c r="F5" i="58"/>
  <c r="C6" i="58"/>
  <c r="E6" i="58"/>
  <c r="F6" i="58"/>
  <c r="C3" i="60"/>
  <c r="E3" i="60"/>
  <c r="F3" i="60"/>
  <c r="C4" i="60"/>
  <c r="E4" i="60"/>
  <c r="F4" i="60"/>
  <c r="C5" i="60"/>
  <c r="E5" i="60"/>
  <c r="F5" i="60"/>
  <c r="C6" i="60"/>
  <c r="E6" i="60"/>
  <c r="F6" i="60"/>
  <c r="C3" i="61"/>
  <c r="E3" i="61"/>
  <c r="F3" i="61"/>
  <c r="C4" i="61"/>
  <c r="E4" i="61"/>
  <c r="F4" i="61"/>
  <c r="C5" i="61"/>
  <c r="E5" i="61"/>
  <c r="F5" i="61"/>
  <c r="C6" i="61"/>
  <c r="E6" i="61"/>
  <c r="F6" i="61"/>
  <c r="C3" i="62"/>
  <c r="E3" i="62"/>
  <c r="F3" i="62"/>
  <c r="C4" i="62"/>
  <c r="E4" i="62"/>
  <c r="F4" i="62"/>
  <c r="C5" i="62"/>
  <c r="E5" i="62"/>
  <c r="F5" i="62"/>
  <c r="C6" i="62"/>
  <c r="E6" i="62"/>
  <c r="F6" i="62"/>
  <c r="C3" i="63"/>
  <c r="E3" i="63"/>
  <c r="F3" i="63"/>
  <c r="C4" i="63"/>
  <c r="E4" i="63"/>
  <c r="F4" i="63"/>
  <c r="C5" i="63"/>
  <c r="E5" i="63"/>
  <c r="F5" i="63"/>
  <c r="C6" i="63"/>
  <c r="E6" i="63"/>
  <c r="F6" i="63"/>
  <c r="C3" i="64"/>
  <c r="E3" i="64"/>
  <c r="F3" i="64"/>
  <c r="C4" i="64"/>
  <c r="E4" i="64"/>
  <c r="F4" i="64"/>
  <c r="C5" i="64"/>
  <c r="E5" i="64"/>
  <c r="F5" i="64"/>
  <c r="C6" i="64"/>
  <c r="E6" i="64"/>
  <c r="F6" i="64"/>
  <c r="C3" i="65"/>
  <c r="E3" i="65"/>
  <c r="F3" i="65"/>
  <c r="C4" i="65"/>
  <c r="E4" i="65"/>
  <c r="F4" i="65"/>
  <c r="C5" i="65"/>
  <c r="E5" i="65"/>
  <c r="F5" i="65"/>
  <c r="C6" i="65"/>
  <c r="E6" i="65"/>
  <c r="F6" i="65"/>
  <c r="C3" i="67"/>
  <c r="E3" i="67"/>
  <c r="F3" i="67"/>
  <c r="C4" i="67"/>
  <c r="E4" i="67"/>
  <c r="F4" i="67"/>
  <c r="C5" i="67"/>
  <c r="E5" i="67"/>
  <c r="F5" i="67"/>
  <c r="C6" i="67"/>
  <c r="E6" i="67"/>
  <c r="F6" i="67"/>
  <c r="C2" i="35"/>
  <c r="E2" i="35"/>
  <c r="F2" i="35"/>
  <c r="C2" i="36"/>
  <c r="E2" i="36"/>
  <c r="F2" i="36"/>
  <c r="C2" i="37"/>
  <c r="E2" i="37"/>
  <c r="F2" i="37"/>
  <c r="C2" i="38"/>
  <c r="E2" i="38"/>
  <c r="F2" i="38"/>
  <c r="C2" i="39"/>
  <c r="E2" i="39"/>
  <c r="F2" i="39"/>
  <c r="C2" i="40"/>
  <c r="E2" i="40"/>
  <c r="F2" i="40"/>
  <c r="C2" i="41"/>
  <c r="E2" i="41"/>
  <c r="F2" i="41"/>
  <c r="C2" i="42"/>
  <c r="E2" i="42"/>
  <c r="F2" i="42"/>
  <c r="C2" i="43"/>
  <c r="E2" i="43"/>
  <c r="F2" i="43"/>
  <c r="C2" i="44"/>
  <c r="E2" i="44"/>
  <c r="F2" i="44"/>
  <c r="C2" i="45"/>
  <c r="E2" i="45"/>
  <c r="F2" i="45"/>
  <c r="C2" i="46"/>
  <c r="E2" i="46"/>
  <c r="F2" i="46"/>
  <c r="C2" i="47"/>
  <c r="E2" i="47"/>
  <c r="F2" i="47"/>
  <c r="C2" i="48"/>
  <c r="E2" i="48"/>
  <c r="F2" i="48"/>
  <c r="C2" i="52"/>
  <c r="E2" i="52"/>
  <c r="F2" i="52"/>
  <c r="C2" i="53"/>
  <c r="E2" i="53"/>
  <c r="F2" i="53"/>
  <c r="C2" i="55"/>
  <c r="E2" i="55"/>
  <c r="F2" i="55"/>
  <c r="C2" i="56"/>
  <c r="E2" i="56"/>
  <c r="F2" i="56"/>
  <c r="C2" i="58"/>
  <c r="E2" i="58"/>
  <c r="F2" i="58"/>
  <c r="C2" i="60"/>
  <c r="E2" i="60"/>
  <c r="F2" i="60"/>
  <c r="C2" i="61"/>
  <c r="E2" i="61"/>
  <c r="F2" i="61"/>
  <c r="C2" i="62"/>
  <c r="E2" i="62"/>
  <c r="F2" i="62"/>
  <c r="C2" i="63"/>
  <c r="E2" i="63"/>
  <c r="F2" i="63"/>
  <c r="C2" i="64"/>
  <c r="E2" i="64"/>
  <c r="F2" i="64"/>
  <c r="C2" i="65"/>
  <c r="E2" i="65"/>
  <c r="F2" i="65"/>
  <c r="C2" i="67"/>
  <c r="E2" i="67"/>
  <c r="F2" i="67"/>
  <c r="B2" i="67"/>
  <c r="B7" i="67" s="1"/>
  <c r="B2" i="65"/>
  <c r="B7" i="65" s="1"/>
  <c r="B2" i="64"/>
  <c r="B7" i="64" s="1"/>
  <c r="B2" i="63"/>
  <c r="B7" i="63" s="1"/>
  <c r="B2" i="62"/>
  <c r="B7" i="62" s="1"/>
  <c r="B2" i="61"/>
  <c r="B7" i="61" s="1"/>
  <c r="B2" i="60"/>
  <c r="B7" i="60" s="1"/>
  <c r="B2" i="58"/>
  <c r="B7" i="58" s="1"/>
  <c r="B2" i="56"/>
  <c r="B7" i="56" s="1"/>
  <c r="B2" i="55"/>
  <c r="B7" i="55" s="1"/>
  <c r="B2" i="53"/>
  <c r="B7" i="53" s="1"/>
  <c r="B2" i="52"/>
  <c r="B7" i="52" s="1"/>
  <c r="B2" i="48"/>
  <c r="B7" i="48" s="1"/>
  <c r="B2" i="47"/>
  <c r="B7" i="47" s="1"/>
  <c r="B2" i="46"/>
  <c r="B7" i="46" s="1"/>
  <c r="B2" i="45"/>
  <c r="B7" i="45" s="1"/>
  <c r="B2" i="44"/>
  <c r="B7" i="44" s="1"/>
  <c r="B2" i="43"/>
  <c r="B7" i="43" s="1"/>
  <c r="B2" i="42"/>
  <c r="B7" i="42" s="1"/>
  <c r="B2" i="41"/>
  <c r="B7" i="41" s="1"/>
  <c r="B2" i="40"/>
  <c r="B7" i="40" s="1"/>
  <c r="B2" i="39"/>
  <c r="B7" i="39" s="1"/>
  <c r="B2" i="38"/>
  <c r="B7" i="38" s="1"/>
  <c r="B2" i="37"/>
  <c r="B7" i="37" s="1"/>
  <c r="B2" i="36"/>
  <c r="B7" i="36" s="1"/>
  <c r="B2" i="35"/>
  <c r="B7" i="35" s="1"/>
  <c r="E7" i="63" l="1"/>
  <c r="C7" i="62"/>
  <c r="F7" i="60"/>
  <c r="E7" i="58"/>
  <c r="C7" i="56"/>
  <c r="F7" i="53"/>
  <c r="E7" i="52"/>
  <c r="C7" i="48"/>
  <c r="F7" i="46"/>
  <c r="E7" i="45"/>
  <c r="C7" i="44"/>
  <c r="F7" i="42"/>
  <c r="E7" i="41"/>
  <c r="C7" i="40"/>
  <c r="F7" i="38"/>
  <c r="E7" i="37"/>
  <c r="C7" i="36"/>
  <c r="C7" i="67"/>
  <c r="F7" i="64"/>
  <c r="F7" i="67"/>
  <c r="E7" i="65"/>
  <c r="C7" i="64"/>
  <c r="F7" i="62"/>
  <c r="E7" i="61"/>
  <c r="C7" i="60"/>
  <c r="F7" i="56"/>
  <c r="E7" i="55"/>
  <c r="C7" i="53"/>
  <c r="F7" i="48"/>
  <c r="E7" i="47"/>
  <c r="C7" i="46"/>
  <c r="F7" i="44"/>
  <c r="E7" i="43"/>
  <c r="C7" i="42"/>
  <c r="F7" i="40"/>
  <c r="E7" i="39"/>
  <c r="C7" i="38"/>
  <c r="F7" i="36"/>
  <c r="E7" i="35"/>
  <c r="F7" i="65"/>
  <c r="E7" i="64"/>
  <c r="C7" i="63"/>
  <c r="F7" i="61"/>
  <c r="E7" i="60"/>
  <c r="C7" i="58"/>
  <c r="F7" i="55"/>
  <c r="E7" i="53"/>
  <c r="C7" i="52"/>
  <c r="F7" i="47"/>
  <c r="E7" i="46"/>
  <c r="C7" i="45"/>
  <c r="F7" i="43"/>
  <c r="E7" i="42"/>
  <c r="C7" i="41"/>
  <c r="F7" i="39"/>
  <c r="E7" i="38"/>
  <c r="C7" i="37"/>
  <c r="F7" i="35"/>
  <c r="E7" i="67"/>
  <c r="C7" i="65"/>
  <c r="F7" i="63"/>
  <c r="E7" i="62"/>
  <c r="C7" i="61"/>
  <c r="F7" i="58"/>
  <c r="E7" i="56"/>
  <c r="C7" i="55"/>
  <c r="F7" i="52"/>
  <c r="E7" i="48"/>
  <c r="C7" i="47"/>
  <c r="F7" i="45"/>
  <c r="E7" i="44"/>
  <c r="C7" i="43"/>
  <c r="F7" i="41"/>
  <c r="E7" i="40"/>
  <c r="C7" i="39"/>
  <c r="F7" i="37"/>
  <c r="E7" i="36"/>
  <c r="C7" i="35"/>
</calcChain>
</file>

<file path=xl/sharedStrings.xml><?xml version="1.0" encoding="utf-8"?>
<sst xmlns="http://schemas.openxmlformats.org/spreadsheetml/2006/main" count="723" uniqueCount="49">
  <si>
    <t>Total general</t>
  </si>
  <si>
    <t>HOMBRE</t>
  </si>
  <si>
    <t>MUJER</t>
  </si>
  <si>
    <t>(N.E.)</t>
  </si>
  <si>
    <t>Total</t>
  </si>
  <si>
    <t>Hombre</t>
  </si>
  <si>
    <t>Mujer</t>
  </si>
  <si>
    <t>N.E.</t>
  </si>
  <si>
    <t>Entidad Federativa</t>
  </si>
  <si>
    <t>Física</t>
  </si>
  <si>
    <t>Sexual</t>
  </si>
  <si>
    <t>Económica</t>
  </si>
  <si>
    <t>Abandono</t>
  </si>
  <si>
    <t>Psicológica</t>
  </si>
  <si>
    <t>Tipo de Violencia</t>
  </si>
  <si>
    <t>Intersexual</t>
  </si>
  <si>
    <t>INTERSEXUAL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</si>
  <si>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</si>
  <si>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</si>
  <si>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</si>
  <si>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</si>
  <si>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</si>
  <si>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</si>
  <si>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</si>
  <si>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</si>
  <si>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</si>
  <si>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</si>
  <si>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</si>
  <si>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</si>
  <si>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</si>
  <si>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</si>
  <si>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</si>
  <si>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</si>
  <si>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NUEVO LEON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</si>
  <si>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</si>
  <si>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</si>
  <si>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</si>
  <si>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</si>
  <si>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</si>
  <si>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</si>
  <si>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</si>
  <si>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</si>
  <si>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</si>
  <si>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</si>
  <si>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</si>
  <si>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SAN LUIS POTOSÍ</t>
  </si>
  <si>
    <t>YUCATÁN</t>
  </si>
  <si>
    <t>MICHOACÁN</t>
  </si>
  <si>
    <t>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</si>
</sst>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workbookViewId="0">
      <pane ySplit="1" topLeftCell="A2" activePane="bottomLeft" state="frozen"/>
      <selection pane="bottomLeft" activeCell="C2" sqref="C2"/>
    </sheetView>
  </sheetViews>
  <sheetFormatPr baseColWidth="10" defaultColWidth="11.5" defaultRowHeight="15" x14ac:dyDescent="0.2"/>
  <cols>
    <col min="1" max="1" width="24" style="3" bestFit="1" customWidth="1"/>
    <col min="2" max="2" width="23.33203125" style="3" customWidth="1"/>
    <col min="3" max="7" width="11.5" style="2"/>
    <col min="8" max="16384" width="11.5" style="4"/>
  </cols>
  <sheetData>
    <row r="1" spans="1:7" x14ac:dyDescent="0.15">
      <c r="A1" s="12" t="s">
        <v>8</v>
      </c>
      <c r="B1" s="1" t="s">
        <v>14</v>
      </c>
      <c r="C1" s="1" t="s">
        <v>5</v>
      </c>
      <c r="D1" s="1" t="s">
        <v>6</v>
      </c>
      <c r="E1" s="1" t="s">
        <v>15</v>
      </c>
      <c r="F1" s="1" t="s">
        <v>7</v>
      </c>
      <c r="G1" s="1" t="s">
        <v>4</v>
      </c>
    </row>
    <row r="2" spans="1:7" ht="14" x14ac:dyDescent="0.15">
      <c r="A2" s="13" t="s">
        <v>17</v>
      </c>
      <c r="B2" s="11" t="s">
        <v>12</v>
      </c>
      <c r="C2" s="10">
        <v>0</v>
      </c>
      <c r="D2" s="10">
        <v>1</v>
      </c>
      <c r="E2" s="10">
        <v>0</v>
      </c>
      <c r="F2" s="9">
        <v>0</v>
      </c>
      <c r="G2" s="9">
        <f>SUM(C2:F2)</f>
        <v>1</v>
      </c>
    </row>
    <row r="3" spans="1:7" ht="14" x14ac:dyDescent="0.15">
      <c r="A3" s="13" t="s">
        <v>17</v>
      </c>
      <c r="B3" s="11" t="s">
        <v>11</v>
      </c>
      <c r="C3" s="10">
        <v>0</v>
      </c>
      <c r="D3" s="10">
        <v>1</v>
      </c>
      <c r="E3" s="10">
        <v>0</v>
      </c>
      <c r="F3" s="9">
        <v>0</v>
      </c>
      <c r="G3" s="9">
        <f t="shared" ref="G3:G67" si="0">SUM(C3:F3)</f>
        <v>1</v>
      </c>
    </row>
    <row r="4" spans="1:7" ht="14" x14ac:dyDescent="0.15">
      <c r="A4" s="13" t="s">
        <v>17</v>
      </c>
      <c r="B4" s="11" t="s">
        <v>9</v>
      </c>
      <c r="C4" s="10">
        <v>730</v>
      </c>
      <c r="D4" s="10">
        <v>221</v>
      </c>
      <c r="E4" s="10">
        <v>0</v>
      </c>
      <c r="F4" s="9">
        <v>0</v>
      </c>
      <c r="G4" s="9">
        <f t="shared" si="0"/>
        <v>951</v>
      </c>
    </row>
    <row r="5" spans="1:7" ht="14" x14ac:dyDescent="0.15">
      <c r="A5" s="13" t="s">
        <v>17</v>
      </c>
      <c r="B5" s="11" t="s">
        <v>13</v>
      </c>
      <c r="C5" s="10">
        <v>1</v>
      </c>
      <c r="D5" s="10">
        <v>0</v>
      </c>
      <c r="E5" s="10">
        <v>0</v>
      </c>
      <c r="F5" s="9">
        <v>0</v>
      </c>
      <c r="G5" s="9">
        <f t="shared" si="0"/>
        <v>1</v>
      </c>
    </row>
    <row r="6" spans="1:7" ht="14" x14ac:dyDescent="0.15">
      <c r="A6" s="13" t="s">
        <v>17</v>
      </c>
      <c r="B6" s="11" t="s">
        <v>10</v>
      </c>
      <c r="C6" s="10">
        <v>4</v>
      </c>
      <c r="D6" s="10">
        <v>53</v>
      </c>
      <c r="E6" s="10">
        <v>0</v>
      </c>
      <c r="F6" s="9">
        <v>0</v>
      </c>
      <c r="G6" s="9">
        <f t="shared" si="0"/>
        <v>57</v>
      </c>
    </row>
    <row r="7" spans="1:7" ht="14" x14ac:dyDescent="0.15">
      <c r="A7" s="13" t="s">
        <v>18</v>
      </c>
      <c r="B7" s="11" t="s">
        <v>12</v>
      </c>
      <c r="C7" s="10">
        <v>0</v>
      </c>
      <c r="D7" s="10">
        <v>3</v>
      </c>
      <c r="E7" s="10">
        <v>0</v>
      </c>
      <c r="F7" s="9">
        <v>0</v>
      </c>
      <c r="G7" s="9">
        <f t="shared" si="0"/>
        <v>3</v>
      </c>
    </row>
    <row r="8" spans="1:7" ht="14" x14ac:dyDescent="0.15">
      <c r="A8" s="13" t="s">
        <v>18</v>
      </c>
      <c r="B8" s="11" t="s">
        <v>11</v>
      </c>
      <c r="C8" s="10">
        <v>1</v>
      </c>
      <c r="D8" s="10">
        <v>3</v>
      </c>
      <c r="E8" s="10">
        <v>0</v>
      </c>
      <c r="F8" s="9">
        <v>0</v>
      </c>
      <c r="G8" s="9">
        <f t="shared" si="0"/>
        <v>4</v>
      </c>
    </row>
    <row r="9" spans="1:7" ht="14" x14ac:dyDescent="0.15">
      <c r="A9" s="13" t="s">
        <v>18</v>
      </c>
      <c r="B9" s="11" t="s">
        <v>9</v>
      </c>
      <c r="C9" s="10">
        <v>360</v>
      </c>
      <c r="D9" s="10">
        <v>208</v>
      </c>
      <c r="E9" s="10">
        <v>0</v>
      </c>
      <c r="F9" s="9">
        <v>0</v>
      </c>
      <c r="G9" s="9">
        <f t="shared" si="0"/>
        <v>568</v>
      </c>
    </row>
    <row r="10" spans="1:7" ht="14" x14ac:dyDescent="0.15">
      <c r="A10" s="13" t="s">
        <v>18</v>
      </c>
      <c r="B10" s="11" t="s">
        <v>13</v>
      </c>
      <c r="C10" s="10">
        <v>0</v>
      </c>
      <c r="D10" s="10">
        <v>328</v>
      </c>
      <c r="E10" s="10">
        <v>0</v>
      </c>
      <c r="F10" s="9">
        <v>0</v>
      </c>
      <c r="G10" s="9">
        <f t="shared" si="0"/>
        <v>328</v>
      </c>
    </row>
    <row r="11" spans="1:7" ht="14" x14ac:dyDescent="0.15">
      <c r="A11" s="13" t="s">
        <v>18</v>
      </c>
      <c r="B11" s="11" t="s">
        <v>10</v>
      </c>
      <c r="C11" s="10">
        <v>5</v>
      </c>
      <c r="D11" s="10">
        <v>144</v>
      </c>
      <c r="E11" s="10">
        <v>0</v>
      </c>
      <c r="F11" s="9">
        <v>0</v>
      </c>
      <c r="G11" s="9">
        <f t="shared" si="0"/>
        <v>149</v>
      </c>
    </row>
    <row r="12" spans="1:7" ht="14" x14ac:dyDescent="0.15">
      <c r="A12" s="13" t="s">
        <v>19</v>
      </c>
      <c r="B12" s="11" t="s">
        <v>12</v>
      </c>
      <c r="C12" s="10">
        <v>1</v>
      </c>
      <c r="D12" s="10">
        <v>0</v>
      </c>
      <c r="E12" s="10">
        <v>0</v>
      </c>
      <c r="F12" s="9">
        <v>0</v>
      </c>
      <c r="G12" s="9">
        <f t="shared" si="0"/>
        <v>1</v>
      </c>
    </row>
    <row r="13" spans="1:7" ht="14" x14ac:dyDescent="0.15">
      <c r="A13" s="13" t="s">
        <v>19</v>
      </c>
      <c r="B13" s="11" t="s">
        <v>11</v>
      </c>
      <c r="C13" s="10">
        <v>0</v>
      </c>
      <c r="D13" s="10">
        <v>0</v>
      </c>
      <c r="E13" s="10">
        <v>0</v>
      </c>
      <c r="F13" s="9">
        <v>0</v>
      </c>
      <c r="G13" s="9">
        <f t="shared" si="0"/>
        <v>0</v>
      </c>
    </row>
    <row r="14" spans="1:7" ht="14" x14ac:dyDescent="0.15">
      <c r="A14" s="13" t="s">
        <v>19</v>
      </c>
      <c r="B14" s="11" t="s">
        <v>9</v>
      </c>
      <c r="C14" s="10">
        <v>102</v>
      </c>
      <c r="D14" s="10">
        <v>43</v>
      </c>
      <c r="E14" s="10">
        <v>0</v>
      </c>
      <c r="F14" s="9">
        <v>4</v>
      </c>
      <c r="G14" s="9">
        <f t="shared" si="0"/>
        <v>149</v>
      </c>
    </row>
    <row r="15" spans="1:7" ht="14" x14ac:dyDescent="0.15">
      <c r="A15" s="13" t="s">
        <v>19</v>
      </c>
      <c r="B15" s="11" t="s">
        <v>13</v>
      </c>
      <c r="C15" s="10">
        <v>0</v>
      </c>
      <c r="D15" s="10">
        <v>2</v>
      </c>
      <c r="E15" s="10">
        <v>0</v>
      </c>
      <c r="F15" s="9">
        <v>0</v>
      </c>
      <c r="G15" s="9">
        <f t="shared" si="0"/>
        <v>2</v>
      </c>
    </row>
    <row r="16" spans="1:7" ht="14" x14ac:dyDescent="0.15">
      <c r="A16" s="13" t="s">
        <v>19</v>
      </c>
      <c r="B16" s="11" t="s">
        <v>10</v>
      </c>
      <c r="C16" s="10">
        <v>3</v>
      </c>
      <c r="D16" s="10">
        <v>19</v>
      </c>
      <c r="E16" s="10">
        <v>0</v>
      </c>
      <c r="F16" s="9">
        <v>1</v>
      </c>
      <c r="G16" s="9">
        <f t="shared" si="0"/>
        <v>23</v>
      </c>
    </row>
    <row r="17" spans="1:7" ht="14" x14ac:dyDescent="0.15">
      <c r="A17" s="13" t="s">
        <v>20</v>
      </c>
      <c r="B17" s="11" t="s">
        <v>12</v>
      </c>
      <c r="C17" s="10">
        <v>0</v>
      </c>
      <c r="D17" s="10">
        <v>2</v>
      </c>
      <c r="E17" s="10">
        <v>0</v>
      </c>
      <c r="F17" s="9">
        <v>0</v>
      </c>
      <c r="G17" s="9">
        <f t="shared" si="0"/>
        <v>2</v>
      </c>
    </row>
    <row r="18" spans="1:7" ht="14" x14ac:dyDescent="0.15">
      <c r="A18" s="13" t="s">
        <v>20</v>
      </c>
      <c r="B18" s="11" t="s">
        <v>11</v>
      </c>
      <c r="C18" s="10">
        <v>0</v>
      </c>
      <c r="D18" s="10">
        <v>7</v>
      </c>
      <c r="E18" s="10">
        <v>0</v>
      </c>
      <c r="F18" s="9">
        <v>0</v>
      </c>
      <c r="G18" s="9">
        <f t="shared" si="0"/>
        <v>7</v>
      </c>
    </row>
    <row r="19" spans="1:7" ht="14" x14ac:dyDescent="0.15">
      <c r="A19" s="13" t="s">
        <v>20</v>
      </c>
      <c r="B19" s="11" t="s">
        <v>9</v>
      </c>
      <c r="C19" s="10">
        <v>435</v>
      </c>
      <c r="D19" s="10">
        <v>272</v>
      </c>
      <c r="E19" s="10">
        <v>0</v>
      </c>
      <c r="F19" s="9">
        <v>0</v>
      </c>
      <c r="G19" s="9">
        <f t="shared" si="0"/>
        <v>707</v>
      </c>
    </row>
    <row r="20" spans="1:7" ht="14" x14ac:dyDescent="0.15">
      <c r="A20" s="13" t="s">
        <v>20</v>
      </c>
      <c r="B20" s="11" t="s">
        <v>13</v>
      </c>
      <c r="C20" s="10">
        <v>2</v>
      </c>
      <c r="D20" s="10">
        <v>165</v>
      </c>
      <c r="E20" s="10">
        <v>0</v>
      </c>
      <c r="F20" s="9">
        <v>0</v>
      </c>
      <c r="G20" s="9">
        <f t="shared" si="0"/>
        <v>167</v>
      </c>
    </row>
    <row r="21" spans="1:7" ht="14" x14ac:dyDescent="0.15">
      <c r="A21" s="13" t="s">
        <v>20</v>
      </c>
      <c r="B21" s="11" t="s">
        <v>10</v>
      </c>
      <c r="C21" s="10">
        <v>2</v>
      </c>
      <c r="D21" s="10">
        <v>55</v>
      </c>
      <c r="E21" s="10">
        <v>0</v>
      </c>
      <c r="F21" s="9">
        <v>0</v>
      </c>
      <c r="G21" s="9">
        <f t="shared" si="0"/>
        <v>57</v>
      </c>
    </row>
    <row r="22" spans="1:7" ht="14" x14ac:dyDescent="0.15">
      <c r="A22" s="13" t="s">
        <v>21</v>
      </c>
      <c r="B22" s="11" t="s">
        <v>12</v>
      </c>
      <c r="C22" s="10">
        <v>3</v>
      </c>
      <c r="D22" s="10">
        <v>62</v>
      </c>
      <c r="E22" s="10">
        <v>0</v>
      </c>
      <c r="F22" s="9">
        <v>0</v>
      </c>
      <c r="G22" s="9">
        <f t="shared" si="0"/>
        <v>65</v>
      </c>
    </row>
    <row r="23" spans="1:7" ht="14" x14ac:dyDescent="0.15">
      <c r="A23" s="13" t="s">
        <v>21</v>
      </c>
      <c r="B23" s="11" t="s">
        <v>11</v>
      </c>
      <c r="C23" s="10">
        <v>0</v>
      </c>
      <c r="D23" s="10">
        <v>17</v>
      </c>
      <c r="E23" s="10">
        <v>0</v>
      </c>
      <c r="F23" s="9">
        <v>0</v>
      </c>
      <c r="G23" s="9">
        <f t="shared" si="0"/>
        <v>17</v>
      </c>
    </row>
    <row r="24" spans="1:7" ht="14" x14ac:dyDescent="0.15">
      <c r="A24" s="13" t="s">
        <v>21</v>
      </c>
      <c r="B24" s="11" t="s">
        <v>9</v>
      </c>
      <c r="C24" s="10">
        <v>763</v>
      </c>
      <c r="D24" s="10">
        <v>581</v>
      </c>
      <c r="E24" s="10">
        <v>0</v>
      </c>
      <c r="F24" s="9">
        <v>7</v>
      </c>
      <c r="G24" s="9">
        <f t="shared" si="0"/>
        <v>1351</v>
      </c>
    </row>
    <row r="25" spans="1:7" ht="14" x14ac:dyDescent="0.15">
      <c r="A25" s="13" t="s">
        <v>21</v>
      </c>
      <c r="B25" s="11" t="s">
        <v>13</v>
      </c>
      <c r="C25" s="10">
        <v>5</v>
      </c>
      <c r="D25" s="10">
        <v>298</v>
      </c>
      <c r="E25" s="10">
        <v>0</v>
      </c>
      <c r="F25" s="9">
        <v>0</v>
      </c>
      <c r="G25" s="9">
        <f t="shared" si="0"/>
        <v>303</v>
      </c>
    </row>
    <row r="26" spans="1:7" ht="14" x14ac:dyDescent="0.15">
      <c r="A26" s="13" t="s">
        <v>21</v>
      </c>
      <c r="B26" s="11" t="s">
        <v>10</v>
      </c>
      <c r="C26" s="10">
        <v>8</v>
      </c>
      <c r="D26" s="10">
        <v>227</v>
      </c>
      <c r="E26" s="10">
        <v>0</v>
      </c>
      <c r="F26" s="9">
        <v>0</v>
      </c>
      <c r="G26" s="9">
        <f t="shared" si="0"/>
        <v>235</v>
      </c>
    </row>
    <row r="27" spans="1:7" ht="14" x14ac:dyDescent="0.15">
      <c r="A27" s="13" t="s">
        <v>22</v>
      </c>
      <c r="B27" s="11" t="s">
        <v>12</v>
      </c>
      <c r="C27" s="10">
        <v>9</v>
      </c>
      <c r="D27" s="10">
        <v>64</v>
      </c>
      <c r="E27" s="10">
        <v>0</v>
      </c>
      <c r="F27" s="9">
        <v>0</v>
      </c>
      <c r="G27" s="9">
        <f t="shared" si="0"/>
        <v>73</v>
      </c>
    </row>
    <row r="28" spans="1:7" ht="14" x14ac:dyDescent="0.15">
      <c r="A28" s="13" t="s">
        <v>22</v>
      </c>
      <c r="B28" s="11" t="s">
        <v>11</v>
      </c>
      <c r="C28" s="10">
        <v>5</v>
      </c>
      <c r="D28" s="10">
        <v>150</v>
      </c>
      <c r="E28" s="10">
        <v>0</v>
      </c>
      <c r="F28" s="9">
        <v>0</v>
      </c>
      <c r="G28" s="9">
        <f t="shared" si="0"/>
        <v>155</v>
      </c>
    </row>
    <row r="29" spans="1:7" ht="14" x14ac:dyDescent="0.15">
      <c r="A29" s="13" t="s">
        <v>22</v>
      </c>
      <c r="B29" s="11" t="s">
        <v>9</v>
      </c>
      <c r="C29" s="10">
        <v>1326</v>
      </c>
      <c r="D29" s="10">
        <v>1360</v>
      </c>
      <c r="E29" s="10">
        <v>0</v>
      </c>
      <c r="F29" s="9">
        <v>3</v>
      </c>
      <c r="G29" s="9">
        <f t="shared" si="0"/>
        <v>2689</v>
      </c>
    </row>
    <row r="30" spans="1:7" ht="14" x14ac:dyDescent="0.15">
      <c r="A30" s="13" t="s">
        <v>22</v>
      </c>
      <c r="B30" s="11" t="s">
        <v>13</v>
      </c>
      <c r="C30" s="10">
        <v>81</v>
      </c>
      <c r="D30" s="10">
        <v>1696</v>
      </c>
      <c r="E30" s="10">
        <v>0</v>
      </c>
      <c r="F30" s="9">
        <v>0</v>
      </c>
      <c r="G30" s="9">
        <f t="shared" si="0"/>
        <v>1777</v>
      </c>
    </row>
    <row r="31" spans="1:7" ht="14" x14ac:dyDescent="0.15">
      <c r="A31" s="13" t="s">
        <v>22</v>
      </c>
      <c r="B31" s="11" t="s">
        <v>10</v>
      </c>
      <c r="C31" s="10">
        <v>26</v>
      </c>
      <c r="D31" s="10">
        <v>1231</v>
      </c>
      <c r="E31" s="10">
        <v>0</v>
      </c>
      <c r="F31" s="9">
        <v>1</v>
      </c>
      <c r="G31" s="9">
        <f t="shared" si="0"/>
        <v>1258</v>
      </c>
    </row>
    <row r="32" spans="1:7" ht="14" x14ac:dyDescent="0.15">
      <c r="A32" s="13" t="s">
        <v>23</v>
      </c>
      <c r="B32" s="11" t="s">
        <v>12</v>
      </c>
      <c r="C32" s="10">
        <v>37</v>
      </c>
      <c r="D32" s="10">
        <v>65</v>
      </c>
      <c r="E32" s="10">
        <v>0</v>
      </c>
      <c r="F32" s="9">
        <v>0</v>
      </c>
      <c r="G32" s="9">
        <f t="shared" si="0"/>
        <v>102</v>
      </c>
    </row>
    <row r="33" spans="1:7" ht="14" x14ac:dyDescent="0.15">
      <c r="A33" s="13" t="s">
        <v>23</v>
      </c>
      <c r="B33" s="11" t="s">
        <v>11</v>
      </c>
      <c r="C33" s="10">
        <v>5</v>
      </c>
      <c r="D33" s="10">
        <v>221</v>
      </c>
      <c r="E33" s="10">
        <v>0</v>
      </c>
      <c r="F33" s="9">
        <v>0</v>
      </c>
      <c r="G33" s="9">
        <f t="shared" si="0"/>
        <v>226</v>
      </c>
    </row>
    <row r="34" spans="1:7" ht="14" x14ac:dyDescent="0.15">
      <c r="A34" s="13" t="s">
        <v>23</v>
      </c>
      <c r="B34" s="11" t="s">
        <v>9</v>
      </c>
      <c r="C34" s="10">
        <v>3543</v>
      </c>
      <c r="D34" s="10">
        <v>2121</v>
      </c>
      <c r="E34" s="10">
        <v>0</v>
      </c>
      <c r="F34" s="9">
        <v>2</v>
      </c>
      <c r="G34" s="9">
        <f t="shared" si="0"/>
        <v>5666</v>
      </c>
    </row>
    <row r="35" spans="1:7" ht="14" x14ac:dyDescent="0.15">
      <c r="A35" s="13" t="s">
        <v>23</v>
      </c>
      <c r="B35" s="11" t="s">
        <v>13</v>
      </c>
      <c r="C35" s="10">
        <v>70</v>
      </c>
      <c r="D35" s="10">
        <v>1256</v>
      </c>
      <c r="E35" s="10">
        <v>0</v>
      </c>
      <c r="F35" s="9">
        <v>1</v>
      </c>
      <c r="G35" s="9">
        <f t="shared" si="0"/>
        <v>1327</v>
      </c>
    </row>
    <row r="36" spans="1:7" ht="14" x14ac:dyDescent="0.15">
      <c r="A36" s="13" t="s">
        <v>23</v>
      </c>
      <c r="B36" s="11" t="s">
        <v>10</v>
      </c>
      <c r="C36" s="10">
        <v>146</v>
      </c>
      <c r="D36" s="10">
        <v>980</v>
      </c>
      <c r="E36" s="10">
        <v>0</v>
      </c>
      <c r="F36" s="9">
        <v>4</v>
      </c>
      <c r="G36" s="9">
        <f t="shared" si="0"/>
        <v>1130</v>
      </c>
    </row>
    <row r="37" spans="1:7" ht="14" x14ac:dyDescent="0.15">
      <c r="A37" s="13" t="s">
        <v>24</v>
      </c>
      <c r="B37" s="11" t="s">
        <v>12</v>
      </c>
      <c r="C37" s="10">
        <v>1</v>
      </c>
      <c r="D37" s="10">
        <v>4</v>
      </c>
      <c r="E37" s="10">
        <v>0</v>
      </c>
      <c r="F37" s="9">
        <v>0</v>
      </c>
      <c r="G37" s="9">
        <f t="shared" si="0"/>
        <v>5</v>
      </c>
    </row>
    <row r="38" spans="1:7" ht="14" x14ac:dyDescent="0.15">
      <c r="A38" s="13" t="s">
        <v>24</v>
      </c>
      <c r="B38" s="11" t="s">
        <v>11</v>
      </c>
      <c r="C38" s="10">
        <v>0</v>
      </c>
      <c r="D38" s="10">
        <v>37</v>
      </c>
      <c r="E38" s="10">
        <v>0</v>
      </c>
      <c r="F38" s="9">
        <v>0</v>
      </c>
      <c r="G38" s="9">
        <f t="shared" si="0"/>
        <v>37</v>
      </c>
    </row>
    <row r="39" spans="1:7" ht="14" x14ac:dyDescent="0.15">
      <c r="A39" s="13" t="s">
        <v>24</v>
      </c>
      <c r="B39" s="11" t="s">
        <v>9</v>
      </c>
      <c r="C39" s="10">
        <v>394</v>
      </c>
      <c r="D39" s="10">
        <v>426</v>
      </c>
      <c r="E39" s="10">
        <v>0</v>
      </c>
      <c r="F39" s="9">
        <v>0</v>
      </c>
      <c r="G39" s="9">
        <f t="shared" si="0"/>
        <v>820</v>
      </c>
    </row>
    <row r="40" spans="1:7" ht="14" x14ac:dyDescent="0.15">
      <c r="A40" s="13" t="s">
        <v>24</v>
      </c>
      <c r="B40" s="11" t="s">
        <v>13</v>
      </c>
      <c r="C40" s="10">
        <v>2</v>
      </c>
      <c r="D40" s="10">
        <v>270</v>
      </c>
      <c r="E40" s="10">
        <v>0</v>
      </c>
      <c r="F40" s="9">
        <v>0</v>
      </c>
      <c r="G40" s="9">
        <f t="shared" si="0"/>
        <v>272</v>
      </c>
    </row>
    <row r="41" spans="1:7" ht="14" x14ac:dyDescent="0.15">
      <c r="A41" s="13" t="s">
        <v>24</v>
      </c>
      <c r="B41" s="11" t="s">
        <v>10</v>
      </c>
      <c r="C41" s="10">
        <v>16</v>
      </c>
      <c r="D41" s="10">
        <v>201</v>
      </c>
      <c r="E41" s="10">
        <v>0</v>
      </c>
      <c r="F41" s="9">
        <v>0</v>
      </c>
      <c r="G41" s="9">
        <f t="shared" si="0"/>
        <v>217</v>
      </c>
    </row>
    <row r="42" spans="1:7" ht="14" x14ac:dyDescent="0.15">
      <c r="A42" s="13" t="s">
        <v>25</v>
      </c>
      <c r="B42" s="11" t="s">
        <v>12</v>
      </c>
      <c r="C42" s="10">
        <v>0</v>
      </c>
      <c r="D42" s="10">
        <v>2</v>
      </c>
      <c r="E42" s="10">
        <v>0</v>
      </c>
      <c r="F42" s="9">
        <v>0</v>
      </c>
      <c r="G42" s="9">
        <f t="shared" si="0"/>
        <v>2</v>
      </c>
    </row>
    <row r="43" spans="1:7" ht="14" x14ac:dyDescent="0.15">
      <c r="A43" s="13" t="s">
        <v>25</v>
      </c>
      <c r="B43" s="11" t="s">
        <v>11</v>
      </c>
      <c r="C43" s="10">
        <v>1</v>
      </c>
      <c r="D43" s="10">
        <v>7</v>
      </c>
      <c r="E43" s="10">
        <v>0</v>
      </c>
      <c r="F43" s="9">
        <v>0</v>
      </c>
      <c r="G43" s="9">
        <f t="shared" si="0"/>
        <v>8</v>
      </c>
    </row>
    <row r="44" spans="1:7" ht="14" x14ac:dyDescent="0.15">
      <c r="A44" s="13" t="s">
        <v>25</v>
      </c>
      <c r="B44" s="11" t="s">
        <v>9</v>
      </c>
      <c r="C44" s="10">
        <v>130</v>
      </c>
      <c r="D44" s="10">
        <v>148</v>
      </c>
      <c r="E44" s="10">
        <v>0</v>
      </c>
      <c r="F44" s="9">
        <v>0</v>
      </c>
      <c r="G44" s="9">
        <f t="shared" si="0"/>
        <v>278</v>
      </c>
    </row>
    <row r="45" spans="1:7" ht="14" x14ac:dyDescent="0.15">
      <c r="A45" s="13" t="s">
        <v>25</v>
      </c>
      <c r="B45" s="11" t="s">
        <v>13</v>
      </c>
      <c r="C45" s="10">
        <v>2</v>
      </c>
      <c r="D45" s="10">
        <v>136</v>
      </c>
      <c r="E45" s="10">
        <v>0</v>
      </c>
      <c r="F45" s="9">
        <v>0</v>
      </c>
      <c r="G45" s="9">
        <f t="shared" si="0"/>
        <v>138</v>
      </c>
    </row>
    <row r="46" spans="1:7" ht="14" x14ac:dyDescent="0.15">
      <c r="A46" s="13" t="s">
        <v>25</v>
      </c>
      <c r="B46" s="11" t="s">
        <v>10</v>
      </c>
      <c r="C46" s="10">
        <v>6</v>
      </c>
      <c r="D46" s="10">
        <v>94</v>
      </c>
      <c r="E46" s="10">
        <v>0</v>
      </c>
      <c r="F46" s="9">
        <v>0</v>
      </c>
      <c r="G46" s="9">
        <f t="shared" si="0"/>
        <v>100</v>
      </c>
    </row>
    <row r="47" spans="1:7" ht="14" x14ac:dyDescent="0.15">
      <c r="A47" s="13" t="s">
        <v>26</v>
      </c>
      <c r="B47" s="11" t="s">
        <v>12</v>
      </c>
      <c r="C47" s="10">
        <v>0</v>
      </c>
      <c r="D47" s="10">
        <v>3</v>
      </c>
      <c r="E47" s="10">
        <v>0</v>
      </c>
      <c r="F47" s="9">
        <v>0</v>
      </c>
      <c r="G47" s="9">
        <f t="shared" si="0"/>
        <v>3</v>
      </c>
    </row>
    <row r="48" spans="1:7" ht="14" x14ac:dyDescent="0.15">
      <c r="A48" s="13" t="s">
        <v>26</v>
      </c>
      <c r="B48" s="11" t="s">
        <v>11</v>
      </c>
      <c r="C48" s="10">
        <v>0</v>
      </c>
      <c r="D48" s="10">
        <v>1</v>
      </c>
      <c r="E48" s="10">
        <v>0</v>
      </c>
      <c r="F48" s="9">
        <v>0</v>
      </c>
      <c r="G48" s="9">
        <f t="shared" si="0"/>
        <v>1</v>
      </c>
    </row>
    <row r="49" spans="1:7" ht="14" x14ac:dyDescent="0.15">
      <c r="A49" s="13" t="s">
        <v>26</v>
      </c>
      <c r="B49" s="11" t="s">
        <v>9</v>
      </c>
      <c r="C49" s="10">
        <v>186</v>
      </c>
      <c r="D49" s="10">
        <v>174</v>
      </c>
      <c r="E49" s="10">
        <v>0</v>
      </c>
      <c r="F49" s="9">
        <v>0</v>
      </c>
      <c r="G49" s="9">
        <f t="shared" si="0"/>
        <v>360</v>
      </c>
    </row>
    <row r="50" spans="1:7" ht="14" x14ac:dyDescent="0.15">
      <c r="A50" s="13" t="s">
        <v>26</v>
      </c>
      <c r="B50" s="11" t="s">
        <v>13</v>
      </c>
      <c r="C50" s="10">
        <v>0</v>
      </c>
      <c r="D50" s="10">
        <v>124</v>
      </c>
      <c r="E50" s="10">
        <v>0</v>
      </c>
      <c r="F50" s="9">
        <v>0</v>
      </c>
      <c r="G50" s="9">
        <f t="shared" si="0"/>
        <v>124</v>
      </c>
    </row>
    <row r="51" spans="1:7" ht="14" x14ac:dyDescent="0.15">
      <c r="A51" s="13" t="s">
        <v>26</v>
      </c>
      <c r="B51" s="11" t="s">
        <v>10</v>
      </c>
      <c r="C51" s="10">
        <v>2</v>
      </c>
      <c r="D51" s="10">
        <v>27</v>
      </c>
      <c r="E51" s="10">
        <v>0</v>
      </c>
      <c r="F51" s="9">
        <v>0</v>
      </c>
      <c r="G51" s="9">
        <f t="shared" si="0"/>
        <v>29</v>
      </c>
    </row>
    <row r="52" spans="1:7" ht="14" x14ac:dyDescent="0.15">
      <c r="A52" s="13" t="s">
        <v>27</v>
      </c>
      <c r="B52" s="11" t="s">
        <v>12</v>
      </c>
      <c r="C52" s="10">
        <v>25</v>
      </c>
      <c r="D52" s="10">
        <v>172</v>
      </c>
      <c r="E52" s="10">
        <v>0</v>
      </c>
      <c r="F52" s="9">
        <v>0</v>
      </c>
      <c r="G52" s="9">
        <f t="shared" si="0"/>
        <v>197</v>
      </c>
    </row>
    <row r="53" spans="1:7" ht="14" x14ac:dyDescent="0.15">
      <c r="A53" s="13" t="s">
        <v>27</v>
      </c>
      <c r="B53" s="11" t="s">
        <v>11</v>
      </c>
      <c r="C53" s="10">
        <v>7</v>
      </c>
      <c r="D53" s="10">
        <v>301</v>
      </c>
      <c r="E53" s="10">
        <v>0</v>
      </c>
      <c r="F53" s="9">
        <v>0</v>
      </c>
      <c r="G53" s="9">
        <f t="shared" si="0"/>
        <v>308</v>
      </c>
    </row>
    <row r="54" spans="1:7" ht="14" x14ac:dyDescent="0.15">
      <c r="A54" s="13" t="s">
        <v>27</v>
      </c>
      <c r="B54" s="11" t="s">
        <v>9</v>
      </c>
      <c r="C54" s="10">
        <v>4263</v>
      </c>
      <c r="D54" s="10">
        <v>2703</v>
      </c>
      <c r="E54" s="10">
        <v>0</v>
      </c>
      <c r="F54" s="9">
        <v>5</v>
      </c>
      <c r="G54" s="9">
        <f t="shared" si="0"/>
        <v>6971</v>
      </c>
    </row>
    <row r="55" spans="1:7" ht="14" x14ac:dyDescent="0.15">
      <c r="A55" s="13" t="s">
        <v>27</v>
      </c>
      <c r="B55" s="11" t="s">
        <v>13</v>
      </c>
      <c r="C55" s="10">
        <v>186</v>
      </c>
      <c r="D55" s="10">
        <v>18741</v>
      </c>
      <c r="E55" s="10">
        <v>0</v>
      </c>
      <c r="F55" s="9">
        <v>1</v>
      </c>
      <c r="G55" s="9">
        <f t="shared" si="0"/>
        <v>18928</v>
      </c>
    </row>
    <row r="56" spans="1:7" ht="14" x14ac:dyDescent="0.15">
      <c r="A56" s="13" t="s">
        <v>27</v>
      </c>
      <c r="B56" s="11" t="s">
        <v>10</v>
      </c>
      <c r="C56" s="10">
        <v>39</v>
      </c>
      <c r="D56" s="10">
        <v>877</v>
      </c>
      <c r="E56" s="10">
        <v>0</v>
      </c>
      <c r="F56" s="9">
        <v>0</v>
      </c>
      <c r="G56" s="9">
        <f t="shared" si="0"/>
        <v>916</v>
      </c>
    </row>
    <row r="57" spans="1:7" ht="14" x14ac:dyDescent="0.15">
      <c r="A57" s="13" t="s">
        <v>28</v>
      </c>
      <c r="B57" s="11" t="s">
        <v>12</v>
      </c>
      <c r="C57" s="10">
        <v>2</v>
      </c>
      <c r="D57" s="10">
        <v>110</v>
      </c>
      <c r="E57" s="10">
        <v>0</v>
      </c>
      <c r="F57" s="9">
        <v>0</v>
      </c>
      <c r="G57" s="9">
        <f t="shared" si="0"/>
        <v>112</v>
      </c>
    </row>
    <row r="58" spans="1:7" ht="14" x14ac:dyDescent="0.15">
      <c r="A58" s="13" t="s">
        <v>28</v>
      </c>
      <c r="B58" s="11" t="s">
        <v>11</v>
      </c>
      <c r="C58" s="10">
        <v>1</v>
      </c>
      <c r="D58" s="10">
        <v>239</v>
      </c>
      <c r="E58" s="10">
        <v>0</v>
      </c>
      <c r="F58" s="9">
        <v>0</v>
      </c>
      <c r="G58" s="9">
        <f t="shared" si="0"/>
        <v>240</v>
      </c>
    </row>
    <row r="59" spans="1:7" ht="14" x14ac:dyDescent="0.15">
      <c r="A59" s="13" t="s">
        <v>28</v>
      </c>
      <c r="B59" s="11" t="s">
        <v>9</v>
      </c>
      <c r="C59" s="10">
        <v>181</v>
      </c>
      <c r="D59" s="10">
        <v>644</v>
      </c>
      <c r="E59" s="10">
        <v>0</v>
      </c>
      <c r="F59" s="9">
        <v>2</v>
      </c>
      <c r="G59" s="9">
        <f t="shared" si="0"/>
        <v>827</v>
      </c>
    </row>
    <row r="60" spans="1:7" ht="14" x14ac:dyDescent="0.15">
      <c r="A60" s="13" t="s">
        <v>28</v>
      </c>
      <c r="B60" s="11" t="s">
        <v>13</v>
      </c>
      <c r="C60" s="10">
        <v>12</v>
      </c>
      <c r="D60" s="10">
        <v>2509</v>
      </c>
      <c r="E60" s="10">
        <v>0</v>
      </c>
      <c r="F60" s="9">
        <v>3</v>
      </c>
      <c r="G60" s="9">
        <f t="shared" si="0"/>
        <v>2524</v>
      </c>
    </row>
    <row r="61" spans="1:7" ht="14" x14ac:dyDescent="0.15">
      <c r="A61" s="13" t="s">
        <v>28</v>
      </c>
      <c r="B61" s="11" t="s">
        <v>10</v>
      </c>
      <c r="C61" s="10">
        <v>15</v>
      </c>
      <c r="D61" s="10">
        <v>413</v>
      </c>
      <c r="E61" s="10">
        <v>0</v>
      </c>
      <c r="F61" s="9">
        <v>2</v>
      </c>
      <c r="G61" s="9">
        <f t="shared" si="0"/>
        <v>430</v>
      </c>
    </row>
    <row r="62" spans="1:7" ht="14" x14ac:dyDescent="0.15">
      <c r="A62" s="13" t="s">
        <v>29</v>
      </c>
      <c r="B62" s="11" t="s">
        <v>12</v>
      </c>
      <c r="C62" s="10">
        <v>102</v>
      </c>
      <c r="D62" s="10">
        <v>403</v>
      </c>
      <c r="E62" s="10">
        <v>0</v>
      </c>
      <c r="F62" s="9">
        <v>0</v>
      </c>
      <c r="G62" s="9">
        <f t="shared" si="0"/>
        <v>505</v>
      </c>
    </row>
    <row r="63" spans="1:7" ht="14" x14ac:dyDescent="0.15">
      <c r="A63" s="13" t="s">
        <v>29</v>
      </c>
      <c r="B63" s="11" t="s">
        <v>11</v>
      </c>
      <c r="C63" s="10">
        <v>25</v>
      </c>
      <c r="D63" s="10">
        <v>492</v>
      </c>
      <c r="E63" s="10">
        <v>0</v>
      </c>
      <c r="F63" s="9">
        <v>0</v>
      </c>
      <c r="G63" s="9">
        <f t="shared" si="0"/>
        <v>517</v>
      </c>
    </row>
    <row r="64" spans="1:7" ht="14" x14ac:dyDescent="0.15">
      <c r="A64" s="13" t="s">
        <v>29</v>
      </c>
      <c r="B64" s="11" t="s">
        <v>9</v>
      </c>
      <c r="C64" s="10">
        <v>1053</v>
      </c>
      <c r="D64" s="10">
        <v>1301</v>
      </c>
      <c r="E64" s="10">
        <v>0</v>
      </c>
      <c r="F64" s="9">
        <v>1</v>
      </c>
      <c r="G64" s="9">
        <f t="shared" si="0"/>
        <v>2355</v>
      </c>
    </row>
    <row r="65" spans="1:7" ht="14" x14ac:dyDescent="0.15">
      <c r="A65" s="13" t="s">
        <v>29</v>
      </c>
      <c r="B65" s="11" t="s">
        <v>13</v>
      </c>
      <c r="C65" s="10">
        <v>157</v>
      </c>
      <c r="D65" s="10">
        <v>1693</v>
      </c>
      <c r="E65" s="10">
        <v>0</v>
      </c>
      <c r="F65" s="9">
        <v>1</v>
      </c>
      <c r="G65" s="9">
        <f t="shared" si="0"/>
        <v>1851</v>
      </c>
    </row>
    <row r="66" spans="1:7" ht="14" x14ac:dyDescent="0.15">
      <c r="A66" s="13" t="s">
        <v>29</v>
      </c>
      <c r="B66" s="11" t="s">
        <v>10</v>
      </c>
      <c r="C66" s="10">
        <v>36</v>
      </c>
      <c r="D66" s="10">
        <v>539</v>
      </c>
      <c r="E66" s="10">
        <v>0</v>
      </c>
      <c r="F66" s="9">
        <v>0</v>
      </c>
      <c r="G66" s="9">
        <f t="shared" si="0"/>
        <v>575</v>
      </c>
    </row>
    <row r="67" spans="1:7" ht="14" x14ac:dyDescent="0.15">
      <c r="A67" s="13" t="s">
        <v>30</v>
      </c>
      <c r="B67" s="11" t="s">
        <v>12</v>
      </c>
      <c r="C67" s="10">
        <v>5</v>
      </c>
      <c r="D67" s="10">
        <v>145</v>
      </c>
      <c r="E67" s="10">
        <v>0</v>
      </c>
      <c r="F67" s="9">
        <v>0</v>
      </c>
      <c r="G67" s="9">
        <f t="shared" si="0"/>
        <v>150</v>
      </c>
    </row>
    <row r="68" spans="1:7" ht="14" x14ac:dyDescent="0.15">
      <c r="A68" s="13" t="s">
        <v>30</v>
      </c>
      <c r="B68" s="11" t="s">
        <v>11</v>
      </c>
      <c r="C68" s="10">
        <v>5</v>
      </c>
      <c r="D68" s="10">
        <v>1209</v>
      </c>
      <c r="E68" s="10">
        <v>0</v>
      </c>
      <c r="F68" s="9">
        <v>1</v>
      </c>
      <c r="G68" s="9">
        <f t="shared" ref="G68:G131" si="1">SUM(C68:F68)</f>
        <v>1215</v>
      </c>
    </row>
    <row r="69" spans="1:7" ht="14" x14ac:dyDescent="0.15">
      <c r="A69" s="13" t="s">
        <v>30</v>
      </c>
      <c r="B69" s="11" t="s">
        <v>9</v>
      </c>
      <c r="C69" s="10">
        <v>1236</v>
      </c>
      <c r="D69" s="10">
        <v>3109</v>
      </c>
      <c r="E69" s="10">
        <v>1</v>
      </c>
      <c r="F69" s="9">
        <v>2</v>
      </c>
      <c r="G69" s="9">
        <f t="shared" si="1"/>
        <v>4348</v>
      </c>
    </row>
    <row r="70" spans="1:7" ht="14" x14ac:dyDescent="0.15">
      <c r="A70" s="13" t="s">
        <v>30</v>
      </c>
      <c r="B70" s="11" t="s">
        <v>13</v>
      </c>
      <c r="C70" s="10">
        <v>37</v>
      </c>
      <c r="D70" s="10">
        <v>4328</v>
      </c>
      <c r="E70" s="10">
        <v>0</v>
      </c>
      <c r="F70" s="9">
        <v>1</v>
      </c>
      <c r="G70" s="9">
        <f t="shared" si="1"/>
        <v>4366</v>
      </c>
    </row>
    <row r="71" spans="1:7" ht="14" x14ac:dyDescent="0.15">
      <c r="A71" s="13" t="s">
        <v>30</v>
      </c>
      <c r="B71" s="11" t="s">
        <v>10</v>
      </c>
      <c r="C71" s="10">
        <v>59</v>
      </c>
      <c r="D71" s="10">
        <v>1162</v>
      </c>
      <c r="E71" s="10">
        <v>0</v>
      </c>
      <c r="F71" s="9">
        <v>1</v>
      </c>
      <c r="G71" s="9">
        <f t="shared" si="1"/>
        <v>1222</v>
      </c>
    </row>
    <row r="72" spans="1:7" ht="14" x14ac:dyDescent="0.15">
      <c r="A72" s="13" t="s">
        <v>44</v>
      </c>
      <c r="B72" s="11" t="s">
        <v>12</v>
      </c>
      <c r="C72" s="10">
        <v>97</v>
      </c>
      <c r="D72" s="10">
        <v>803</v>
      </c>
      <c r="E72" s="10">
        <v>0</v>
      </c>
      <c r="F72" s="9">
        <v>0</v>
      </c>
      <c r="G72" s="9">
        <f t="shared" si="1"/>
        <v>900</v>
      </c>
    </row>
    <row r="73" spans="1:7" ht="14" x14ac:dyDescent="0.15">
      <c r="A73" s="13" t="s">
        <v>44</v>
      </c>
      <c r="B73" s="11" t="s">
        <v>11</v>
      </c>
      <c r="C73" s="10">
        <v>47</v>
      </c>
      <c r="D73" s="10">
        <v>1123</v>
      </c>
      <c r="E73" s="10">
        <v>0</v>
      </c>
      <c r="F73" s="9">
        <v>0</v>
      </c>
      <c r="G73" s="9">
        <f t="shared" si="1"/>
        <v>1170</v>
      </c>
    </row>
    <row r="74" spans="1:7" ht="14" x14ac:dyDescent="0.15">
      <c r="A74" s="13" t="s">
        <v>44</v>
      </c>
      <c r="B74" s="11" t="s">
        <v>9</v>
      </c>
      <c r="C74" s="10">
        <v>2560</v>
      </c>
      <c r="D74" s="10">
        <v>4046</v>
      </c>
      <c r="E74" s="10">
        <v>0</v>
      </c>
      <c r="F74" s="9">
        <v>2</v>
      </c>
      <c r="G74" s="9">
        <f t="shared" si="1"/>
        <v>6608</v>
      </c>
    </row>
    <row r="75" spans="1:7" ht="14" x14ac:dyDescent="0.15">
      <c r="A75" s="13" t="s">
        <v>44</v>
      </c>
      <c r="B75" s="11" t="s">
        <v>13</v>
      </c>
      <c r="C75" s="10">
        <v>538</v>
      </c>
      <c r="D75" s="10">
        <v>10535</v>
      </c>
      <c r="E75" s="10">
        <v>0</v>
      </c>
      <c r="F75" s="9">
        <v>0</v>
      </c>
      <c r="G75" s="9">
        <f t="shared" si="1"/>
        <v>11073</v>
      </c>
    </row>
    <row r="76" spans="1:7" ht="14" x14ac:dyDescent="0.15">
      <c r="A76" s="13" t="s">
        <v>44</v>
      </c>
      <c r="B76" s="11" t="s">
        <v>10</v>
      </c>
      <c r="C76" s="10">
        <v>154</v>
      </c>
      <c r="D76" s="10">
        <v>2594</v>
      </c>
      <c r="E76" s="10">
        <v>0</v>
      </c>
      <c r="F76" s="9">
        <v>0</v>
      </c>
      <c r="G76" s="9">
        <f t="shared" si="1"/>
        <v>2748</v>
      </c>
    </row>
    <row r="77" spans="1:7" ht="14" x14ac:dyDescent="0.15">
      <c r="A77" s="13" t="s">
        <v>47</v>
      </c>
      <c r="B77" s="11" t="s">
        <v>12</v>
      </c>
      <c r="C77" s="10">
        <v>1</v>
      </c>
      <c r="D77" s="10">
        <v>3</v>
      </c>
      <c r="E77" s="10">
        <v>0</v>
      </c>
      <c r="F77" s="9">
        <v>0</v>
      </c>
      <c r="G77" s="9">
        <f t="shared" si="1"/>
        <v>4</v>
      </c>
    </row>
    <row r="78" spans="1:7" ht="14" x14ac:dyDescent="0.15">
      <c r="A78" s="13" t="s">
        <v>47</v>
      </c>
      <c r="B78" s="11" t="s">
        <v>11</v>
      </c>
      <c r="C78" s="10">
        <v>0</v>
      </c>
      <c r="D78" s="10">
        <v>11</v>
      </c>
      <c r="E78" s="10">
        <v>0</v>
      </c>
      <c r="F78" s="9">
        <v>0</v>
      </c>
      <c r="G78" s="9">
        <f t="shared" si="1"/>
        <v>11</v>
      </c>
    </row>
    <row r="79" spans="1:7" ht="14" x14ac:dyDescent="0.15">
      <c r="A79" s="13" t="s">
        <v>47</v>
      </c>
      <c r="B79" s="11" t="s">
        <v>9</v>
      </c>
      <c r="C79" s="10">
        <v>927</v>
      </c>
      <c r="D79" s="10">
        <v>595</v>
      </c>
      <c r="E79" s="10">
        <v>0</v>
      </c>
      <c r="F79" s="9">
        <v>0</v>
      </c>
      <c r="G79" s="9">
        <f t="shared" si="1"/>
        <v>1522</v>
      </c>
    </row>
    <row r="80" spans="1:7" ht="14" x14ac:dyDescent="0.15">
      <c r="A80" s="13" t="s">
        <v>47</v>
      </c>
      <c r="B80" s="11" t="s">
        <v>13</v>
      </c>
      <c r="C80" s="10">
        <v>10</v>
      </c>
      <c r="D80" s="10">
        <v>651</v>
      </c>
      <c r="E80" s="10">
        <v>0</v>
      </c>
      <c r="F80" s="9">
        <v>0</v>
      </c>
      <c r="G80" s="9">
        <f t="shared" si="1"/>
        <v>661</v>
      </c>
    </row>
    <row r="81" spans="1:7" ht="14" x14ac:dyDescent="0.15">
      <c r="A81" s="13" t="s">
        <v>47</v>
      </c>
      <c r="B81" s="11" t="s">
        <v>10</v>
      </c>
      <c r="C81" s="10">
        <v>6</v>
      </c>
      <c r="D81" s="10">
        <v>51</v>
      </c>
      <c r="E81" s="10">
        <v>0</v>
      </c>
      <c r="F81" s="9">
        <v>0</v>
      </c>
      <c r="G81" s="9">
        <f t="shared" si="1"/>
        <v>57</v>
      </c>
    </row>
    <row r="82" spans="1:7" ht="14" x14ac:dyDescent="0.15">
      <c r="A82" s="13" t="s">
        <v>31</v>
      </c>
      <c r="B82" s="11" t="s">
        <v>12</v>
      </c>
      <c r="C82" s="10">
        <v>4</v>
      </c>
      <c r="D82" s="10">
        <v>12</v>
      </c>
      <c r="E82" s="10">
        <v>0</v>
      </c>
      <c r="F82" s="9">
        <v>0</v>
      </c>
      <c r="G82" s="9">
        <f t="shared" si="1"/>
        <v>16</v>
      </c>
    </row>
    <row r="83" spans="1:7" ht="14" x14ac:dyDescent="0.15">
      <c r="A83" s="13" t="s">
        <v>31</v>
      </c>
      <c r="B83" s="11" t="s">
        <v>11</v>
      </c>
      <c r="C83" s="10">
        <v>3</v>
      </c>
      <c r="D83" s="10">
        <v>78</v>
      </c>
      <c r="E83" s="10">
        <v>0</v>
      </c>
      <c r="F83" s="9">
        <v>0</v>
      </c>
      <c r="G83" s="9">
        <f t="shared" si="1"/>
        <v>81</v>
      </c>
    </row>
    <row r="84" spans="1:7" ht="14" x14ac:dyDescent="0.15">
      <c r="A84" s="13" t="s">
        <v>31</v>
      </c>
      <c r="B84" s="11" t="s">
        <v>9</v>
      </c>
      <c r="C84" s="10">
        <v>432</v>
      </c>
      <c r="D84" s="10">
        <v>818</v>
      </c>
      <c r="E84" s="10">
        <v>0</v>
      </c>
      <c r="F84" s="9">
        <v>1</v>
      </c>
      <c r="G84" s="9">
        <f t="shared" si="1"/>
        <v>1251</v>
      </c>
    </row>
    <row r="85" spans="1:7" ht="14" x14ac:dyDescent="0.15">
      <c r="A85" s="13" t="s">
        <v>31</v>
      </c>
      <c r="B85" s="11" t="s">
        <v>13</v>
      </c>
      <c r="C85" s="10">
        <v>25</v>
      </c>
      <c r="D85" s="10">
        <v>916</v>
      </c>
      <c r="E85" s="10">
        <v>0</v>
      </c>
      <c r="F85" s="9">
        <v>0</v>
      </c>
      <c r="G85" s="9">
        <f t="shared" si="1"/>
        <v>941</v>
      </c>
    </row>
    <row r="86" spans="1:7" ht="14" x14ac:dyDescent="0.15">
      <c r="A86" s="13" t="s">
        <v>31</v>
      </c>
      <c r="B86" s="11" t="s">
        <v>10</v>
      </c>
      <c r="C86" s="10">
        <v>19</v>
      </c>
      <c r="D86" s="10">
        <v>491</v>
      </c>
      <c r="E86" s="10">
        <v>0</v>
      </c>
      <c r="F86" s="9">
        <v>0</v>
      </c>
      <c r="G86" s="9">
        <f t="shared" si="1"/>
        <v>510</v>
      </c>
    </row>
    <row r="87" spans="1:7" ht="14" x14ac:dyDescent="0.15">
      <c r="A87" s="13" t="s">
        <v>32</v>
      </c>
      <c r="B87" s="11" t="s">
        <v>12</v>
      </c>
      <c r="C87" s="10">
        <v>1</v>
      </c>
      <c r="D87" s="10">
        <v>5</v>
      </c>
      <c r="E87" s="10">
        <v>0</v>
      </c>
      <c r="F87" s="9">
        <v>0</v>
      </c>
      <c r="G87" s="9">
        <f t="shared" si="1"/>
        <v>6</v>
      </c>
    </row>
    <row r="88" spans="1:7" ht="14" x14ac:dyDescent="0.15">
      <c r="A88" s="13" t="s">
        <v>32</v>
      </c>
      <c r="B88" s="11" t="s">
        <v>11</v>
      </c>
      <c r="C88" s="10">
        <v>1</v>
      </c>
      <c r="D88" s="10">
        <v>9</v>
      </c>
      <c r="E88" s="10">
        <v>0</v>
      </c>
      <c r="F88" s="9">
        <v>0</v>
      </c>
      <c r="G88" s="9">
        <f t="shared" si="1"/>
        <v>10</v>
      </c>
    </row>
    <row r="89" spans="1:7" ht="14" x14ac:dyDescent="0.15">
      <c r="A89" s="13" t="s">
        <v>32</v>
      </c>
      <c r="B89" s="11" t="s">
        <v>9</v>
      </c>
      <c r="C89" s="10">
        <v>113</v>
      </c>
      <c r="D89" s="10">
        <v>104</v>
      </c>
      <c r="E89" s="10">
        <v>0</v>
      </c>
      <c r="F89" s="9">
        <v>0</v>
      </c>
      <c r="G89" s="9">
        <f t="shared" si="1"/>
        <v>217</v>
      </c>
    </row>
    <row r="90" spans="1:7" ht="14" x14ac:dyDescent="0.15">
      <c r="A90" s="13" t="s">
        <v>32</v>
      </c>
      <c r="B90" s="11" t="s">
        <v>13</v>
      </c>
      <c r="C90" s="10">
        <v>1</v>
      </c>
      <c r="D90" s="10">
        <v>142</v>
      </c>
      <c r="E90" s="10">
        <v>0</v>
      </c>
      <c r="F90" s="9">
        <v>0</v>
      </c>
      <c r="G90" s="9">
        <f t="shared" si="1"/>
        <v>143</v>
      </c>
    </row>
    <row r="91" spans="1:7" ht="14" x14ac:dyDescent="0.15">
      <c r="A91" s="13" t="s">
        <v>32</v>
      </c>
      <c r="B91" s="11" t="s">
        <v>10</v>
      </c>
      <c r="C91" s="10">
        <v>0</v>
      </c>
      <c r="D91" s="10">
        <v>25</v>
      </c>
      <c r="E91" s="10">
        <v>0</v>
      </c>
      <c r="F91" s="9">
        <v>0</v>
      </c>
      <c r="G91" s="9">
        <f t="shared" si="1"/>
        <v>25</v>
      </c>
    </row>
    <row r="92" spans="1:7" ht="14" x14ac:dyDescent="0.15">
      <c r="A92" s="13" t="s">
        <v>33</v>
      </c>
      <c r="B92" s="11" t="s">
        <v>12</v>
      </c>
      <c r="C92" s="10">
        <v>0</v>
      </c>
      <c r="D92" s="10">
        <v>1</v>
      </c>
      <c r="E92" s="10">
        <v>0</v>
      </c>
      <c r="F92" s="9">
        <v>0</v>
      </c>
      <c r="G92" s="9">
        <f t="shared" si="1"/>
        <v>1</v>
      </c>
    </row>
    <row r="93" spans="1:7" ht="14" x14ac:dyDescent="0.15">
      <c r="A93" s="13" t="s">
        <v>33</v>
      </c>
      <c r="B93" s="11" t="s">
        <v>11</v>
      </c>
      <c r="C93" s="10">
        <v>0</v>
      </c>
      <c r="D93" s="10">
        <v>30</v>
      </c>
      <c r="E93" s="10">
        <v>0</v>
      </c>
      <c r="F93" s="9">
        <v>0</v>
      </c>
      <c r="G93" s="9">
        <f t="shared" si="1"/>
        <v>30</v>
      </c>
    </row>
    <row r="94" spans="1:7" ht="14" x14ac:dyDescent="0.15">
      <c r="A94" s="13" t="s">
        <v>33</v>
      </c>
      <c r="B94" s="11" t="s">
        <v>9</v>
      </c>
      <c r="C94" s="10">
        <v>115</v>
      </c>
      <c r="D94" s="10">
        <v>268</v>
      </c>
      <c r="E94" s="10">
        <v>0</v>
      </c>
      <c r="F94" s="9">
        <v>0</v>
      </c>
      <c r="G94" s="9">
        <f t="shared" si="1"/>
        <v>383</v>
      </c>
    </row>
    <row r="95" spans="1:7" ht="14" x14ac:dyDescent="0.15">
      <c r="A95" s="13" t="s">
        <v>33</v>
      </c>
      <c r="B95" s="11" t="s">
        <v>13</v>
      </c>
      <c r="C95" s="10">
        <v>7</v>
      </c>
      <c r="D95" s="10">
        <v>316</v>
      </c>
      <c r="E95" s="10">
        <v>0</v>
      </c>
      <c r="F95" s="9">
        <v>0</v>
      </c>
      <c r="G95" s="9">
        <f t="shared" si="1"/>
        <v>323</v>
      </c>
    </row>
    <row r="96" spans="1:7" ht="14" x14ac:dyDescent="0.15">
      <c r="A96" s="13" t="s">
        <v>33</v>
      </c>
      <c r="B96" s="11" t="s">
        <v>10</v>
      </c>
      <c r="C96" s="10">
        <v>36</v>
      </c>
      <c r="D96" s="10">
        <v>481</v>
      </c>
      <c r="E96" s="10">
        <v>0</v>
      </c>
      <c r="F96" s="9">
        <v>0</v>
      </c>
      <c r="G96" s="9">
        <f t="shared" si="1"/>
        <v>517</v>
      </c>
    </row>
    <row r="97" spans="1:7" ht="14" x14ac:dyDescent="0.15">
      <c r="A97" s="13" t="s">
        <v>34</v>
      </c>
      <c r="B97" s="11" t="s">
        <v>12</v>
      </c>
      <c r="C97" s="10">
        <v>6</v>
      </c>
      <c r="D97" s="10">
        <v>3</v>
      </c>
      <c r="E97" s="10">
        <v>0</v>
      </c>
      <c r="F97" s="9">
        <v>0</v>
      </c>
      <c r="G97" s="9">
        <f t="shared" si="1"/>
        <v>9</v>
      </c>
    </row>
    <row r="98" spans="1:7" ht="14" x14ac:dyDescent="0.15">
      <c r="A98" s="13" t="s">
        <v>34</v>
      </c>
      <c r="B98" s="11" t="s">
        <v>11</v>
      </c>
      <c r="C98" s="10">
        <v>0</v>
      </c>
      <c r="D98" s="10">
        <v>5</v>
      </c>
      <c r="E98" s="10">
        <v>0</v>
      </c>
      <c r="F98" s="9">
        <v>0</v>
      </c>
      <c r="G98" s="9">
        <f t="shared" si="1"/>
        <v>5</v>
      </c>
    </row>
    <row r="99" spans="1:7" ht="14" x14ac:dyDescent="0.15">
      <c r="A99" s="13" t="s">
        <v>34</v>
      </c>
      <c r="B99" s="11" t="s">
        <v>9</v>
      </c>
      <c r="C99" s="10">
        <v>578</v>
      </c>
      <c r="D99" s="10">
        <v>281</v>
      </c>
      <c r="E99" s="10">
        <v>0</v>
      </c>
      <c r="F99" s="9">
        <v>0</v>
      </c>
      <c r="G99" s="9">
        <f t="shared" si="1"/>
        <v>859</v>
      </c>
    </row>
    <row r="100" spans="1:7" ht="14" x14ac:dyDescent="0.15">
      <c r="A100" s="13" t="s">
        <v>34</v>
      </c>
      <c r="B100" s="11" t="s">
        <v>13</v>
      </c>
      <c r="C100" s="10">
        <v>4</v>
      </c>
      <c r="D100" s="10">
        <v>36</v>
      </c>
      <c r="E100" s="10">
        <v>0</v>
      </c>
      <c r="F100" s="9">
        <v>0</v>
      </c>
      <c r="G100" s="9">
        <f t="shared" si="1"/>
        <v>40</v>
      </c>
    </row>
    <row r="101" spans="1:7" ht="14" x14ac:dyDescent="0.15">
      <c r="A101" s="13" t="s">
        <v>34</v>
      </c>
      <c r="B101" s="11" t="s">
        <v>10</v>
      </c>
      <c r="C101" s="10">
        <v>4</v>
      </c>
      <c r="D101" s="10">
        <v>34</v>
      </c>
      <c r="E101" s="10">
        <v>0</v>
      </c>
      <c r="F101" s="9">
        <v>0</v>
      </c>
      <c r="G101" s="9">
        <f t="shared" si="1"/>
        <v>38</v>
      </c>
    </row>
    <row r="102" spans="1:7" ht="14" x14ac:dyDescent="0.15">
      <c r="A102" s="13" t="s">
        <v>35</v>
      </c>
      <c r="B102" s="11" t="s">
        <v>12</v>
      </c>
      <c r="C102" s="10">
        <v>2</v>
      </c>
      <c r="D102" s="10">
        <v>65</v>
      </c>
      <c r="E102" s="10">
        <v>0</v>
      </c>
      <c r="F102" s="9">
        <v>0</v>
      </c>
      <c r="G102" s="9">
        <f t="shared" si="1"/>
        <v>67</v>
      </c>
    </row>
    <row r="103" spans="1:7" ht="14" x14ac:dyDescent="0.15">
      <c r="A103" s="13" t="s">
        <v>35</v>
      </c>
      <c r="B103" s="11" t="s">
        <v>11</v>
      </c>
      <c r="C103" s="10">
        <v>1</v>
      </c>
      <c r="D103" s="10">
        <v>95</v>
      </c>
      <c r="E103" s="10">
        <v>0</v>
      </c>
      <c r="F103" s="9">
        <v>0</v>
      </c>
      <c r="G103" s="9">
        <f t="shared" si="1"/>
        <v>96</v>
      </c>
    </row>
    <row r="104" spans="1:7" ht="14" x14ac:dyDescent="0.15">
      <c r="A104" s="13" t="s">
        <v>35</v>
      </c>
      <c r="B104" s="11" t="s">
        <v>9</v>
      </c>
      <c r="C104" s="10">
        <v>1893</v>
      </c>
      <c r="D104" s="10">
        <v>687</v>
      </c>
      <c r="E104" s="10">
        <v>0</v>
      </c>
      <c r="F104" s="9">
        <v>1</v>
      </c>
      <c r="G104" s="9">
        <f t="shared" si="1"/>
        <v>2581</v>
      </c>
    </row>
    <row r="105" spans="1:7" ht="14" x14ac:dyDescent="0.15">
      <c r="A105" s="13" t="s">
        <v>35</v>
      </c>
      <c r="B105" s="11" t="s">
        <v>13</v>
      </c>
      <c r="C105" s="10">
        <v>2</v>
      </c>
      <c r="D105" s="10">
        <v>194</v>
      </c>
      <c r="E105" s="10">
        <v>0</v>
      </c>
      <c r="F105" s="9">
        <v>0</v>
      </c>
      <c r="G105" s="9">
        <f t="shared" si="1"/>
        <v>196</v>
      </c>
    </row>
    <row r="106" spans="1:7" ht="14" x14ac:dyDescent="0.15">
      <c r="A106" s="13" t="s">
        <v>35</v>
      </c>
      <c r="B106" s="11" t="s">
        <v>10</v>
      </c>
      <c r="C106" s="10">
        <v>33</v>
      </c>
      <c r="D106" s="10">
        <v>325</v>
      </c>
      <c r="E106" s="10">
        <v>0</v>
      </c>
      <c r="F106" s="9">
        <v>0</v>
      </c>
      <c r="G106" s="9">
        <f t="shared" si="1"/>
        <v>358</v>
      </c>
    </row>
    <row r="107" spans="1:7" ht="14" x14ac:dyDescent="0.15">
      <c r="A107" s="13" t="s">
        <v>48</v>
      </c>
      <c r="B107" s="11" t="s">
        <v>12</v>
      </c>
      <c r="C107" s="10">
        <v>3</v>
      </c>
      <c r="D107" s="10">
        <v>17</v>
      </c>
      <c r="E107" s="10">
        <v>0</v>
      </c>
      <c r="F107" s="9">
        <v>0</v>
      </c>
      <c r="G107" s="9">
        <f t="shared" si="1"/>
        <v>20</v>
      </c>
    </row>
    <row r="108" spans="1:7" ht="14" x14ac:dyDescent="0.15">
      <c r="A108" s="13" t="s">
        <v>48</v>
      </c>
      <c r="B108" s="11" t="s">
        <v>11</v>
      </c>
      <c r="C108" s="10">
        <v>3</v>
      </c>
      <c r="D108" s="10">
        <v>54</v>
      </c>
      <c r="E108" s="10">
        <v>0</v>
      </c>
      <c r="F108" s="9">
        <v>0</v>
      </c>
      <c r="G108" s="9">
        <f t="shared" si="1"/>
        <v>57</v>
      </c>
    </row>
    <row r="109" spans="1:7" ht="14" x14ac:dyDescent="0.15">
      <c r="A109" s="13" t="s">
        <v>48</v>
      </c>
      <c r="B109" s="11" t="s">
        <v>9</v>
      </c>
      <c r="C109" s="10">
        <v>286</v>
      </c>
      <c r="D109" s="10">
        <v>394</v>
      </c>
      <c r="E109" s="10">
        <v>0</v>
      </c>
      <c r="F109" s="9">
        <v>0</v>
      </c>
      <c r="G109" s="9">
        <f t="shared" si="1"/>
        <v>680</v>
      </c>
    </row>
    <row r="110" spans="1:7" ht="14" x14ac:dyDescent="0.15">
      <c r="A110" s="13" t="s">
        <v>48</v>
      </c>
      <c r="B110" s="11" t="s">
        <v>13</v>
      </c>
      <c r="C110" s="10">
        <v>61</v>
      </c>
      <c r="D110" s="10">
        <v>921</v>
      </c>
      <c r="E110" s="10">
        <v>0</v>
      </c>
      <c r="F110" s="9">
        <v>0</v>
      </c>
      <c r="G110" s="9">
        <f t="shared" si="1"/>
        <v>982</v>
      </c>
    </row>
    <row r="111" spans="1:7" ht="14" x14ac:dyDescent="0.15">
      <c r="A111" s="13" t="s">
        <v>48</v>
      </c>
      <c r="B111" s="11" t="s">
        <v>10</v>
      </c>
      <c r="C111" s="10">
        <v>9</v>
      </c>
      <c r="D111" s="10">
        <v>225</v>
      </c>
      <c r="E111" s="10">
        <v>0</v>
      </c>
      <c r="F111" s="9">
        <v>0</v>
      </c>
      <c r="G111" s="9">
        <f t="shared" si="1"/>
        <v>234</v>
      </c>
    </row>
    <row r="112" spans="1:7" ht="14" x14ac:dyDescent="0.15">
      <c r="A112" s="13" t="s">
        <v>36</v>
      </c>
      <c r="B112" s="11" t="s">
        <v>12</v>
      </c>
      <c r="C112" s="10">
        <v>4</v>
      </c>
      <c r="D112" s="10">
        <v>19</v>
      </c>
      <c r="E112" s="10">
        <v>0</v>
      </c>
      <c r="F112" s="9">
        <v>0</v>
      </c>
      <c r="G112" s="9">
        <f t="shared" si="1"/>
        <v>23</v>
      </c>
    </row>
    <row r="113" spans="1:7" ht="14" x14ac:dyDescent="0.15">
      <c r="A113" s="13" t="s">
        <v>36</v>
      </c>
      <c r="B113" s="11" t="s">
        <v>11</v>
      </c>
      <c r="C113" s="10">
        <v>1</v>
      </c>
      <c r="D113" s="10">
        <v>58</v>
      </c>
      <c r="E113" s="10">
        <v>0</v>
      </c>
      <c r="F113" s="9">
        <v>0</v>
      </c>
      <c r="G113" s="9">
        <f t="shared" si="1"/>
        <v>59</v>
      </c>
    </row>
    <row r="114" spans="1:7" ht="14" x14ac:dyDescent="0.15">
      <c r="A114" s="13" t="s">
        <v>36</v>
      </c>
      <c r="B114" s="11" t="s">
        <v>9</v>
      </c>
      <c r="C114" s="10">
        <v>1223</v>
      </c>
      <c r="D114" s="10">
        <v>681</v>
      </c>
      <c r="E114" s="10">
        <v>0</v>
      </c>
      <c r="F114" s="9">
        <v>0</v>
      </c>
      <c r="G114" s="9">
        <f t="shared" si="1"/>
        <v>1904</v>
      </c>
    </row>
    <row r="115" spans="1:7" ht="14" x14ac:dyDescent="0.15">
      <c r="A115" s="13" t="s">
        <v>36</v>
      </c>
      <c r="B115" s="11" t="s">
        <v>13</v>
      </c>
      <c r="C115" s="10">
        <v>15</v>
      </c>
      <c r="D115" s="10">
        <v>1185</v>
      </c>
      <c r="E115" s="10">
        <v>0</v>
      </c>
      <c r="F115" s="9">
        <v>0</v>
      </c>
      <c r="G115" s="9">
        <f t="shared" si="1"/>
        <v>1200</v>
      </c>
    </row>
    <row r="116" spans="1:7" ht="14" x14ac:dyDescent="0.15">
      <c r="A116" s="13" t="s">
        <v>36</v>
      </c>
      <c r="B116" s="11" t="s">
        <v>10</v>
      </c>
      <c r="C116" s="10">
        <v>21</v>
      </c>
      <c r="D116" s="10">
        <v>469</v>
      </c>
      <c r="E116" s="10">
        <v>0</v>
      </c>
      <c r="F116" s="9">
        <v>0</v>
      </c>
      <c r="G116" s="9">
        <f t="shared" si="1"/>
        <v>490</v>
      </c>
    </row>
    <row r="117" spans="1:7" ht="14" x14ac:dyDescent="0.15">
      <c r="A117" s="13" t="s">
        <v>45</v>
      </c>
      <c r="B117" s="11" t="s">
        <v>12</v>
      </c>
      <c r="C117" s="10">
        <v>42</v>
      </c>
      <c r="D117" s="10">
        <v>109</v>
      </c>
      <c r="E117" s="10">
        <v>0</v>
      </c>
      <c r="F117" s="9">
        <v>0</v>
      </c>
      <c r="G117" s="9">
        <f t="shared" si="1"/>
        <v>151</v>
      </c>
    </row>
    <row r="118" spans="1:7" ht="14" x14ac:dyDescent="0.15">
      <c r="A118" s="13" t="s">
        <v>45</v>
      </c>
      <c r="B118" s="11" t="s">
        <v>11</v>
      </c>
      <c r="C118" s="10">
        <v>2</v>
      </c>
      <c r="D118" s="10">
        <v>225</v>
      </c>
      <c r="E118" s="10">
        <v>0</v>
      </c>
      <c r="F118" s="9">
        <v>0</v>
      </c>
      <c r="G118" s="9">
        <f t="shared" si="1"/>
        <v>227</v>
      </c>
    </row>
    <row r="119" spans="1:7" ht="14" x14ac:dyDescent="0.15">
      <c r="A119" s="13" t="s">
        <v>45</v>
      </c>
      <c r="B119" s="11" t="s">
        <v>9</v>
      </c>
      <c r="C119" s="10">
        <v>848</v>
      </c>
      <c r="D119" s="10">
        <v>607</v>
      </c>
      <c r="E119" s="10">
        <v>0</v>
      </c>
      <c r="F119" s="9">
        <v>0</v>
      </c>
      <c r="G119" s="9">
        <f t="shared" si="1"/>
        <v>1455</v>
      </c>
    </row>
    <row r="120" spans="1:7" ht="14" x14ac:dyDescent="0.15">
      <c r="A120" s="13" t="s">
        <v>45</v>
      </c>
      <c r="B120" s="11" t="s">
        <v>13</v>
      </c>
      <c r="C120" s="10">
        <v>12</v>
      </c>
      <c r="D120" s="10">
        <v>1583</v>
      </c>
      <c r="E120" s="10">
        <v>0</v>
      </c>
      <c r="F120" s="9">
        <v>0</v>
      </c>
      <c r="G120" s="9">
        <f t="shared" si="1"/>
        <v>1595</v>
      </c>
    </row>
    <row r="121" spans="1:7" ht="14" x14ac:dyDescent="0.15">
      <c r="A121" s="13" t="s">
        <v>45</v>
      </c>
      <c r="B121" s="11" t="s">
        <v>10</v>
      </c>
      <c r="C121" s="10">
        <v>12</v>
      </c>
      <c r="D121" s="10">
        <v>508</v>
      </c>
      <c r="E121" s="10">
        <v>0</v>
      </c>
      <c r="F121" s="9">
        <v>0</v>
      </c>
      <c r="G121" s="9">
        <f t="shared" si="1"/>
        <v>520</v>
      </c>
    </row>
    <row r="122" spans="1:7" ht="14" x14ac:dyDescent="0.15">
      <c r="A122" s="13" t="s">
        <v>37</v>
      </c>
      <c r="B122" s="11" t="s">
        <v>12</v>
      </c>
      <c r="C122" s="10">
        <v>3</v>
      </c>
      <c r="D122" s="10">
        <v>15</v>
      </c>
      <c r="E122" s="10">
        <v>0</v>
      </c>
      <c r="F122" s="9">
        <v>0</v>
      </c>
      <c r="G122" s="9">
        <f t="shared" si="1"/>
        <v>18</v>
      </c>
    </row>
    <row r="123" spans="1:7" ht="14" x14ac:dyDescent="0.15">
      <c r="A123" s="13" t="s">
        <v>37</v>
      </c>
      <c r="B123" s="11" t="s">
        <v>11</v>
      </c>
      <c r="C123" s="10">
        <v>1</v>
      </c>
      <c r="D123" s="10">
        <v>36</v>
      </c>
      <c r="E123" s="10">
        <v>0</v>
      </c>
      <c r="F123" s="9">
        <v>0</v>
      </c>
      <c r="G123" s="9">
        <f t="shared" si="1"/>
        <v>37</v>
      </c>
    </row>
    <row r="124" spans="1:7" ht="14" x14ac:dyDescent="0.15">
      <c r="A124" s="13" t="s">
        <v>37</v>
      </c>
      <c r="B124" s="11" t="s">
        <v>9</v>
      </c>
      <c r="C124" s="10">
        <v>338</v>
      </c>
      <c r="D124" s="10">
        <v>267</v>
      </c>
      <c r="E124" s="10">
        <v>0</v>
      </c>
      <c r="F124" s="9">
        <v>0</v>
      </c>
      <c r="G124" s="9">
        <f t="shared" si="1"/>
        <v>605</v>
      </c>
    </row>
    <row r="125" spans="1:7" ht="14" x14ac:dyDescent="0.15">
      <c r="A125" s="13" t="s">
        <v>37</v>
      </c>
      <c r="B125" s="11" t="s">
        <v>13</v>
      </c>
      <c r="C125" s="10">
        <v>34</v>
      </c>
      <c r="D125" s="10">
        <v>764</v>
      </c>
      <c r="E125" s="10">
        <v>0</v>
      </c>
      <c r="F125" s="9">
        <v>0</v>
      </c>
      <c r="G125" s="9">
        <f t="shared" si="1"/>
        <v>798</v>
      </c>
    </row>
    <row r="126" spans="1:7" ht="14" x14ac:dyDescent="0.15">
      <c r="A126" s="13" t="s">
        <v>37</v>
      </c>
      <c r="B126" s="11" t="s">
        <v>10</v>
      </c>
      <c r="C126" s="10">
        <v>4</v>
      </c>
      <c r="D126" s="10">
        <v>100</v>
      </c>
      <c r="E126" s="10">
        <v>0</v>
      </c>
      <c r="F126" s="9">
        <v>0</v>
      </c>
      <c r="G126" s="9">
        <f t="shared" si="1"/>
        <v>104</v>
      </c>
    </row>
    <row r="127" spans="1:7" ht="14" x14ac:dyDescent="0.15">
      <c r="A127" s="13" t="s">
        <v>38</v>
      </c>
      <c r="B127" s="11" t="s">
        <v>12</v>
      </c>
      <c r="C127" s="10">
        <v>4</v>
      </c>
      <c r="D127" s="10">
        <v>3</v>
      </c>
      <c r="E127" s="10">
        <v>0</v>
      </c>
      <c r="F127" s="9">
        <v>0</v>
      </c>
      <c r="G127" s="9">
        <f t="shared" si="1"/>
        <v>7</v>
      </c>
    </row>
    <row r="128" spans="1:7" ht="14" x14ac:dyDescent="0.15">
      <c r="A128" s="13" t="s">
        <v>38</v>
      </c>
      <c r="B128" s="11" t="s">
        <v>11</v>
      </c>
      <c r="C128" s="10">
        <v>0</v>
      </c>
      <c r="D128" s="10">
        <v>4</v>
      </c>
      <c r="E128" s="10">
        <v>0</v>
      </c>
      <c r="F128" s="9">
        <v>0</v>
      </c>
      <c r="G128" s="9">
        <f t="shared" si="1"/>
        <v>4</v>
      </c>
    </row>
    <row r="129" spans="1:7" ht="14" x14ac:dyDescent="0.15">
      <c r="A129" s="13" t="s">
        <v>38</v>
      </c>
      <c r="B129" s="11" t="s">
        <v>9</v>
      </c>
      <c r="C129" s="10">
        <v>1507</v>
      </c>
      <c r="D129" s="10">
        <v>381</v>
      </c>
      <c r="E129" s="10">
        <v>0</v>
      </c>
      <c r="F129" s="9">
        <v>0</v>
      </c>
      <c r="G129" s="9">
        <f t="shared" si="1"/>
        <v>1888</v>
      </c>
    </row>
    <row r="130" spans="1:7" ht="14" x14ac:dyDescent="0.15">
      <c r="A130" s="13" t="s">
        <v>38</v>
      </c>
      <c r="B130" s="11" t="s">
        <v>13</v>
      </c>
      <c r="C130" s="10">
        <v>1</v>
      </c>
      <c r="D130" s="10">
        <v>225</v>
      </c>
      <c r="E130" s="10">
        <v>0</v>
      </c>
      <c r="F130" s="9">
        <v>0</v>
      </c>
      <c r="G130" s="9">
        <f t="shared" si="1"/>
        <v>226</v>
      </c>
    </row>
    <row r="131" spans="1:7" ht="14" x14ac:dyDescent="0.15">
      <c r="A131" s="13" t="s">
        <v>38</v>
      </c>
      <c r="B131" s="11" t="s">
        <v>10</v>
      </c>
      <c r="C131" s="10">
        <v>18</v>
      </c>
      <c r="D131" s="10">
        <v>196</v>
      </c>
      <c r="E131" s="10">
        <v>0</v>
      </c>
      <c r="F131" s="9">
        <v>0</v>
      </c>
      <c r="G131" s="9">
        <f t="shared" si="1"/>
        <v>214</v>
      </c>
    </row>
    <row r="132" spans="1:7" ht="14" x14ac:dyDescent="0.15">
      <c r="A132" s="13" t="s">
        <v>39</v>
      </c>
      <c r="B132" s="11" t="s">
        <v>12</v>
      </c>
      <c r="C132" s="10">
        <v>12</v>
      </c>
      <c r="D132" s="10">
        <v>130</v>
      </c>
      <c r="E132" s="10">
        <v>0</v>
      </c>
      <c r="F132" s="9">
        <v>0</v>
      </c>
      <c r="G132" s="9">
        <f t="shared" ref="G132:G161" si="2">SUM(C132:F132)</f>
        <v>142</v>
      </c>
    </row>
    <row r="133" spans="1:7" ht="14" x14ac:dyDescent="0.15">
      <c r="A133" s="13" t="s">
        <v>39</v>
      </c>
      <c r="B133" s="11" t="s">
        <v>11</v>
      </c>
      <c r="C133" s="10">
        <v>5</v>
      </c>
      <c r="D133" s="10">
        <v>74</v>
      </c>
      <c r="E133" s="10">
        <v>0</v>
      </c>
      <c r="F133" s="9">
        <v>0</v>
      </c>
      <c r="G133" s="9">
        <f t="shared" si="2"/>
        <v>79</v>
      </c>
    </row>
    <row r="134" spans="1:7" ht="14" x14ac:dyDescent="0.15">
      <c r="A134" s="13" t="s">
        <v>39</v>
      </c>
      <c r="B134" s="11" t="s">
        <v>9</v>
      </c>
      <c r="C134" s="10">
        <v>1271</v>
      </c>
      <c r="D134" s="10">
        <v>700</v>
      </c>
      <c r="E134" s="10">
        <v>0</v>
      </c>
      <c r="F134" s="9">
        <v>2</v>
      </c>
      <c r="G134" s="9">
        <f t="shared" si="2"/>
        <v>1973</v>
      </c>
    </row>
    <row r="135" spans="1:7" ht="14" x14ac:dyDescent="0.15">
      <c r="A135" s="13" t="s">
        <v>39</v>
      </c>
      <c r="B135" s="11" t="s">
        <v>13</v>
      </c>
      <c r="C135" s="10">
        <v>44</v>
      </c>
      <c r="D135" s="10">
        <v>1016</v>
      </c>
      <c r="E135" s="10">
        <v>0</v>
      </c>
      <c r="F135" s="9">
        <v>0</v>
      </c>
      <c r="G135" s="9">
        <f t="shared" si="2"/>
        <v>1060</v>
      </c>
    </row>
    <row r="136" spans="1:7" ht="14" x14ac:dyDescent="0.15">
      <c r="A136" s="13" t="s">
        <v>39</v>
      </c>
      <c r="B136" s="11" t="s">
        <v>10</v>
      </c>
      <c r="C136" s="10">
        <v>14</v>
      </c>
      <c r="D136" s="10">
        <v>229</v>
      </c>
      <c r="E136" s="10">
        <v>0</v>
      </c>
      <c r="F136" s="9">
        <v>0</v>
      </c>
      <c r="G136" s="9">
        <f t="shared" si="2"/>
        <v>243</v>
      </c>
    </row>
    <row r="137" spans="1:7" ht="14" x14ac:dyDescent="0.15">
      <c r="A137" s="13" t="s">
        <v>40</v>
      </c>
      <c r="B137" s="11" t="s">
        <v>12</v>
      </c>
      <c r="C137" s="10">
        <v>0</v>
      </c>
      <c r="D137" s="10">
        <v>237</v>
      </c>
      <c r="E137" s="10">
        <v>0</v>
      </c>
      <c r="F137" s="9">
        <v>0</v>
      </c>
      <c r="G137" s="9">
        <f t="shared" si="2"/>
        <v>237</v>
      </c>
    </row>
    <row r="138" spans="1:7" ht="14" x14ac:dyDescent="0.15">
      <c r="A138" s="13" t="s">
        <v>40</v>
      </c>
      <c r="B138" s="11" t="s">
        <v>11</v>
      </c>
      <c r="C138" s="10">
        <v>0</v>
      </c>
      <c r="D138" s="10">
        <v>80</v>
      </c>
      <c r="E138" s="10">
        <v>0</v>
      </c>
      <c r="F138" s="9">
        <v>0</v>
      </c>
      <c r="G138" s="9">
        <f t="shared" si="2"/>
        <v>80</v>
      </c>
    </row>
    <row r="139" spans="1:7" ht="14" x14ac:dyDescent="0.15">
      <c r="A139" s="13" t="s">
        <v>40</v>
      </c>
      <c r="B139" s="11" t="s">
        <v>9</v>
      </c>
      <c r="C139" s="10">
        <v>188</v>
      </c>
      <c r="D139" s="10">
        <v>362</v>
      </c>
      <c r="E139" s="10">
        <v>0</v>
      </c>
      <c r="F139" s="9">
        <v>0</v>
      </c>
      <c r="G139" s="9">
        <f t="shared" si="2"/>
        <v>550</v>
      </c>
    </row>
    <row r="140" spans="1:7" ht="14" x14ac:dyDescent="0.15">
      <c r="A140" s="13" t="s">
        <v>40</v>
      </c>
      <c r="B140" s="11" t="s">
        <v>13</v>
      </c>
      <c r="C140" s="10">
        <v>10</v>
      </c>
      <c r="D140" s="10">
        <v>1432</v>
      </c>
      <c r="E140" s="10">
        <v>0</v>
      </c>
      <c r="F140" s="9">
        <v>0</v>
      </c>
      <c r="G140" s="9">
        <f t="shared" si="2"/>
        <v>1442</v>
      </c>
    </row>
    <row r="141" spans="1:7" ht="14" x14ac:dyDescent="0.15">
      <c r="A141" s="13" t="s">
        <v>40</v>
      </c>
      <c r="B141" s="11" t="s">
        <v>10</v>
      </c>
      <c r="C141" s="10">
        <v>6</v>
      </c>
      <c r="D141" s="10">
        <v>245</v>
      </c>
      <c r="E141" s="10">
        <v>0</v>
      </c>
      <c r="F141" s="9">
        <v>0</v>
      </c>
      <c r="G141" s="9">
        <f t="shared" si="2"/>
        <v>251</v>
      </c>
    </row>
    <row r="142" spans="1:7" ht="14" x14ac:dyDescent="0.15">
      <c r="A142" s="13" t="s">
        <v>41</v>
      </c>
      <c r="B142" s="11" t="s">
        <v>12</v>
      </c>
      <c r="C142" s="10">
        <v>3</v>
      </c>
      <c r="D142" s="10">
        <v>85</v>
      </c>
      <c r="E142" s="10">
        <v>0</v>
      </c>
      <c r="F142" s="9">
        <v>0</v>
      </c>
      <c r="G142" s="9">
        <f t="shared" si="2"/>
        <v>88</v>
      </c>
    </row>
    <row r="143" spans="1:7" ht="14" x14ac:dyDescent="0.15">
      <c r="A143" s="13" t="s">
        <v>41</v>
      </c>
      <c r="B143" s="11" t="s">
        <v>11</v>
      </c>
      <c r="C143" s="10">
        <v>0</v>
      </c>
      <c r="D143" s="10">
        <v>48</v>
      </c>
      <c r="E143" s="10">
        <v>0</v>
      </c>
      <c r="F143" s="9">
        <v>0</v>
      </c>
      <c r="G143" s="9">
        <f t="shared" si="2"/>
        <v>48</v>
      </c>
    </row>
    <row r="144" spans="1:7" ht="14" x14ac:dyDescent="0.15">
      <c r="A144" s="13" t="s">
        <v>41</v>
      </c>
      <c r="B144" s="11" t="s">
        <v>9</v>
      </c>
      <c r="C144" s="10">
        <v>187</v>
      </c>
      <c r="D144" s="10">
        <v>180</v>
      </c>
      <c r="E144" s="10">
        <v>0</v>
      </c>
      <c r="F144" s="9">
        <v>0</v>
      </c>
      <c r="G144" s="9">
        <f t="shared" si="2"/>
        <v>367</v>
      </c>
    </row>
    <row r="145" spans="1:7" ht="14" x14ac:dyDescent="0.15">
      <c r="A145" s="13" t="s">
        <v>41</v>
      </c>
      <c r="B145" s="11" t="s">
        <v>13</v>
      </c>
      <c r="C145" s="10">
        <v>10</v>
      </c>
      <c r="D145" s="10">
        <v>473</v>
      </c>
      <c r="E145" s="10">
        <v>0</v>
      </c>
      <c r="F145" s="9">
        <v>0</v>
      </c>
      <c r="G145" s="9">
        <f t="shared" si="2"/>
        <v>483</v>
      </c>
    </row>
    <row r="146" spans="1:7" ht="14" x14ac:dyDescent="0.15">
      <c r="A146" s="13" t="s">
        <v>41</v>
      </c>
      <c r="B146" s="11" t="s">
        <v>10</v>
      </c>
      <c r="C146" s="10">
        <v>3</v>
      </c>
      <c r="D146" s="10">
        <v>129</v>
      </c>
      <c r="E146" s="10">
        <v>0</v>
      </c>
      <c r="F146" s="9">
        <v>0</v>
      </c>
      <c r="G146" s="9">
        <f t="shared" si="2"/>
        <v>132</v>
      </c>
    </row>
    <row r="147" spans="1:7" ht="14" x14ac:dyDescent="0.15">
      <c r="A147" s="13" t="s">
        <v>42</v>
      </c>
      <c r="B147" s="11" t="s">
        <v>12</v>
      </c>
      <c r="C147" s="10">
        <v>27</v>
      </c>
      <c r="D147" s="10">
        <v>102</v>
      </c>
      <c r="E147" s="10">
        <v>0</v>
      </c>
      <c r="F147" s="9">
        <v>0</v>
      </c>
      <c r="G147" s="9">
        <f t="shared" si="2"/>
        <v>129</v>
      </c>
    </row>
    <row r="148" spans="1:7" ht="14" x14ac:dyDescent="0.15">
      <c r="A148" s="13" t="s">
        <v>42</v>
      </c>
      <c r="B148" s="11" t="s">
        <v>11</v>
      </c>
      <c r="C148" s="10">
        <v>10</v>
      </c>
      <c r="D148" s="10">
        <v>136</v>
      </c>
      <c r="E148" s="10">
        <v>0</v>
      </c>
      <c r="F148" s="9">
        <v>0</v>
      </c>
      <c r="G148" s="9">
        <f t="shared" si="2"/>
        <v>146</v>
      </c>
    </row>
    <row r="149" spans="1:7" ht="14" x14ac:dyDescent="0.15">
      <c r="A149" s="13" t="s">
        <v>42</v>
      </c>
      <c r="B149" s="11" t="s">
        <v>9</v>
      </c>
      <c r="C149" s="10">
        <v>1360</v>
      </c>
      <c r="D149" s="10">
        <v>1915</v>
      </c>
      <c r="E149" s="10">
        <v>1</v>
      </c>
      <c r="F149" s="9">
        <v>1</v>
      </c>
      <c r="G149" s="9">
        <f t="shared" si="2"/>
        <v>3277</v>
      </c>
    </row>
    <row r="150" spans="1:7" ht="14" x14ac:dyDescent="0.15">
      <c r="A150" s="13" t="s">
        <v>42</v>
      </c>
      <c r="B150" s="11" t="s">
        <v>13</v>
      </c>
      <c r="C150" s="10">
        <v>207</v>
      </c>
      <c r="D150" s="10">
        <v>2100</v>
      </c>
      <c r="E150" s="10">
        <v>0</v>
      </c>
      <c r="F150" s="9">
        <v>0</v>
      </c>
      <c r="G150" s="9">
        <f t="shared" si="2"/>
        <v>2307</v>
      </c>
    </row>
    <row r="151" spans="1:7" ht="14" x14ac:dyDescent="0.15">
      <c r="A151" s="13" t="s">
        <v>42</v>
      </c>
      <c r="B151" s="11" t="s">
        <v>10</v>
      </c>
      <c r="C151" s="10">
        <v>62</v>
      </c>
      <c r="D151" s="10">
        <v>1205</v>
      </c>
      <c r="E151" s="10">
        <v>1</v>
      </c>
      <c r="F151" s="9">
        <v>0</v>
      </c>
      <c r="G151" s="9">
        <f t="shared" si="2"/>
        <v>1268</v>
      </c>
    </row>
    <row r="152" spans="1:7" ht="14" x14ac:dyDescent="0.15">
      <c r="A152" s="13" t="s">
        <v>46</v>
      </c>
      <c r="B152" s="11" t="s">
        <v>12</v>
      </c>
      <c r="C152" s="10">
        <v>2</v>
      </c>
      <c r="D152" s="10">
        <v>11</v>
      </c>
      <c r="E152" s="10">
        <v>0</v>
      </c>
      <c r="F152" s="9">
        <v>0</v>
      </c>
      <c r="G152" s="9">
        <f t="shared" si="2"/>
        <v>13</v>
      </c>
    </row>
    <row r="153" spans="1:7" ht="14" x14ac:dyDescent="0.15">
      <c r="A153" s="13" t="s">
        <v>46</v>
      </c>
      <c r="B153" s="11" t="s">
        <v>11</v>
      </c>
      <c r="C153" s="10">
        <v>0</v>
      </c>
      <c r="D153" s="10">
        <v>35</v>
      </c>
      <c r="E153" s="10">
        <v>0</v>
      </c>
      <c r="F153" s="9">
        <v>0</v>
      </c>
      <c r="G153" s="9">
        <f t="shared" si="2"/>
        <v>35</v>
      </c>
    </row>
    <row r="154" spans="1:7" ht="14" x14ac:dyDescent="0.15">
      <c r="A154" s="13" t="s">
        <v>46</v>
      </c>
      <c r="B154" s="11" t="s">
        <v>9</v>
      </c>
      <c r="C154" s="10">
        <v>250</v>
      </c>
      <c r="D154" s="10">
        <v>350</v>
      </c>
      <c r="E154" s="10">
        <v>0</v>
      </c>
      <c r="F154" s="9">
        <v>0</v>
      </c>
      <c r="G154" s="9">
        <f t="shared" si="2"/>
        <v>600</v>
      </c>
    </row>
    <row r="155" spans="1:7" ht="14" x14ac:dyDescent="0.15">
      <c r="A155" s="13" t="s">
        <v>46</v>
      </c>
      <c r="B155" s="11" t="s">
        <v>13</v>
      </c>
      <c r="C155" s="10">
        <v>7</v>
      </c>
      <c r="D155" s="10">
        <v>458</v>
      </c>
      <c r="E155" s="10">
        <v>0</v>
      </c>
      <c r="F155" s="9">
        <v>0</v>
      </c>
      <c r="G155" s="9">
        <f t="shared" si="2"/>
        <v>465</v>
      </c>
    </row>
    <row r="156" spans="1:7" ht="14" x14ac:dyDescent="0.15">
      <c r="A156" s="13" t="s">
        <v>46</v>
      </c>
      <c r="B156" s="11" t="s">
        <v>10</v>
      </c>
      <c r="C156" s="10">
        <v>19</v>
      </c>
      <c r="D156" s="10">
        <v>345</v>
      </c>
      <c r="E156" s="10">
        <v>0</v>
      </c>
      <c r="F156" s="9">
        <v>0</v>
      </c>
      <c r="G156" s="9">
        <f t="shared" si="2"/>
        <v>364</v>
      </c>
    </row>
    <row r="157" spans="1:7" ht="14" x14ac:dyDescent="0.15">
      <c r="A157" s="13" t="s">
        <v>43</v>
      </c>
      <c r="B157" s="11" t="s">
        <v>12</v>
      </c>
      <c r="C157" s="10">
        <v>1</v>
      </c>
      <c r="D157" s="10">
        <v>15</v>
      </c>
      <c r="E157" s="10">
        <v>0</v>
      </c>
      <c r="F157" s="9">
        <v>0</v>
      </c>
      <c r="G157" s="9">
        <f t="shared" si="2"/>
        <v>16</v>
      </c>
    </row>
    <row r="158" spans="1:7" ht="14" x14ac:dyDescent="0.15">
      <c r="A158" s="13" t="s">
        <v>43</v>
      </c>
      <c r="B158" s="11" t="s">
        <v>11</v>
      </c>
      <c r="C158" s="10">
        <v>0</v>
      </c>
      <c r="D158" s="10">
        <v>35</v>
      </c>
      <c r="E158" s="10">
        <v>0</v>
      </c>
      <c r="F158" s="9">
        <v>0</v>
      </c>
      <c r="G158" s="9">
        <f t="shared" si="2"/>
        <v>35</v>
      </c>
    </row>
    <row r="159" spans="1:7" ht="14" x14ac:dyDescent="0.15">
      <c r="A159" s="13" t="s">
        <v>43</v>
      </c>
      <c r="B159" s="11" t="s">
        <v>9</v>
      </c>
      <c r="C159" s="10">
        <v>187</v>
      </c>
      <c r="D159" s="10">
        <v>183</v>
      </c>
      <c r="E159" s="10">
        <v>0</v>
      </c>
      <c r="F159" s="9">
        <v>0</v>
      </c>
      <c r="G159" s="9">
        <f t="shared" si="2"/>
        <v>370</v>
      </c>
    </row>
    <row r="160" spans="1:7" ht="14" x14ac:dyDescent="0.15">
      <c r="A160" s="13" t="s">
        <v>43</v>
      </c>
      <c r="B160" s="11" t="s">
        <v>13</v>
      </c>
      <c r="C160" s="10">
        <v>3</v>
      </c>
      <c r="D160" s="10">
        <v>365</v>
      </c>
      <c r="E160" s="10">
        <v>0</v>
      </c>
      <c r="F160" s="9">
        <v>0</v>
      </c>
      <c r="G160" s="9">
        <f t="shared" si="2"/>
        <v>368</v>
      </c>
    </row>
    <row r="161" spans="1:7" ht="14" x14ac:dyDescent="0.15">
      <c r="A161" s="13" t="s">
        <v>43</v>
      </c>
      <c r="B161" s="11" t="s">
        <v>10</v>
      </c>
      <c r="C161" s="10">
        <v>2</v>
      </c>
      <c r="D161" s="10">
        <v>25</v>
      </c>
      <c r="E161" s="10">
        <v>0</v>
      </c>
      <c r="F161" s="9">
        <v>0</v>
      </c>
      <c r="G161" s="9">
        <f t="shared" si="2"/>
        <v>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"=Coahuila", Concentrado!$B$2:$B161,  "="&amp;$A2)</f>
        <v>1</v>
      </c>
      <c r="C2" s="6">
        <f>SUMIFS(Concentrado!D$2:D161, Concentrado!$A$2:$A161, "=Coahuila", Concentrado!$B$2:$B161,  "="&amp;$A2)</f>
        <v>4</v>
      </c>
      <c r="D2" s="6">
        <f>SUMIFS(Concentrado!E$2:E161, Concentrado!$A$2:$A161, "=Coahuila", Concentrado!$B$2:$B161,  "="&amp;$A2)</f>
        <v>0</v>
      </c>
      <c r="E2" s="6">
        <f>SUMIFS(Concentrado!F$2:F161, Concentrado!$A$2:$A161, "=Coahuila", Concentrado!$B$2:$B161,  "="&amp;$A2)</f>
        <v>0</v>
      </c>
      <c r="F2" s="6">
        <f>SUMIFS(Concentrado!G$2:G161, Concentrado!$A$2:$A161, "=Coahuila", Concentrado!$B$2:$B161,  "="&amp;$A2)</f>
        <v>5</v>
      </c>
    </row>
    <row r="3" spans="1:6" x14ac:dyDescent="0.2">
      <c r="A3" s="5" t="s">
        <v>11</v>
      </c>
      <c r="B3" s="6">
        <f>SUMIFS(Concentrado!C$2:C161, Concentrado!$A$2:$A161, "=Coahuila", Concentrado!$B$2:$B161,  "="&amp;$A3)</f>
        <v>0</v>
      </c>
      <c r="C3" s="6">
        <f>SUMIFS(Concentrado!D$2:D161, Concentrado!$A$2:$A161, "=Coahuila", Concentrado!$B$2:$B161,  "="&amp;$A3)</f>
        <v>37</v>
      </c>
      <c r="D3" s="6">
        <f>SUMIFS(Concentrado!E$2:E161, Concentrado!$A$2:$A161, "=Coahuila", Concentrado!$B$2:$B161,  "="&amp;$A3)</f>
        <v>0</v>
      </c>
      <c r="E3" s="6">
        <f>SUMIFS(Concentrado!F$2:F161, Concentrado!$A$2:$A161, "=Coahuila", Concentrado!$B$2:$B161,  "="&amp;$A3)</f>
        <v>0</v>
      </c>
      <c r="F3" s="6">
        <f>SUMIFS(Concentrado!G$2:G161, Concentrado!$A$2:$A161, "=Coahuila", Concentrado!$B$2:$B161,  "="&amp;$A3)</f>
        <v>37</v>
      </c>
    </row>
    <row r="4" spans="1:6" x14ac:dyDescent="0.2">
      <c r="A4" s="5" t="s">
        <v>9</v>
      </c>
      <c r="B4" s="6">
        <f>SUMIFS(Concentrado!C$2:C161, Concentrado!$A$2:$A161, "=Coahuila", Concentrado!$B$2:$B161,  "="&amp;$A4)</f>
        <v>394</v>
      </c>
      <c r="C4" s="6">
        <f>SUMIFS(Concentrado!D$2:D161, Concentrado!$A$2:$A161, "=Coahuila", Concentrado!$B$2:$B161,  "="&amp;$A4)</f>
        <v>426</v>
      </c>
      <c r="D4" s="6">
        <f>SUMIFS(Concentrado!E$2:E161, Concentrado!$A$2:$A161, "=Coahuila", Concentrado!$B$2:$B161,  "="&amp;$A4)</f>
        <v>0</v>
      </c>
      <c r="E4" s="6">
        <f>SUMIFS(Concentrado!F$2:F161, Concentrado!$A$2:$A161, "=Coahuila", Concentrado!$B$2:$B161,  "="&amp;$A4)</f>
        <v>0</v>
      </c>
      <c r="F4" s="6">
        <f>SUMIFS(Concentrado!G$2:G161, Concentrado!$A$2:$A161, "=Coahuila", Concentrado!$B$2:$B161,  "="&amp;$A4)</f>
        <v>820</v>
      </c>
    </row>
    <row r="5" spans="1:6" x14ac:dyDescent="0.2">
      <c r="A5" s="5" t="s">
        <v>13</v>
      </c>
      <c r="B5" s="6">
        <f>SUMIFS(Concentrado!C$2:C161, Concentrado!$A$2:$A161, "=Coahuila", Concentrado!$B$2:$B161,  "="&amp;$A5)</f>
        <v>2</v>
      </c>
      <c r="C5" s="6">
        <f>SUMIFS(Concentrado!D$2:D161, Concentrado!$A$2:$A161, "=Coahuila", Concentrado!$B$2:$B161,  "="&amp;$A5)</f>
        <v>270</v>
      </c>
      <c r="D5" s="6">
        <f>SUMIFS(Concentrado!E$2:E161, Concentrado!$A$2:$A161, "=Coahuila", Concentrado!$B$2:$B161,  "="&amp;$A5)</f>
        <v>0</v>
      </c>
      <c r="E5" s="6">
        <f>SUMIFS(Concentrado!F$2:F161, Concentrado!$A$2:$A161, "=Coahuila", Concentrado!$B$2:$B161,  "="&amp;$A5)</f>
        <v>0</v>
      </c>
      <c r="F5" s="6">
        <f>SUMIFS(Concentrado!G$2:G161, Concentrado!$A$2:$A161, "=Coahuila", Concentrado!$B$2:$B161,  "="&amp;$A5)</f>
        <v>272</v>
      </c>
    </row>
    <row r="6" spans="1:6" x14ac:dyDescent="0.2">
      <c r="A6" s="5" t="s">
        <v>10</v>
      </c>
      <c r="B6" s="6">
        <f>SUMIFS(Concentrado!C$2:C161, Concentrado!$A$2:$A161, "=Coahuila", Concentrado!$B$2:$B161,  "="&amp;$A6)</f>
        <v>16</v>
      </c>
      <c r="C6" s="6">
        <f>SUMIFS(Concentrado!D$2:D161, Concentrado!$A$2:$A161, "=Coahuila", Concentrado!$B$2:$B161,  "="&amp;$A6)</f>
        <v>201</v>
      </c>
      <c r="D6" s="6">
        <f>SUMIFS(Concentrado!E$2:E161, Concentrado!$A$2:$A161, "=Coahuila", Concentrado!$B$2:$B161,  "="&amp;$A6)</f>
        <v>0</v>
      </c>
      <c r="E6" s="6">
        <f>SUMIFS(Concentrado!F$2:F161, Concentrado!$A$2:$A161, "=Coahuila", Concentrado!$B$2:$B161,  "="&amp;$A6)</f>
        <v>0</v>
      </c>
      <c r="F6" s="6">
        <f>SUMIFS(Concentrado!G$2:G161, Concentrado!$A$2:$A161, "=Coahuila", Concentrado!$B$2:$B161,  "="&amp;$A6)</f>
        <v>217</v>
      </c>
    </row>
    <row r="7" spans="1:6" x14ac:dyDescent="0.2">
      <c r="A7" s="7" t="s">
        <v>4</v>
      </c>
      <c r="B7" s="8">
        <f>SUM(B2:B6)</f>
        <v>413</v>
      </c>
      <c r="C7" s="8">
        <f t="shared" ref="C7:F7" si="0">SUM(C2:C6)</f>
        <v>938</v>
      </c>
      <c r="D7" s="8">
        <f t="shared" ref="D7" si="1">SUM(D2:D6)</f>
        <v>0</v>
      </c>
      <c r="E7" s="8">
        <f t="shared" si="0"/>
        <v>0</v>
      </c>
      <c r="F7" s="8">
        <f t="shared" si="0"/>
        <v>1351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"=Colima", Concentrado!$B$2:$B161,  "="&amp;$A2)</f>
        <v>0</v>
      </c>
      <c r="C2" s="6">
        <f>SUMIFS(Concentrado!D$2:D161, Concentrado!$A$2:$A161, "=Colima", Concentrado!$B$2:$B161,  "="&amp;$A2)</f>
        <v>2</v>
      </c>
      <c r="D2" s="6">
        <f>SUMIFS(Concentrado!E$2:E161, Concentrado!$A$2:$A161, "=Colima", Concentrado!$B$2:$B161,  "="&amp;$A2)</f>
        <v>0</v>
      </c>
      <c r="E2" s="6">
        <f>SUMIFS(Concentrado!F$2:F161, Concentrado!$A$2:$A161, "=Colima", Concentrado!$B$2:$B161,  "="&amp;$A2)</f>
        <v>0</v>
      </c>
      <c r="F2" s="6">
        <f>SUMIFS(Concentrado!G$2:G161, Concentrado!$A$2:$A161, "=Colima", Concentrado!$B$2:$B161,  "="&amp;$A2)</f>
        <v>2</v>
      </c>
    </row>
    <row r="3" spans="1:6" x14ac:dyDescent="0.2">
      <c r="A3" s="5" t="s">
        <v>11</v>
      </c>
      <c r="B3" s="6">
        <f>SUMIFS(Concentrado!C$2:C161, Concentrado!$A$2:$A161, "=Colima", Concentrado!$B$2:$B161,  "="&amp;$A3)</f>
        <v>1</v>
      </c>
      <c r="C3" s="6">
        <f>SUMIFS(Concentrado!D$2:D161, Concentrado!$A$2:$A161, "=Colima", Concentrado!$B$2:$B161,  "="&amp;$A3)</f>
        <v>7</v>
      </c>
      <c r="D3" s="6">
        <f>SUMIFS(Concentrado!E$2:E161, Concentrado!$A$2:$A161, "=Colima", Concentrado!$B$2:$B161,  "="&amp;$A3)</f>
        <v>0</v>
      </c>
      <c r="E3" s="6">
        <f>SUMIFS(Concentrado!F$2:F161, Concentrado!$A$2:$A161, "=Colima", Concentrado!$B$2:$B161,  "="&amp;$A3)</f>
        <v>0</v>
      </c>
      <c r="F3" s="6">
        <f>SUMIFS(Concentrado!G$2:G161, Concentrado!$A$2:$A161, "=Colima", Concentrado!$B$2:$B161,  "="&amp;$A3)</f>
        <v>8</v>
      </c>
    </row>
    <row r="4" spans="1:6" x14ac:dyDescent="0.2">
      <c r="A4" s="5" t="s">
        <v>9</v>
      </c>
      <c r="B4" s="6">
        <f>SUMIFS(Concentrado!C$2:C161, Concentrado!$A$2:$A161, "=Colima", Concentrado!$B$2:$B161,  "="&amp;$A4)</f>
        <v>130</v>
      </c>
      <c r="C4" s="6">
        <f>SUMIFS(Concentrado!D$2:D161, Concentrado!$A$2:$A161, "=Colima", Concentrado!$B$2:$B161,  "="&amp;$A4)</f>
        <v>148</v>
      </c>
      <c r="D4" s="6">
        <f>SUMIFS(Concentrado!E$2:E161, Concentrado!$A$2:$A161, "=Colima", Concentrado!$B$2:$B161,  "="&amp;$A4)</f>
        <v>0</v>
      </c>
      <c r="E4" s="6">
        <f>SUMIFS(Concentrado!F$2:F161, Concentrado!$A$2:$A161, "=Colima", Concentrado!$B$2:$B161,  "="&amp;$A4)</f>
        <v>0</v>
      </c>
      <c r="F4" s="6">
        <f>SUMIFS(Concentrado!G$2:G161, Concentrado!$A$2:$A161, "=Colima", Concentrado!$B$2:$B161,  "="&amp;$A4)</f>
        <v>278</v>
      </c>
    </row>
    <row r="5" spans="1:6" x14ac:dyDescent="0.2">
      <c r="A5" s="5" t="s">
        <v>13</v>
      </c>
      <c r="B5" s="6">
        <f>SUMIFS(Concentrado!C$2:C161, Concentrado!$A$2:$A161, "=Colima", Concentrado!$B$2:$B161,  "="&amp;$A5)</f>
        <v>2</v>
      </c>
      <c r="C5" s="6">
        <f>SUMIFS(Concentrado!D$2:D161, Concentrado!$A$2:$A161, "=Colima", Concentrado!$B$2:$B161,  "="&amp;$A5)</f>
        <v>136</v>
      </c>
      <c r="D5" s="6">
        <f>SUMIFS(Concentrado!E$2:E161, Concentrado!$A$2:$A161, "=Colima", Concentrado!$B$2:$B161,  "="&amp;$A5)</f>
        <v>0</v>
      </c>
      <c r="E5" s="6">
        <f>SUMIFS(Concentrado!F$2:F161, Concentrado!$A$2:$A161, "=Colima", Concentrado!$B$2:$B161,  "="&amp;$A5)</f>
        <v>0</v>
      </c>
      <c r="F5" s="6">
        <f>SUMIFS(Concentrado!G$2:G161, Concentrado!$A$2:$A161, "=Colima", Concentrado!$B$2:$B161,  "="&amp;$A5)</f>
        <v>138</v>
      </c>
    </row>
    <row r="6" spans="1:6" x14ac:dyDescent="0.2">
      <c r="A6" s="5" t="s">
        <v>10</v>
      </c>
      <c r="B6" s="6">
        <f>SUMIFS(Concentrado!C$2:C161, Concentrado!$A$2:$A161, "=Colima", Concentrado!$B$2:$B161,  "="&amp;$A6)</f>
        <v>6</v>
      </c>
      <c r="C6" s="6">
        <f>SUMIFS(Concentrado!D$2:D161, Concentrado!$A$2:$A161, "=Colima", Concentrado!$B$2:$B161,  "="&amp;$A6)</f>
        <v>94</v>
      </c>
      <c r="D6" s="6">
        <f>SUMIFS(Concentrado!E$2:E161, Concentrado!$A$2:$A161, "=Colima", Concentrado!$B$2:$B161,  "="&amp;$A6)</f>
        <v>0</v>
      </c>
      <c r="E6" s="6">
        <f>SUMIFS(Concentrado!F$2:F161, Concentrado!$A$2:$A161, "=Colima", Concentrado!$B$2:$B161,  "="&amp;$A6)</f>
        <v>0</v>
      </c>
      <c r="F6" s="6">
        <f>SUMIFS(Concentrado!G$2:G161, Concentrado!$A$2:$A161, "=Colima", Concentrado!$B$2:$B161,  "="&amp;$A6)</f>
        <v>100</v>
      </c>
    </row>
    <row r="7" spans="1:6" x14ac:dyDescent="0.2">
      <c r="A7" s="7" t="s">
        <v>4</v>
      </c>
      <c r="B7" s="8">
        <f>SUM(B2:B6)</f>
        <v>139</v>
      </c>
      <c r="C7" s="8">
        <f t="shared" ref="C7:F7" si="0">SUM(C2:C6)</f>
        <v>387</v>
      </c>
      <c r="D7" s="8">
        <f t="shared" ref="D7" si="1">SUM(D2:D6)</f>
        <v>0</v>
      </c>
      <c r="E7" s="8">
        <f t="shared" si="0"/>
        <v>0</v>
      </c>
      <c r="F7" s="8">
        <f t="shared" si="0"/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"=Durango", Concentrado!$B$2:$B161,  "="&amp;$A2)</f>
        <v>0</v>
      </c>
      <c r="C2" s="6">
        <f>SUMIFS(Concentrado!D$2:D161, Concentrado!$A$2:$A161, "=Durango", Concentrado!$B$2:$B161,  "="&amp;$A2)</f>
        <v>3</v>
      </c>
      <c r="D2" s="6">
        <f>SUMIFS(Concentrado!E$2:E161, Concentrado!$A$2:$A161, "=Durango", Concentrado!$B$2:$B161,  "="&amp;$A2)</f>
        <v>0</v>
      </c>
      <c r="E2" s="6">
        <f>SUMIFS(Concentrado!F$2:F161, Concentrado!$A$2:$A161, "=Durango", Concentrado!$B$2:$B161,  "="&amp;$A2)</f>
        <v>0</v>
      </c>
      <c r="F2" s="6">
        <f>SUMIFS(Concentrado!G$2:G161, Concentrado!$A$2:$A161, "=Durango", Concentrado!$B$2:$B161,  "="&amp;$A2)</f>
        <v>3</v>
      </c>
    </row>
    <row r="3" spans="1:6" x14ac:dyDescent="0.2">
      <c r="A3" s="5" t="s">
        <v>11</v>
      </c>
      <c r="B3" s="6">
        <f>SUMIFS(Concentrado!C$2:C161, Concentrado!$A$2:$A161, "=Durango", Concentrado!$B$2:$B161,  "="&amp;$A3)</f>
        <v>0</v>
      </c>
      <c r="C3" s="6">
        <f>SUMIFS(Concentrado!D$2:D161, Concentrado!$A$2:$A161, "=Durango", Concentrado!$B$2:$B161,  "="&amp;$A3)</f>
        <v>1</v>
      </c>
      <c r="D3" s="6">
        <f>SUMIFS(Concentrado!E$2:E161, Concentrado!$A$2:$A161, "=Durango", Concentrado!$B$2:$B161,  "="&amp;$A3)</f>
        <v>0</v>
      </c>
      <c r="E3" s="6">
        <f>SUMIFS(Concentrado!F$2:F161, Concentrado!$A$2:$A161, "=Durango", Concentrado!$B$2:$B161,  "="&amp;$A3)</f>
        <v>0</v>
      </c>
      <c r="F3" s="6">
        <f>SUMIFS(Concentrado!G$2:G161, Concentrado!$A$2:$A161, "=Durango", Concentrado!$B$2:$B161,  "="&amp;$A3)</f>
        <v>1</v>
      </c>
    </row>
    <row r="4" spans="1:6" x14ac:dyDescent="0.2">
      <c r="A4" s="5" t="s">
        <v>9</v>
      </c>
      <c r="B4" s="6">
        <f>SUMIFS(Concentrado!C$2:C161, Concentrado!$A$2:$A161, "=Durango", Concentrado!$B$2:$B161,  "="&amp;$A4)</f>
        <v>186</v>
      </c>
      <c r="C4" s="6">
        <f>SUMIFS(Concentrado!D$2:D161, Concentrado!$A$2:$A161, "=Durango", Concentrado!$B$2:$B161,  "="&amp;$A4)</f>
        <v>174</v>
      </c>
      <c r="D4" s="6">
        <f>SUMIFS(Concentrado!E$2:E161, Concentrado!$A$2:$A161, "=Durango", Concentrado!$B$2:$B161,  "="&amp;$A4)</f>
        <v>0</v>
      </c>
      <c r="E4" s="6">
        <f>SUMIFS(Concentrado!F$2:F161, Concentrado!$A$2:$A161, "=Durango", Concentrado!$B$2:$B161,  "="&amp;$A4)</f>
        <v>0</v>
      </c>
      <c r="F4" s="6">
        <f>SUMIFS(Concentrado!G$2:G161, Concentrado!$A$2:$A161, "=Durango", Concentrado!$B$2:$B161,  "="&amp;$A4)</f>
        <v>360</v>
      </c>
    </row>
    <row r="5" spans="1:6" x14ac:dyDescent="0.2">
      <c r="A5" s="5" t="s">
        <v>13</v>
      </c>
      <c r="B5" s="6">
        <f>SUMIFS(Concentrado!C$2:C161, Concentrado!$A$2:$A161, "=Durango", Concentrado!$B$2:$B161,  "="&amp;$A5)</f>
        <v>0</v>
      </c>
      <c r="C5" s="6">
        <f>SUMIFS(Concentrado!D$2:D161, Concentrado!$A$2:$A161, "=Durango", Concentrado!$B$2:$B161,  "="&amp;$A5)</f>
        <v>124</v>
      </c>
      <c r="D5" s="6">
        <f>SUMIFS(Concentrado!E$2:E161, Concentrado!$A$2:$A161, "=Durango", Concentrado!$B$2:$B161,  "="&amp;$A5)</f>
        <v>0</v>
      </c>
      <c r="E5" s="6">
        <f>SUMIFS(Concentrado!F$2:F161, Concentrado!$A$2:$A161, "=Durango", Concentrado!$B$2:$B161,  "="&amp;$A5)</f>
        <v>0</v>
      </c>
      <c r="F5" s="6">
        <f>SUMIFS(Concentrado!G$2:G161, Concentrado!$A$2:$A161, "=Durango", Concentrado!$B$2:$B161,  "="&amp;$A5)</f>
        <v>124</v>
      </c>
    </row>
    <row r="6" spans="1:6" x14ac:dyDescent="0.2">
      <c r="A6" s="5" t="s">
        <v>10</v>
      </c>
      <c r="B6" s="6">
        <f>SUMIFS(Concentrado!C$2:C161, Concentrado!$A$2:$A161, "=Durango", Concentrado!$B$2:$B161,  "="&amp;$A6)</f>
        <v>2</v>
      </c>
      <c r="C6" s="6">
        <f>SUMIFS(Concentrado!D$2:D161, Concentrado!$A$2:$A161, "=Durango", Concentrado!$B$2:$B161,  "="&amp;$A6)</f>
        <v>27</v>
      </c>
      <c r="D6" s="6">
        <f>SUMIFS(Concentrado!E$2:E161, Concentrado!$A$2:$A161, "=Durango", Concentrado!$B$2:$B161,  "="&amp;$A6)</f>
        <v>0</v>
      </c>
      <c r="E6" s="6">
        <f>SUMIFS(Concentrado!F$2:F161, Concentrado!$A$2:$A161, "=Durango", Concentrado!$B$2:$B161,  "="&amp;$A6)</f>
        <v>0</v>
      </c>
      <c r="F6" s="6">
        <f>SUMIFS(Concentrado!G$2:G161, Concentrado!$A$2:$A161, "=Durango", Concentrado!$B$2:$B161,  "="&amp;$A6)</f>
        <v>29</v>
      </c>
    </row>
    <row r="7" spans="1:6" x14ac:dyDescent="0.2">
      <c r="A7" s="7" t="s">
        <v>4</v>
      </c>
      <c r="B7" s="8">
        <f>SUM(B2:B6)</f>
        <v>188</v>
      </c>
      <c r="C7" s="8">
        <f t="shared" ref="C7:F7" si="0">SUM(C2:C6)</f>
        <v>329</v>
      </c>
      <c r="D7" s="8">
        <f t="shared" ref="D7" si="1">SUM(D2:D6)</f>
        <v>0</v>
      </c>
      <c r="E7" s="8">
        <f t="shared" si="0"/>
        <v>0</v>
      </c>
      <c r="F7" s="8">
        <f t="shared" si="0"/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"=Guanajuato", Concentrado!$B$2:$B161,  "="&amp;$A2)</f>
        <v>25</v>
      </c>
      <c r="C2" s="6">
        <f>SUMIFS(Concentrado!D$2:D161, Concentrado!$A$2:$A161, "=Guanajuato", Concentrado!$B$2:$B161,  "="&amp;$A2)</f>
        <v>172</v>
      </c>
      <c r="D2" s="6">
        <f>SUMIFS(Concentrado!E$2:E161, Concentrado!$A$2:$A161, "=Guanajuato", Concentrado!$B$2:$B161,  "="&amp;$A2)</f>
        <v>0</v>
      </c>
      <c r="E2" s="6">
        <f>SUMIFS(Concentrado!F$2:F161, Concentrado!$A$2:$A161, "=Guanajuato", Concentrado!$B$2:$B161,  "="&amp;$A2)</f>
        <v>0</v>
      </c>
      <c r="F2" s="6">
        <f>SUMIFS(Concentrado!G$2:G161, Concentrado!$A$2:$A161, "=Guanajuato", Concentrado!$B$2:$B161,  "="&amp;$A2)</f>
        <v>197</v>
      </c>
    </row>
    <row r="3" spans="1:6" x14ac:dyDescent="0.2">
      <c r="A3" s="5" t="s">
        <v>11</v>
      </c>
      <c r="B3" s="6">
        <f>SUMIFS(Concentrado!C$2:C161, Concentrado!$A$2:$A161, "=Guanajuato", Concentrado!$B$2:$B161,  "="&amp;$A3)</f>
        <v>7</v>
      </c>
      <c r="C3" s="6">
        <f>SUMIFS(Concentrado!D$2:D161, Concentrado!$A$2:$A161, "=Guanajuato", Concentrado!$B$2:$B161,  "="&amp;$A3)</f>
        <v>301</v>
      </c>
      <c r="D3" s="6">
        <f>SUMIFS(Concentrado!E$2:E161, Concentrado!$A$2:$A161, "=Guanajuato", Concentrado!$B$2:$B161,  "="&amp;$A3)</f>
        <v>0</v>
      </c>
      <c r="E3" s="6">
        <f>SUMIFS(Concentrado!F$2:F161, Concentrado!$A$2:$A161, "=Guanajuato", Concentrado!$B$2:$B161,  "="&amp;$A3)</f>
        <v>0</v>
      </c>
      <c r="F3" s="6">
        <f>SUMIFS(Concentrado!G$2:G161, Concentrado!$A$2:$A161, "=Guanajuato", Concentrado!$B$2:$B161,  "="&amp;$A3)</f>
        <v>308</v>
      </c>
    </row>
    <row r="4" spans="1:6" x14ac:dyDescent="0.2">
      <c r="A4" s="5" t="s">
        <v>9</v>
      </c>
      <c r="B4" s="6">
        <f>SUMIFS(Concentrado!C$2:C161, Concentrado!$A$2:$A161, "=Guanajuato", Concentrado!$B$2:$B161,  "="&amp;$A4)</f>
        <v>4263</v>
      </c>
      <c r="C4" s="6">
        <f>SUMIFS(Concentrado!D$2:D161, Concentrado!$A$2:$A161, "=Guanajuato", Concentrado!$B$2:$B161,  "="&amp;$A4)</f>
        <v>2703</v>
      </c>
      <c r="D4" s="6">
        <f>SUMIFS(Concentrado!E$2:E161, Concentrado!$A$2:$A161, "=Guanajuato", Concentrado!$B$2:$B161,  "="&amp;$A4)</f>
        <v>0</v>
      </c>
      <c r="E4" s="6">
        <f>SUMIFS(Concentrado!F$2:F161, Concentrado!$A$2:$A161, "=Guanajuato", Concentrado!$B$2:$B161,  "="&amp;$A4)</f>
        <v>5</v>
      </c>
      <c r="F4" s="6">
        <f>SUMIFS(Concentrado!G$2:G161, Concentrado!$A$2:$A161, "=Guanajuato", Concentrado!$B$2:$B161,  "="&amp;$A4)</f>
        <v>6971</v>
      </c>
    </row>
    <row r="5" spans="1:6" x14ac:dyDescent="0.2">
      <c r="A5" s="5" t="s">
        <v>13</v>
      </c>
      <c r="B5" s="6">
        <f>SUMIFS(Concentrado!C$2:C161, Concentrado!$A$2:$A161, "=Guanajuato", Concentrado!$B$2:$B161,  "="&amp;$A5)</f>
        <v>186</v>
      </c>
      <c r="C5" s="6">
        <f>SUMIFS(Concentrado!D$2:D161, Concentrado!$A$2:$A161, "=Guanajuato", Concentrado!$B$2:$B161,  "="&amp;$A5)</f>
        <v>18741</v>
      </c>
      <c r="D5" s="6">
        <f>SUMIFS(Concentrado!E$2:E161, Concentrado!$A$2:$A161, "=Guanajuato", Concentrado!$B$2:$B161,  "="&amp;$A5)</f>
        <v>0</v>
      </c>
      <c r="E5" s="6">
        <f>SUMIFS(Concentrado!F$2:F161, Concentrado!$A$2:$A161, "=Guanajuato", Concentrado!$B$2:$B161,  "="&amp;$A5)</f>
        <v>1</v>
      </c>
      <c r="F5" s="6">
        <f>SUMIFS(Concentrado!G$2:G161, Concentrado!$A$2:$A161, "=Guanajuato", Concentrado!$B$2:$B161,  "="&amp;$A5)</f>
        <v>18928</v>
      </c>
    </row>
    <row r="6" spans="1:6" x14ac:dyDescent="0.2">
      <c r="A6" s="5" t="s">
        <v>10</v>
      </c>
      <c r="B6" s="6">
        <f>SUMIFS(Concentrado!C$2:C161, Concentrado!$A$2:$A161, "=Guanajuato", Concentrado!$B$2:$B161,  "="&amp;$A6)</f>
        <v>39</v>
      </c>
      <c r="C6" s="6">
        <f>SUMIFS(Concentrado!D$2:D161, Concentrado!$A$2:$A161, "=Guanajuato", Concentrado!$B$2:$B161,  "="&amp;$A6)</f>
        <v>877</v>
      </c>
      <c r="D6" s="6">
        <f>SUMIFS(Concentrado!E$2:E161, Concentrado!$A$2:$A161, "=Guanajuato", Concentrado!$B$2:$B161,  "="&amp;$A6)</f>
        <v>0</v>
      </c>
      <c r="E6" s="6">
        <f>SUMIFS(Concentrado!F$2:F161, Concentrado!$A$2:$A161, "=Guanajuato", Concentrado!$B$2:$B161,  "="&amp;$A6)</f>
        <v>0</v>
      </c>
      <c r="F6" s="6">
        <f>SUMIFS(Concentrado!G$2:G161, Concentrado!$A$2:$A161, "=Guanajuato", Concentrado!$B$2:$B161,  "="&amp;$A6)</f>
        <v>916</v>
      </c>
    </row>
    <row r="7" spans="1:6" x14ac:dyDescent="0.2">
      <c r="A7" s="7" t="s">
        <v>4</v>
      </c>
      <c r="B7" s="8">
        <f>SUM(B2:B6)</f>
        <v>4520</v>
      </c>
      <c r="C7" s="8">
        <f t="shared" ref="C7:F7" si="0">SUM(C2:C6)</f>
        <v>22794</v>
      </c>
      <c r="D7" s="8">
        <f t="shared" ref="D7" si="1">SUM(D2:D6)</f>
        <v>0</v>
      </c>
      <c r="E7" s="8">
        <f t="shared" si="0"/>
        <v>6</v>
      </c>
      <c r="F7" s="8">
        <f t="shared" si="0"/>
        <v>27320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"=Guerrero", Concentrado!$B$2:$B161,  "="&amp;$A2)</f>
        <v>2</v>
      </c>
      <c r="C2" s="6">
        <f>SUMIFS(Concentrado!D$2:D161, Concentrado!$A$2:$A161, "=Guerrero", Concentrado!$B$2:$B161,  "="&amp;$A2)</f>
        <v>110</v>
      </c>
      <c r="D2" s="6">
        <f>SUMIFS(Concentrado!E$2:E161, Concentrado!$A$2:$A161, "=Guerrero", Concentrado!$B$2:$B161,  "="&amp;$A2)</f>
        <v>0</v>
      </c>
      <c r="E2" s="6">
        <f>SUMIFS(Concentrado!F$2:F161, Concentrado!$A$2:$A161, "=Guerrero", Concentrado!$B$2:$B161,  "="&amp;$A2)</f>
        <v>0</v>
      </c>
      <c r="F2" s="6">
        <f>SUMIFS(Concentrado!G$2:G161, Concentrado!$A$2:$A161, "=Guerrero", Concentrado!$B$2:$B161,  "="&amp;$A2)</f>
        <v>112</v>
      </c>
    </row>
    <row r="3" spans="1:6" x14ac:dyDescent="0.2">
      <c r="A3" s="5" t="s">
        <v>11</v>
      </c>
      <c r="B3" s="6">
        <f>SUMIFS(Concentrado!C$2:C161, Concentrado!$A$2:$A161, "=Guerrero", Concentrado!$B$2:$B161,  "="&amp;$A3)</f>
        <v>1</v>
      </c>
      <c r="C3" s="6">
        <f>SUMIFS(Concentrado!D$2:D161, Concentrado!$A$2:$A161, "=Guerrero", Concentrado!$B$2:$B161,  "="&amp;$A3)</f>
        <v>239</v>
      </c>
      <c r="D3" s="6">
        <f>SUMIFS(Concentrado!E$2:E161, Concentrado!$A$2:$A161, "=Guerrero", Concentrado!$B$2:$B161,  "="&amp;$A3)</f>
        <v>0</v>
      </c>
      <c r="E3" s="6">
        <f>SUMIFS(Concentrado!F$2:F161, Concentrado!$A$2:$A161, "=Guerrero", Concentrado!$B$2:$B161,  "="&amp;$A3)</f>
        <v>0</v>
      </c>
      <c r="F3" s="6">
        <f>SUMIFS(Concentrado!G$2:G161, Concentrado!$A$2:$A161, "=Guerrero", Concentrado!$B$2:$B161,  "="&amp;$A3)</f>
        <v>240</v>
      </c>
    </row>
    <row r="4" spans="1:6" x14ac:dyDescent="0.2">
      <c r="A4" s="5" t="s">
        <v>9</v>
      </c>
      <c r="B4" s="6">
        <f>SUMIFS(Concentrado!C$2:C161, Concentrado!$A$2:$A161, "=Guerrero", Concentrado!$B$2:$B161,  "="&amp;$A4)</f>
        <v>181</v>
      </c>
      <c r="C4" s="6">
        <f>SUMIFS(Concentrado!D$2:D161, Concentrado!$A$2:$A161, "=Guerrero", Concentrado!$B$2:$B161,  "="&amp;$A4)</f>
        <v>644</v>
      </c>
      <c r="D4" s="6">
        <f>SUMIFS(Concentrado!E$2:E161, Concentrado!$A$2:$A161, "=Guerrero", Concentrado!$B$2:$B161,  "="&amp;$A4)</f>
        <v>0</v>
      </c>
      <c r="E4" s="6">
        <f>SUMIFS(Concentrado!F$2:F161, Concentrado!$A$2:$A161, "=Guerrero", Concentrado!$B$2:$B161,  "="&amp;$A4)</f>
        <v>2</v>
      </c>
      <c r="F4" s="6">
        <f>SUMIFS(Concentrado!G$2:G161, Concentrado!$A$2:$A161, "=Guerrero", Concentrado!$B$2:$B161,  "="&amp;$A4)</f>
        <v>827</v>
      </c>
    </row>
    <row r="5" spans="1:6" x14ac:dyDescent="0.2">
      <c r="A5" s="5" t="s">
        <v>13</v>
      </c>
      <c r="B5" s="6">
        <f>SUMIFS(Concentrado!C$2:C161, Concentrado!$A$2:$A161, "=Guerrero", Concentrado!$B$2:$B161,  "="&amp;$A5)</f>
        <v>12</v>
      </c>
      <c r="C5" s="6">
        <f>SUMIFS(Concentrado!D$2:D161, Concentrado!$A$2:$A161, "=Guerrero", Concentrado!$B$2:$B161,  "="&amp;$A5)</f>
        <v>2509</v>
      </c>
      <c r="D5" s="6">
        <f>SUMIFS(Concentrado!E$2:E161, Concentrado!$A$2:$A161, "=Guerrero", Concentrado!$B$2:$B161,  "="&amp;$A5)</f>
        <v>0</v>
      </c>
      <c r="E5" s="6">
        <f>SUMIFS(Concentrado!F$2:F161, Concentrado!$A$2:$A161, "=Guerrero", Concentrado!$B$2:$B161,  "="&amp;$A5)</f>
        <v>3</v>
      </c>
      <c r="F5" s="6">
        <f>SUMIFS(Concentrado!G$2:G161, Concentrado!$A$2:$A161, "=Guerrero", Concentrado!$B$2:$B161,  "="&amp;$A5)</f>
        <v>2524</v>
      </c>
    </row>
    <row r="6" spans="1:6" x14ac:dyDescent="0.2">
      <c r="A6" s="5" t="s">
        <v>10</v>
      </c>
      <c r="B6" s="6">
        <f>SUMIFS(Concentrado!C$2:C161, Concentrado!$A$2:$A161, "=Guerrero", Concentrado!$B$2:$B161,  "="&amp;$A6)</f>
        <v>15</v>
      </c>
      <c r="C6" s="6">
        <f>SUMIFS(Concentrado!D$2:D161, Concentrado!$A$2:$A161, "=Guerrero", Concentrado!$B$2:$B161,  "="&amp;$A6)</f>
        <v>413</v>
      </c>
      <c r="D6" s="6">
        <f>SUMIFS(Concentrado!E$2:E161, Concentrado!$A$2:$A161, "=Guerrero", Concentrado!$B$2:$B161,  "="&amp;$A6)</f>
        <v>0</v>
      </c>
      <c r="E6" s="6">
        <f>SUMIFS(Concentrado!F$2:F161, Concentrado!$A$2:$A161, "=Guerrero", Concentrado!$B$2:$B161,  "="&amp;$A6)</f>
        <v>2</v>
      </c>
      <c r="F6" s="6">
        <f>SUMIFS(Concentrado!G$2:G161, Concentrado!$A$2:$A161, "=Guerrero", Concentrado!$B$2:$B161,  "="&amp;$A6)</f>
        <v>430</v>
      </c>
    </row>
    <row r="7" spans="1:6" x14ac:dyDescent="0.2">
      <c r="A7" s="7" t="s">
        <v>4</v>
      </c>
      <c r="B7" s="8">
        <f>SUM(B2:B6)</f>
        <v>211</v>
      </c>
      <c r="C7" s="8">
        <f t="shared" ref="C7:F7" si="0">SUM(C2:C6)</f>
        <v>3915</v>
      </c>
      <c r="D7" s="8">
        <f t="shared" ref="D7" si="1">SUM(D2:D6)</f>
        <v>0</v>
      </c>
      <c r="E7" s="8">
        <f t="shared" si="0"/>
        <v>7</v>
      </c>
      <c r="F7" s="8">
        <f t="shared" si="0"/>
        <v>4133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"=Hidalgo", Concentrado!$B$2:$B161,  "="&amp;$A2)</f>
        <v>102</v>
      </c>
      <c r="C2" s="6">
        <f>SUMIFS(Concentrado!D$2:D161, Concentrado!$A$2:$A161, "=Hidalgo", Concentrado!$B$2:$B161,  "="&amp;$A2)</f>
        <v>403</v>
      </c>
      <c r="D2" s="6">
        <f>SUMIFS(Concentrado!E$2:E161, Concentrado!$A$2:$A161, "=Hidalgo", Concentrado!$B$2:$B161,  "="&amp;$A2)</f>
        <v>0</v>
      </c>
      <c r="E2" s="6">
        <f>SUMIFS(Concentrado!F$2:F161, Concentrado!$A$2:$A161, "=Hidalgo", Concentrado!$B$2:$B161,  "="&amp;$A2)</f>
        <v>0</v>
      </c>
      <c r="F2" s="6">
        <f>SUMIFS(Concentrado!G$2:G161, Concentrado!$A$2:$A161, "=Hidalgo", Concentrado!$B$2:$B161,  "="&amp;$A2)</f>
        <v>505</v>
      </c>
    </row>
    <row r="3" spans="1:6" x14ac:dyDescent="0.2">
      <c r="A3" s="5" t="s">
        <v>11</v>
      </c>
      <c r="B3" s="6">
        <f>SUMIFS(Concentrado!C$2:C161, Concentrado!$A$2:$A161, "=Hidalgo", Concentrado!$B$2:$B161,  "="&amp;$A3)</f>
        <v>25</v>
      </c>
      <c r="C3" s="6">
        <f>SUMIFS(Concentrado!D$2:D161, Concentrado!$A$2:$A161, "=Hidalgo", Concentrado!$B$2:$B161,  "="&amp;$A3)</f>
        <v>492</v>
      </c>
      <c r="D3" s="6">
        <f>SUMIFS(Concentrado!E$2:E161, Concentrado!$A$2:$A161, "=Hidalgo", Concentrado!$B$2:$B161,  "="&amp;$A3)</f>
        <v>0</v>
      </c>
      <c r="E3" s="6">
        <f>SUMIFS(Concentrado!F$2:F161, Concentrado!$A$2:$A161, "=Hidalgo", Concentrado!$B$2:$B161,  "="&amp;$A3)</f>
        <v>0</v>
      </c>
      <c r="F3" s="6">
        <f>SUMIFS(Concentrado!G$2:G161, Concentrado!$A$2:$A161, "=Hidalgo", Concentrado!$B$2:$B161,  "="&amp;$A3)</f>
        <v>517</v>
      </c>
    </row>
    <row r="4" spans="1:6" x14ac:dyDescent="0.2">
      <c r="A4" s="5" t="s">
        <v>9</v>
      </c>
      <c r="B4" s="6">
        <f>SUMIFS(Concentrado!C$2:C161, Concentrado!$A$2:$A161, "=Hidalgo", Concentrado!$B$2:$B161,  "="&amp;$A4)</f>
        <v>1053</v>
      </c>
      <c r="C4" s="6">
        <f>SUMIFS(Concentrado!D$2:D161, Concentrado!$A$2:$A161, "=Hidalgo", Concentrado!$B$2:$B161,  "="&amp;$A4)</f>
        <v>1301</v>
      </c>
      <c r="D4" s="6">
        <f>SUMIFS(Concentrado!E$2:E161, Concentrado!$A$2:$A161, "=Hidalgo", Concentrado!$B$2:$B161,  "="&amp;$A4)</f>
        <v>0</v>
      </c>
      <c r="E4" s="6">
        <f>SUMIFS(Concentrado!F$2:F161, Concentrado!$A$2:$A161, "=Hidalgo", Concentrado!$B$2:$B161,  "="&amp;$A4)</f>
        <v>1</v>
      </c>
      <c r="F4" s="6">
        <f>SUMIFS(Concentrado!G$2:G161, Concentrado!$A$2:$A161, "=Hidalgo", Concentrado!$B$2:$B161,  "="&amp;$A4)</f>
        <v>2355</v>
      </c>
    </row>
    <row r="5" spans="1:6" x14ac:dyDescent="0.2">
      <c r="A5" s="5" t="s">
        <v>13</v>
      </c>
      <c r="B5" s="6">
        <f>SUMIFS(Concentrado!C$2:C161, Concentrado!$A$2:$A161, "=Hidalgo", Concentrado!$B$2:$B161,  "="&amp;$A5)</f>
        <v>157</v>
      </c>
      <c r="C5" s="6">
        <f>SUMIFS(Concentrado!D$2:D161, Concentrado!$A$2:$A161, "=Hidalgo", Concentrado!$B$2:$B161,  "="&amp;$A5)</f>
        <v>1693</v>
      </c>
      <c r="D5" s="6">
        <f>SUMIFS(Concentrado!E$2:E161, Concentrado!$A$2:$A161, "=Hidalgo", Concentrado!$B$2:$B161,  "="&amp;$A5)</f>
        <v>0</v>
      </c>
      <c r="E5" s="6">
        <f>SUMIFS(Concentrado!F$2:F161, Concentrado!$A$2:$A161, "=Hidalgo", Concentrado!$B$2:$B161,  "="&amp;$A5)</f>
        <v>1</v>
      </c>
      <c r="F5" s="6">
        <f>SUMIFS(Concentrado!G$2:G161, Concentrado!$A$2:$A161, "=Hidalgo", Concentrado!$B$2:$B161,  "="&amp;$A5)</f>
        <v>1851</v>
      </c>
    </row>
    <row r="6" spans="1:6" x14ac:dyDescent="0.2">
      <c r="A6" s="5" t="s">
        <v>10</v>
      </c>
      <c r="B6" s="6">
        <f>SUMIFS(Concentrado!C$2:C161, Concentrado!$A$2:$A161, "=Hidalgo", Concentrado!$B$2:$B161,  "="&amp;$A6)</f>
        <v>36</v>
      </c>
      <c r="C6" s="6">
        <f>SUMIFS(Concentrado!D$2:D161, Concentrado!$A$2:$A161, "=Hidalgo", Concentrado!$B$2:$B161,  "="&amp;$A6)</f>
        <v>539</v>
      </c>
      <c r="D6" s="6">
        <f>SUMIFS(Concentrado!E$2:E161, Concentrado!$A$2:$A161, "=Hidalgo", Concentrado!$B$2:$B161,  "="&amp;$A6)</f>
        <v>0</v>
      </c>
      <c r="E6" s="6">
        <f>SUMIFS(Concentrado!F$2:F161, Concentrado!$A$2:$A161, "=Hidalgo", Concentrado!$B$2:$B161,  "="&amp;$A6)</f>
        <v>0</v>
      </c>
      <c r="F6" s="6">
        <f>SUMIFS(Concentrado!G$2:G161, Concentrado!$A$2:$A161, "=Hidalgo", Concentrado!$B$2:$B161,  "="&amp;$A6)</f>
        <v>575</v>
      </c>
    </row>
    <row r="7" spans="1:6" x14ac:dyDescent="0.2">
      <c r="A7" s="7" t="s">
        <v>4</v>
      </c>
      <c r="B7" s="8">
        <f>SUM(B2:B6)</f>
        <v>1373</v>
      </c>
      <c r="C7" s="8">
        <f t="shared" ref="C7:F7" si="0">SUM(C2:C6)</f>
        <v>4428</v>
      </c>
      <c r="D7" s="8">
        <f t="shared" ref="D7" si="1">SUM(D2:D6)</f>
        <v>0</v>
      </c>
      <c r="E7" s="8">
        <f t="shared" si="0"/>
        <v>2</v>
      </c>
      <c r="F7" s="8">
        <f t="shared" si="0"/>
        <v>5803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"=Jalisco", Concentrado!$B$2:$B161,  "="&amp;$A2)</f>
        <v>5</v>
      </c>
      <c r="C2" s="6">
        <f>SUMIFS(Concentrado!D$2:D161, Concentrado!$A$2:$A161, "=Jalisco", Concentrado!$B$2:$B161,  "="&amp;$A2)</f>
        <v>145</v>
      </c>
      <c r="D2" s="6">
        <f>SUMIFS(Concentrado!E$2:E161, Concentrado!$A$2:$A161, "=Jalisco", Concentrado!$B$2:$B161,  "="&amp;$A2)</f>
        <v>0</v>
      </c>
      <c r="E2" s="6">
        <f>SUMIFS(Concentrado!F$2:F161, Concentrado!$A$2:$A161, "=Jalisco", Concentrado!$B$2:$B161,  "="&amp;$A2)</f>
        <v>0</v>
      </c>
      <c r="F2" s="6">
        <f>SUMIFS(Concentrado!G$2:G161, Concentrado!$A$2:$A161, "=Jalisco", Concentrado!$B$2:$B161,  "="&amp;$A2)</f>
        <v>150</v>
      </c>
    </row>
    <row r="3" spans="1:6" x14ac:dyDescent="0.2">
      <c r="A3" s="5" t="s">
        <v>11</v>
      </c>
      <c r="B3" s="6">
        <f>SUMIFS(Concentrado!C$2:C161, Concentrado!$A$2:$A161, "=Jalisco", Concentrado!$B$2:$B161,  "="&amp;$A3)</f>
        <v>5</v>
      </c>
      <c r="C3" s="6">
        <f>SUMIFS(Concentrado!D$2:D161, Concentrado!$A$2:$A161, "=Jalisco", Concentrado!$B$2:$B161,  "="&amp;$A3)</f>
        <v>1209</v>
      </c>
      <c r="D3" s="6">
        <f>SUMIFS(Concentrado!E$2:E161, Concentrado!$A$2:$A161, "=Jalisco", Concentrado!$B$2:$B161,  "="&amp;$A3)</f>
        <v>0</v>
      </c>
      <c r="E3" s="6">
        <f>SUMIFS(Concentrado!F$2:F161, Concentrado!$A$2:$A161, "=Jalisco", Concentrado!$B$2:$B161,  "="&amp;$A3)</f>
        <v>1</v>
      </c>
      <c r="F3" s="6">
        <f>SUMIFS(Concentrado!G$2:G161, Concentrado!$A$2:$A161, "=Jalisco", Concentrado!$B$2:$B161,  "="&amp;$A3)</f>
        <v>1215</v>
      </c>
    </row>
    <row r="4" spans="1:6" x14ac:dyDescent="0.2">
      <c r="A4" s="5" t="s">
        <v>9</v>
      </c>
      <c r="B4" s="6">
        <f>SUMIFS(Concentrado!C$2:C161, Concentrado!$A$2:$A161, "=Jalisco", Concentrado!$B$2:$B161,  "="&amp;$A4)</f>
        <v>1236</v>
      </c>
      <c r="C4" s="6">
        <f>SUMIFS(Concentrado!D$2:D161, Concentrado!$A$2:$A161, "=Jalisco", Concentrado!$B$2:$B161,  "="&amp;$A4)</f>
        <v>3109</v>
      </c>
      <c r="D4" s="6">
        <f>SUMIFS(Concentrado!E$2:E161, Concentrado!$A$2:$A161, "=Jalisco", Concentrado!$B$2:$B161,  "="&amp;$A4)</f>
        <v>1</v>
      </c>
      <c r="E4" s="6">
        <f>SUMIFS(Concentrado!F$2:F161, Concentrado!$A$2:$A161, "=Jalisco", Concentrado!$B$2:$B161,  "="&amp;$A4)</f>
        <v>2</v>
      </c>
      <c r="F4" s="6">
        <f>SUMIFS(Concentrado!G$2:G161, Concentrado!$A$2:$A161, "=Jalisco", Concentrado!$B$2:$B161,  "="&amp;$A4)</f>
        <v>4348</v>
      </c>
    </row>
    <row r="5" spans="1:6" x14ac:dyDescent="0.2">
      <c r="A5" s="5" t="s">
        <v>13</v>
      </c>
      <c r="B5" s="6">
        <f>SUMIFS(Concentrado!C$2:C161, Concentrado!$A$2:$A161, "=Jalisco", Concentrado!$B$2:$B161,  "="&amp;$A5)</f>
        <v>37</v>
      </c>
      <c r="C5" s="6">
        <f>SUMIFS(Concentrado!D$2:D161, Concentrado!$A$2:$A161, "=Jalisco", Concentrado!$B$2:$B161,  "="&amp;$A5)</f>
        <v>4328</v>
      </c>
      <c r="D5" s="6">
        <f>SUMIFS(Concentrado!E$2:E161, Concentrado!$A$2:$A161, "=Jalisco", Concentrado!$B$2:$B161,  "="&amp;$A5)</f>
        <v>0</v>
      </c>
      <c r="E5" s="6">
        <f>SUMIFS(Concentrado!F$2:F161, Concentrado!$A$2:$A161, "=Jalisco", Concentrado!$B$2:$B161,  "="&amp;$A5)</f>
        <v>1</v>
      </c>
      <c r="F5" s="6">
        <f>SUMIFS(Concentrado!G$2:G161, Concentrado!$A$2:$A161, "=Jalisco", Concentrado!$B$2:$B161,  "="&amp;$A5)</f>
        <v>4366</v>
      </c>
    </row>
    <row r="6" spans="1:6" x14ac:dyDescent="0.2">
      <c r="A6" s="5" t="s">
        <v>10</v>
      </c>
      <c r="B6" s="6">
        <f>SUMIFS(Concentrado!C$2:C161, Concentrado!$A$2:$A161, "=Jalisco", Concentrado!$B$2:$B161,  "="&amp;$A6)</f>
        <v>59</v>
      </c>
      <c r="C6" s="6">
        <f>SUMIFS(Concentrado!D$2:D161, Concentrado!$A$2:$A161, "=Jalisco", Concentrado!$B$2:$B161,  "="&amp;$A6)</f>
        <v>1162</v>
      </c>
      <c r="D6" s="6">
        <f>SUMIFS(Concentrado!E$2:E161, Concentrado!$A$2:$A161, "=Jalisco", Concentrado!$B$2:$B161,  "="&amp;$A6)</f>
        <v>0</v>
      </c>
      <c r="E6" s="6">
        <f>SUMIFS(Concentrado!F$2:F161, Concentrado!$A$2:$A161, "=Jalisco", Concentrado!$B$2:$B161,  "="&amp;$A6)</f>
        <v>1</v>
      </c>
      <c r="F6" s="6">
        <f>SUMIFS(Concentrado!G$2:G161, Concentrado!$A$2:$A161, "=Jalisco", Concentrado!$B$2:$B161,  "="&amp;$A6)</f>
        <v>1222</v>
      </c>
    </row>
    <row r="7" spans="1:6" x14ac:dyDescent="0.2">
      <c r="A7" s="7" t="s">
        <v>4</v>
      </c>
      <c r="B7" s="8">
        <f>SUM(B2:B6)</f>
        <v>1342</v>
      </c>
      <c r="C7" s="8">
        <f t="shared" ref="C7:F7" si="0">SUM(C2:C6)</f>
        <v>9953</v>
      </c>
      <c r="D7" s="8">
        <f t="shared" ref="D7" si="1">SUM(D2:D6)</f>
        <v>1</v>
      </c>
      <c r="E7" s="8">
        <f t="shared" si="0"/>
        <v>5</v>
      </c>
      <c r="F7" s="8">
        <f t="shared" si="0"/>
        <v>11301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"=México", Concentrado!$B$2:$B161,  "="&amp;$A2)</f>
        <v>97</v>
      </c>
      <c r="C2" s="6">
        <f>SUMIFS(Concentrado!D$2:D161, Concentrado!$A$2:$A161, "=México", Concentrado!$B$2:$B161,  "="&amp;$A2)</f>
        <v>803</v>
      </c>
      <c r="D2" s="6">
        <f>SUMIFS(Concentrado!E$2:E161, Concentrado!$A$2:$A161, "=México", Concentrado!$B$2:$B161,  "="&amp;$A2)</f>
        <v>0</v>
      </c>
      <c r="E2" s="6">
        <f>SUMIFS(Concentrado!F$2:F161, Concentrado!$A$2:$A161, "=México", Concentrado!$B$2:$B161,  "="&amp;$A2)</f>
        <v>0</v>
      </c>
      <c r="F2" s="6">
        <f>SUMIFS(Concentrado!G$2:G161, Concentrado!$A$2:$A161, "=México", Concentrado!$B$2:$B161,  "="&amp;$A2)</f>
        <v>900</v>
      </c>
    </row>
    <row r="3" spans="1:6" x14ac:dyDescent="0.2">
      <c r="A3" s="5" t="s">
        <v>11</v>
      </c>
      <c r="B3" s="6">
        <f>SUMIFS(Concentrado!C$2:C161, Concentrado!$A$2:$A161, "=México", Concentrado!$B$2:$B161,  "="&amp;$A3)</f>
        <v>47</v>
      </c>
      <c r="C3" s="6">
        <f>SUMIFS(Concentrado!D$2:D161, Concentrado!$A$2:$A161, "=México", Concentrado!$B$2:$B161,  "="&amp;$A3)</f>
        <v>1123</v>
      </c>
      <c r="D3" s="6">
        <f>SUMIFS(Concentrado!E$2:E161, Concentrado!$A$2:$A161, "=México", Concentrado!$B$2:$B161,  "="&amp;$A3)</f>
        <v>0</v>
      </c>
      <c r="E3" s="6">
        <f>SUMIFS(Concentrado!F$2:F161, Concentrado!$A$2:$A161, "=México", Concentrado!$B$2:$B161,  "="&amp;$A3)</f>
        <v>0</v>
      </c>
      <c r="F3" s="6">
        <f>SUMIFS(Concentrado!G$2:G161, Concentrado!$A$2:$A161, "=México", Concentrado!$B$2:$B161,  "="&amp;$A3)</f>
        <v>1170</v>
      </c>
    </row>
    <row r="4" spans="1:6" x14ac:dyDescent="0.2">
      <c r="A4" s="5" t="s">
        <v>9</v>
      </c>
      <c r="B4" s="6">
        <f>SUMIFS(Concentrado!C$2:C161, Concentrado!$A$2:$A161, "=México", Concentrado!$B$2:$B161,  "="&amp;$A4)</f>
        <v>2560</v>
      </c>
      <c r="C4" s="6">
        <f>SUMIFS(Concentrado!D$2:D161, Concentrado!$A$2:$A161, "=México", Concentrado!$B$2:$B161,  "="&amp;$A4)</f>
        <v>4046</v>
      </c>
      <c r="D4" s="6">
        <f>SUMIFS(Concentrado!E$2:E161, Concentrado!$A$2:$A161, "=México", Concentrado!$B$2:$B161,  "="&amp;$A4)</f>
        <v>0</v>
      </c>
      <c r="E4" s="6">
        <f>SUMIFS(Concentrado!F$2:F161, Concentrado!$A$2:$A161, "=México", Concentrado!$B$2:$B161,  "="&amp;$A4)</f>
        <v>2</v>
      </c>
      <c r="F4" s="6">
        <f>SUMIFS(Concentrado!G$2:G161, Concentrado!$A$2:$A161, "=México", Concentrado!$B$2:$B161,  "="&amp;$A4)</f>
        <v>6608</v>
      </c>
    </row>
    <row r="5" spans="1:6" x14ac:dyDescent="0.2">
      <c r="A5" s="5" t="s">
        <v>13</v>
      </c>
      <c r="B5" s="6">
        <f>SUMIFS(Concentrado!C$2:C161, Concentrado!$A$2:$A161, "=México", Concentrado!$B$2:$B161,  "="&amp;$A5)</f>
        <v>538</v>
      </c>
      <c r="C5" s="6">
        <f>SUMIFS(Concentrado!D$2:D161, Concentrado!$A$2:$A161, "=México", Concentrado!$B$2:$B161,  "="&amp;$A5)</f>
        <v>10535</v>
      </c>
      <c r="D5" s="6">
        <f>SUMIFS(Concentrado!E$2:E161, Concentrado!$A$2:$A161, "=México", Concentrado!$B$2:$B161,  "="&amp;$A5)</f>
        <v>0</v>
      </c>
      <c r="E5" s="6">
        <f>SUMIFS(Concentrado!F$2:F161, Concentrado!$A$2:$A161, "=México", Concentrado!$B$2:$B161,  "="&amp;$A5)</f>
        <v>0</v>
      </c>
      <c r="F5" s="6">
        <f>SUMIFS(Concentrado!G$2:G161, Concentrado!$A$2:$A161, "=México", Concentrado!$B$2:$B161,  "="&amp;$A5)</f>
        <v>11073</v>
      </c>
    </row>
    <row r="6" spans="1:6" x14ac:dyDescent="0.2">
      <c r="A6" s="5" t="s">
        <v>10</v>
      </c>
      <c r="B6" s="6">
        <f>SUMIFS(Concentrado!C$2:C161, Concentrado!$A$2:$A161, "=México", Concentrado!$B$2:$B161,  "="&amp;$A6)</f>
        <v>154</v>
      </c>
      <c r="C6" s="6">
        <f>SUMIFS(Concentrado!D$2:D161, Concentrado!$A$2:$A161, "=México", Concentrado!$B$2:$B161,  "="&amp;$A6)</f>
        <v>2594</v>
      </c>
      <c r="D6" s="6">
        <f>SUMIFS(Concentrado!E$2:E161, Concentrado!$A$2:$A161, "=México", Concentrado!$B$2:$B161,  "="&amp;$A6)</f>
        <v>0</v>
      </c>
      <c r="E6" s="6">
        <f>SUMIFS(Concentrado!F$2:F161, Concentrado!$A$2:$A161, "=México", Concentrado!$B$2:$B161,  "="&amp;$A6)</f>
        <v>0</v>
      </c>
      <c r="F6" s="6">
        <f>SUMIFS(Concentrado!G$2:G161, Concentrado!$A$2:$A161, "=México", Concentrado!$B$2:$B161,  "="&amp;$A6)</f>
        <v>2748</v>
      </c>
    </row>
    <row r="7" spans="1:6" x14ac:dyDescent="0.2">
      <c r="A7" s="7" t="s">
        <v>4</v>
      </c>
      <c r="B7" s="8">
        <f>SUM(B2:B6)</f>
        <v>3396</v>
      </c>
      <c r="C7" s="8">
        <f t="shared" ref="C7:F7" si="0">SUM(C2:C6)</f>
        <v>19101</v>
      </c>
      <c r="D7" s="8">
        <f t="shared" ref="D7" si="1">SUM(D2:D6)</f>
        <v>0</v>
      </c>
      <c r="E7" s="8">
        <f t="shared" si="0"/>
        <v>2</v>
      </c>
      <c r="F7" s="8">
        <f t="shared" si="0"/>
        <v>22499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"=Michoacán", Concentrado!$B$2:$B161,  "="&amp;$A2)</f>
        <v>1</v>
      </c>
      <c r="C2" s="6">
        <f>SUMIFS(Concentrado!D$2:D161, Concentrado!$A$2:$A161, "=Michoacán", Concentrado!$B$2:$B161,  "="&amp;$A2)</f>
        <v>3</v>
      </c>
      <c r="D2" s="6">
        <f>SUMIFS(Concentrado!E$2:E161, Concentrado!$A$2:$A161, "=Michoacán", Concentrado!$B$2:$B161,  "="&amp;$A2)</f>
        <v>0</v>
      </c>
      <c r="E2" s="6">
        <f>SUMIFS(Concentrado!F$2:F161, Concentrado!$A$2:$A161, "=Michoacán", Concentrado!$B$2:$B161,  "="&amp;$A2)</f>
        <v>0</v>
      </c>
      <c r="F2" s="6">
        <f>SUMIFS(Concentrado!G$2:G161, Concentrado!$A$2:$A161, "=Michoacán", Concentrado!$B$2:$B161,  "="&amp;$A2)</f>
        <v>4</v>
      </c>
    </row>
    <row r="3" spans="1:6" x14ac:dyDescent="0.2">
      <c r="A3" s="5" t="s">
        <v>11</v>
      </c>
      <c r="B3" s="6">
        <f>SUMIFS(Concentrado!C$2:C161, Concentrado!$A$2:$A161, "=Michoacán", Concentrado!$B$2:$B161,  "="&amp;$A3)</f>
        <v>0</v>
      </c>
      <c r="C3" s="6">
        <f>SUMIFS(Concentrado!D$2:D161, Concentrado!$A$2:$A161, "=Michoacán", Concentrado!$B$2:$B161,  "="&amp;$A3)</f>
        <v>11</v>
      </c>
      <c r="D3" s="6">
        <f>SUMIFS(Concentrado!E$2:E161, Concentrado!$A$2:$A161, "=Michoacán", Concentrado!$B$2:$B161,  "="&amp;$A3)</f>
        <v>0</v>
      </c>
      <c r="E3" s="6">
        <f>SUMIFS(Concentrado!F$2:F161, Concentrado!$A$2:$A161, "=Michoacán", Concentrado!$B$2:$B161,  "="&amp;$A3)</f>
        <v>0</v>
      </c>
      <c r="F3" s="6">
        <f>SUMIFS(Concentrado!G$2:G161, Concentrado!$A$2:$A161, "=Michoacán", Concentrado!$B$2:$B161,  "="&amp;$A3)</f>
        <v>11</v>
      </c>
    </row>
    <row r="4" spans="1:6" x14ac:dyDescent="0.2">
      <c r="A4" s="5" t="s">
        <v>9</v>
      </c>
      <c r="B4" s="6">
        <f>SUMIFS(Concentrado!C$2:C161, Concentrado!$A$2:$A161, "=Michoacán", Concentrado!$B$2:$B161,  "="&amp;$A4)</f>
        <v>927</v>
      </c>
      <c r="C4" s="6">
        <f>SUMIFS(Concentrado!D$2:D161, Concentrado!$A$2:$A161, "=Michoacán", Concentrado!$B$2:$B161,  "="&amp;$A4)</f>
        <v>595</v>
      </c>
      <c r="D4" s="6">
        <f>SUMIFS(Concentrado!E$2:E161, Concentrado!$A$2:$A161, "=Michoacán", Concentrado!$B$2:$B161,  "="&amp;$A4)</f>
        <v>0</v>
      </c>
      <c r="E4" s="6">
        <f>SUMIFS(Concentrado!F$2:F161, Concentrado!$A$2:$A161, "=Michoacán", Concentrado!$B$2:$B161,  "="&amp;$A4)</f>
        <v>0</v>
      </c>
      <c r="F4" s="6">
        <f>SUMIFS(Concentrado!G$2:G161, Concentrado!$A$2:$A161, "=Michoacán", Concentrado!$B$2:$B161,  "="&amp;$A4)</f>
        <v>1522</v>
      </c>
    </row>
    <row r="5" spans="1:6" x14ac:dyDescent="0.2">
      <c r="A5" s="5" t="s">
        <v>13</v>
      </c>
      <c r="B5" s="6">
        <f>SUMIFS(Concentrado!C$2:C161, Concentrado!$A$2:$A161, "=Michoacán", Concentrado!$B$2:$B161,  "="&amp;$A5)</f>
        <v>10</v>
      </c>
      <c r="C5" s="6">
        <f>SUMIFS(Concentrado!D$2:D161, Concentrado!$A$2:$A161, "=Michoacán", Concentrado!$B$2:$B161,  "="&amp;$A5)</f>
        <v>651</v>
      </c>
      <c r="D5" s="6">
        <f>SUMIFS(Concentrado!E$2:E161, Concentrado!$A$2:$A161, "=Michoacán", Concentrado!$B$2:$B161,  "="&amp;$A5)</f>
        <v>0</v>
      </c>
      <c r="E5" s="6">
        <f>SUMIFS(Concentrado!F$2:F161, Concentrado!$A$2:$A161, "=Michoacán", Concentrado!$B$2:$B161,  "="&amp;$A5)</f>
        <v>0</v>
      </c>
      <c r="F5" s="6">
        <f>SUMIFS(Concentrado!G$2:G161, Concentrado!$A$2:$A161, "=Michoacán", Concentrado!$B$2:$B161,  "="&amp;$A5)</f>
        <v>661</v>
      </c>
    </row>
    <row r="6" spans="1:6" x14ac:dyDescent="0.2">
      <c r="A6" s="5" t="s">
        <v>10</v>
      </c>
      <c r="B6" s="6">
        <f>SUMIFS(Concentrado!C$2:C161, Concentrado!$A$2:$A161, "=Michoacán", Concentrado!$B$2:$B161,  "="&amp;$A6)</f>
        <v>6</v>
      </c>
      <c r="C6" s="6">
        <f>SUMIFS(Concentrado!D$2:D161, Concentrado!$A$2:$A161, "=Michoacán", Concentrado!$B$2:$B161,  "="&amp;$A6)</f>
        <v>51</v>
      </c>
      <c r="D6" s="6">
        <f>SUMIFS(Concentrado!E$2:E161, Concentrado!$A$2:$A161, "=Michoacán", Concentrado!$B$2:$B161,  "="&amp;$A6)</f>
        <v>0</v>
      </c>
      <c r="E6" s="6">
        <f>SUMIFS(Concentrado!F$2:F161, Concentrado!$A$2:$A161, "=Michoacán", Concentrado!$B$2:$B161,  "="&amp;$A6)</f>
        <v>0</v>
      </c>
      <c r="F6" s="6">
        <f>SUMIFS(Concentrado!G$2:G161, Concentrado!$A$2:$A161, "=Michoacán", Concentrado!$B$2:$B161,  "="&amp;$A6)</f>
        <v>57</v>
      </c>
    </row>
    <row r="7" spans="1:6" x14ac:dyDescent="0.2">
      <c r="A7" s="7" t="s">
        <v>4</v>
      </c>
      <c r="B7" s="8">
        <f>SUM(B2:B6)</f>
        <v>944</v>
      </c>
      <c r="C7" s="8">
        <f t="shared" ref="C7:F7" si="0">SUM(C2:C6)</f>
        <v>1311</v>
      </c>
      <c r="D7" s="8">
        <f t="shared" ref="D7" si="1">SUM(D2:D6)</f>
        <v>0</v>
      </c>
      <c r="E7" s="8">
        <f t="shared" si="0"/>
        <v>0</v>
      </c>
      <c r="F7" s="8">
        <f t="shared" si="0"/>
        <v>2255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"=Morelos", Concentrado!$B$2:$B161,  "="&amp;$A2)</f>
        <v>4</v>
      </c>
      <c r="C2" s="6">
        <f>SUMIFS(Concentrado!D$2:D161, Concentrado!$A$2:$A161, "=Morelos", Concentrado!$B$2:$B161,  "="&amp;$A2)</f>
        <v>12</v>
      </c>
      <c r="D2" s="6">
        <f>SUMIFS(Concentrado!E$2:E161, Concentrado!$A$2:$A161, "=Morelos", Concentrado!$B$2:$B161,  "="&amp;$A2)</f>
        <v>0</v>
      </c>
      <c r="E2" s="6">
        <f>SUMIFS(Concentrado!F$2:F161, Concentrado!$A$2:$A161, "=Morelos", Concentrado!$B$2:$B161,  "="&amp;$A2)</f>
        <v>0</v>
      </c>
      <c r="F2" s="6">
        <f>SUMIFS(Concentrado!G$2:G161, Concentrado!$A$2:$A161, "=Morelos", Concentrado!$B$2:$B161,  "="&amp;$A2)</f>
        <v>16</v>
      </c>
    </row>
    <row r="3" spans="1:6" x14ac:dyDescent="0.2">
      <c r="A3" s="5" t="s">
        <v>11</v>
      </c>
      <c r="B3" s="6">
        <f>SUMIFS(Concentrado!C$2:C161, Concentrado!$A$2:$A161, "=Morelos", Concentrado!$B$2:$B161,  "="&amp;$A3)</f>
        <v>3</v>
      </c>
      <c r="C3" s="6">
        <f>SUMIFS(Concentrado!D$2:D161, Concentrado!$A$2:$A161, "=Morelos", Concentrado!$B$2:$B161,  "="&amp;$A3)</f>
        <v>78</v>
      </c>
      <c r="D3" s="6">
        <f>SUMIFS(Concentrado!E$2:E161, Concentrado!$A$2:$A161, "=Morelos", Concentrado!$B$2:$B161,  "="&amp;$A3)</f>
        <v>0</v>
      </c>
      <c r="E3" s="6">
        <f>SUMIFS(Concentrado!F$2:F161, Concentrado!$A$2:$A161, "=Morelos", Concentrado!$B$2:$B161,  "="&amp;$A3)</f>
        <v>0</v>
      </c>
      <c r="F3" s="6">
        <f>SUMIFS(Concentrado!G$2:G161, Concentrado!$A$2:$A161, "=Morelos", Concentrado!$B$2:$B161,  "="&amp;$A3)</f>
        <v>81</v>
      </c>
    </row>
    <row r="4" spans="1:6" x14ac:dyDescent="0.2">
      <c r="A4" s="5" t="s">
        <v>9</v>
      </c>
      <c r="B4" s="6">
        <f>SUMIFS(Concentrado!C$2:C161, Concentrado!$A$2:$A161, "=Morelos", Concentrado!$B$2:$B161,  "="&amp;$A4)</f>
        <v>432</v>
      </c>
      <c r="C4" s="6">
        <f>SUMIFS(Concentrado!D$2:D161, Concentrado!$A$2:$A161, "=Morelos", Concentrado!$B$2:$B161,  "="&amp;$A4)</f>
        <v>818</v>
      </c>
      <c r="D4" s="6">
        <f>SUMIFS(Concentrado!E$2:E161, Concentrado!$A$2:$A161, "=Morelos", Concentrado!$B$2:$B161,  "="&amp;$A4)</f>
        <v>0</v>
      </c>
      <c r="E4" s="6">
        <f>SUMIFS(Concentrado!F$2:F161, Concentrado!$A$2:$A161, "=Morelos", Concentrado!$B$2:$B161,  "="&amp;$A4)</f>
        <v>1</v>
      </c>
      <c r="F4" s="6">
        <f>SUMIFS(Concentrado!G$2:G161, Concentrado!$A$2:$A161, "=Morelos", Concentrado!$B$2:$B161,  "="&amp;$A4)</f>
        <v>1251</v>
      </c>
    </row>
    <row r="5" spans="1:6" x14ac:dyDescent="0.2">
      <c r="A5" s="5" t="s">
        <v>13</v>
      </c>
      <c r="B5" s="6">
        <f>SUMIFS(Concentrado!C$2:C161, Concentrado!$A$2:$A161, "=Morelos", Concentrado!$B$2:$B161,  "="&amp;$A5)</f>
        <v>25</v>
      </c>
      <c r="C5" s="6">
        <f>SUMIFS(Concentrado!D$2:D161, Concentrado!$A$2:$A161, "=Morelos", Concentrado!$B$2:$B161,  "="&amp;$A5)</f>
        <v>916</v>
      </c>
      <c r="D5" s="6">
        <f>SUMIFS(Concentrado!E$2:E161, Concentrado!$A$2:$A161, "=Morelos", Concentrado!$B$2:$B161,  "="&amp;$A5)</f>
        <v>0</v>
      </c>
      <c r="E5" s="6">
        <f>SUMIFS(Concentrado!F$2:F161, Concentrado!$A$2:$A161, "=Morelos", Concentrado!$B$2:$B161,  "="&amp;$A5)</f>
        <v>0</v>
      </c>
      <c r="F5" s="6">
        <f>SUMIFS(Concentrado!G$2:G161, Concentrado!$A$2:$A161, "=Morelos", Concentrado!$B$2:$B161,  "="&amp;$A5)</f>
        <v>941</v>
      </c>
    </row>
    <row r="6" spans="1:6" x14ac:dyDescent="0.2">
      <c r="A6" s="5" t="s">
        <v>10</v>
      </c>
      <c r="B6" s="6">
        <f>SUMIFS(Concentrado!C$2:C161, Concentrado!$A$2:$A161, "=Morelos", Concentrado!$B$2:$B161,  "="&amp;$A6)</f>
        <v>19</v>
      </c>
      <c r="C6" s="6">
        <f>SUMIFS(Concentrado!D$2:D161, Concentrado!$A$2:$A161, "=Morelos", Concentrado!$B$2:$B161,  "="&amp;$A6)</f>
        <v>491</v>
      </c>
      <c r="D6" s="6">
        <f>SUMIFS(Concentrado!E$2:E161, Concentrado!$A$2:$A161, "=Morelos", Concentrado!$B$2:$B161,  "="&amp;$A6)</f>
        <v>0</v>
      </c>
      <c r="E6" s="6">
        <f>SUMIFS(Concentrado!F$2:F161, Concentrado!$A$2:$A161, "=Morelos", Concentrado!$B$2:$B161,  "="&amp;$A6)</f>
        <v>0</v>
      </c>
      <c r="F6" s="6">
        <f>SUMIFS(Concentrado!G$2:G161, Concentrado!$A$2:$A161, "=Morelos", Concentrado!$B$2:$B161,  "="&amp;$A6)</f>
        <v>510</v>
      </c>
    </row>
    <row r="7" spans="1:6" x14ac:dyDescent="0.2">
      <c r="A7" s="7" t="s">
        <v>4</v>
      </c>
      <c r="B7" s="8">
        <f>SUM(B2:B6)</f>
        <v>483</v>
      </c>
      <c r="C7" s="8">
        <f t="shared" ref="C7:F7" si="0">SUM(C2:C6)</f>
        <v>2315</v>
      </c>
      <c r="D7" s="8">
        <f t="shared" ref="D7" si="1">SUM(D2:D6)</f>
        <v>0</v>
      </c>
      <c r="E7" s="8">
        <f t="shared" si="0"/>
        <v>1</v>
      </c>
      <c r="F7" s="8">
        <f t="shared" si="0"/>
        <v>2799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</cols>
  <sheetData>
    <row r="1" spans="1:6" s="4" customFormat="1" x14ac:dyDescent="0.15">
      <c r="A1" s="1" t="s">
        <v>14</v>
      </c>
      <c r="B1" s="1" t="s">
        <v>5</v>
      </c>
      <c r="C1" s="1" t="s">
        <v>6</v>
      </c>
      <c r="D1" s="1" t="s">
        <v>15</v>
      </c>
      <c r="E1" s="1" t="s">
        <v>7</v>
      </c>
      <c r="F1" s="1" t="s">
        <v>4</v>
      </c>
    </row>
    <row r="2" spans="1:6" x14ac:dyDescent="0.2">
      <c r="A2" s="7" t="s">
        <v>12</v>
      </c>
      <c r="B2" s="8">
        <f>Concentrado!C2+Concentrado!C7+Concentrado!C12+Concentrado!C17+Concentrado!C22+Concentrado!C27+Concentrado!C32+Concentrado!C37+Concentrado!C42+Concentrado!C47+Concentrado!C52+Concentrado!C57+Concentrado!C62+Concentrado!C67+Concentrado!C72+Concentrado!C77+Concentrado!C82+Concentrado!C87+Concentrado!C92+Concentrado!C97+Concentrado!C102+Concentrado!C107+Concentrado!C112+Concentrado!C117+Concentrado!C122+Concentrado!C127+Concentrado!C132+Concentrado!C137+Concentrado!C142+Concentrado!C147+Concentrado!C152+Concentrado!C157</f>
        <v>397</v>
      </c>
      <c r="C2" s="8">
        <f>Concentrado!D2+Concentrado!D7+Concentrado!D12+Concentrado!D17+Concentrado!D22+Concentrado!D27+Concentrado!D32+Concentrado!D37+Concentrado!D42+Concentrado!D47+Concentrado!D52+Concentrado!D57+Concentrado!D62+Concentrado!D67+Concentrado!D72+Concentrado!D77+Concentrado!D82+Concentrado!D87+Concentrado!D92+Concentrado!D97+Concentrado!D102+Concentrado!D107+Concentrado!D112+Concentrado!D117+Concentrado!D122+Concentrado!D127+Concentrado!D132+Concentrado!D137+Concentrado!D142+Concentrado!D147+Concentrado!D152+Concentrado!D157</f>
        <v>2671</v>
      </c>
      <c r="D2" s="8">
        <f>Concentrado!E2+Concentrado!E7+Concentrado!E12+Concentrado!E17+Concentrado!E22+Concentrado!E27+Concentrado!E32+Concentrado!E37+Concentrado!E42+Concentrado!E47+Concentrado!E52+Concentrado!E57+Concentrado!E62+Concentrado!E67+Concentrado!E72+Concentrado!E77+Concentrado!E82+Concentrado!E87+Concentrado!E92+Concentrado!E97+Concentrado!E102+Concentrado!E107+Concentrado!E112+Concentrado!E117+Concentrado!E122+Concentrado!E127+Concentrado!E132+Concentrado!E137+Concentrado!E142+Concentrado!E147+Concentrado!E152+Concentrado!E157</f>
        <v>0</v>
      </c>
      <c r="E2" s="8">
        <f>Concentrado!F2+Concentrado!F7+Concentrado!F12+Concentrado!F17+Concentrado!F22+Concentrado!F27+Concentrado!F32+Concentrado!F37+Concentrado!F42+Concentrado!F47+Concentrado!F52+Concentrado!F57+Concentrado!F62+Concentrado!F67+Concentrado!F72+Concentrado!F77+Concentrado!F82+Concentrado!F87+Concentrado!F92+Concentrado!F97+Concentrado!F102+Concentrado!F107+Concentrado!F112+Concentrado!F117+Concentrado!F122+Concentrado!F127+Concentrado!F132+Concentrado!F137+Concentrado!F142+Concentrado!F147+Concentrado!F152+Concentrado!F157</f>
        <v>0</v>
      </c>
      <c r="F2" s="8">
        <f>SUM(B2:E2)</f>
        <v>3068</v>
      </c>
    </row>
    <row r="3" spans="1:6" x14ac:dyDescent="0.2">
      <c r="A3" s="7" t="s">
        <v>11</v>
      </c>
      <c r="B3" s="8">
        <f>Concentrado!C3+Concentrado!C8+Concentrado!C13+Concentrado!C18+Concentrado!C23+Concentrado!C28+Concentrado!C33+Concentrado!C38+Concentrado!C43+Concentrado!C48+Concentrado!C53+Concentrado!C58+Concentrado!C63+Concentrado!C68+Concentrado!C73+Concentrado!C78+Concentrado!C83+Concentrado!C88+Concentrado!C93+Concentrado!C98+Concentrado!C103+Concentrado!C108+Concentrado!C113+Concentrado!C118+Concentrado!C123+Concentrado!C128+Concentrado!C133+Concentrado!C138+Concentrado!C143+Concentrado!C148+Concentrado!C153+Concentrado!C158</f>
        <v>124</v>
      </c>
      <c r="C3" s="8">
        <f>Concentrado!D3+Concentrado!D8+Concentrado!D13+Concentrado!D18+Concentrado!D23+Concentrado!D28+Concentrado!D33+Concentrado!D38+Concentrado!D43+Concentrado!D48+Concentrado!D53+Concentrado!D58+Concentrado!D63+Concentrado!D68+Concentrado!D73+Concentrado!D78+Concentrado!D83+Concentrado!D88+Concentrado!D93+Concentrado!D98+Concentrado!D103+Concentrado!D108+Concentrado!D113+Concentrado!D118+Concentrado!D123+Concentrado!D128+Concentrado!D133+Concentrado!D138+Concentrado!D143+Concentrado!D148+Concentrado!D153+Concentrado!D158</f>
        <v>4821</v>
      </c>
      <c r="D3" s="8">
        <f>Concentrado!E3+Concentrado!E8+Concentrado!E13+Concentrado!E18+Concentrado!E23+Concentrado!E28+Concentrado!E33+Concentrado!E38+Concentrado!E43+Concentrado!E48+Concentrado!E53+Concentrado!E58+Concentrado!E63+Concentrado!E68+Concentrado!E73+Concentrado!E78+Concentrado!E83+Concentrado!E88+Concentrado!E93+Concentrado!E98+Concentrado!E103+Concentrado!E108+Concentrado!E113+Concentrado!E118+Concentrado!E123+Concentrado!E128+Concentrado!E133+Concentrado!E138+Concentrado!E143+Concentrado!E148+Concentrado!E153+Concentrado!E158</f>
        <v>0</v>
      </c>
      <c r="E3" s="8">
        <f>Concentrado!F3+Concentrado!F8+Concentrado!F13+Concentrado!F18+Concentrado!F23+Concentrado!F28+Concentrado!F33+Concentrado!F38+Concentrado!F43+Concentrado!F48+Concentrado!F53+Concentrado!F58+Concentrado!F63+Concentrado!F68+Concentrado!F73+Concentrado!F78+Concentrado!F83+Concentrado!F88+Concentrado!F93+Concentrado!F98+Concentrado!F103+Concentrado!F108+Concentrado!F113+Concentrado!F118+Concentrado!F123+Concentrado!F128+Concentrado!F133+Concentrado!F138+Concentrado!F143+Concentrado!F148+Concentrado!F153+Concentrado!F158</f>
        <v>1</v>
      </c>
      <c r="F3" s="8">
        <f t="shared" ref="F3:F6" si="0">SUM(B3:E3)</f>
        <v>4946</v>
      </c>
    </row>
    <row r="4" spans="1:6" x14ac:dyDescent="0.2">
      <c r="A4" s="7" t="s">
        <v>9</v>
      </c>
      <c r="B4" s="8">
        <f>Concentrado!C4+Concentrado!C9+Concentrado!C14+Concentrado!C19+Concentrado!C24+Concentrado!C29+Concentrado!C34+Concentrado!C39+Concentrado!C44+Concentrado!C49+Concentrado!C54+Concentrado!C59+Concentrado!C64+Concentrado!C69+Concentrado!C74+Concentrado!C79+Concentrado!C84+Concentrado!C89+Concentrado!C94+Concentrado!C99+Concentrado!C104+Concentrado!C109+Concentrado!C114+Concentrado!C119+Concentrado!C124+Concentrado!C129+Concentrado!C134+Concentrado!C139+Concentrado!C144+Concentrado!C149+Concentrado!C154+Concentrado!C159</f>
        <v>28965</v>
      </c>
      <c r="C4" s="8">
        <f>Concentrado!D4+Concentrado!D9+Concentrado!D14+Concentrado!D19+Concentrado!D24+Concentrado!D29+Concentrado!D34+Concentrado!D39+Concentrado!D44+Concentrado!D49+Concentrado!D54+Concentrado!D59+Concentrado!D64+Concentrado!D69+Concentrado!D74+Concentrado!D79+Concentrado!D84+Concentrado!D89+Concentrado!D94+Concentrado!D99+Concentrado!D104+Concentrado!D109+Concentrado!D114+Concentrado!D119+Concentrado!D124+Concentrado!D129+Concentrado!D134+Concentrado!D139+Concentrado!D144+Concentrado!D149+Concentrado!D154+Concentrado!D159</f>
        <v>26130</v>
      </c>
      <c r="D4" s="8">
        <f>Concentrado!E4+Concentrado!E9+Concentrado!E14+Concentrado!E19+Concentrado!E24+Concentrado!E29+Concentrado!E34+Concentrado!E39+Concentrado!E44+Concentrado!E49+Concentrado!E54+Concentrado!E59+Concentrado!E64+Concentrado!E69+Concentrado!E74+Concentrado!E79+Concentrado!E84+Concentrado!E89+Concentrado!E94+Concentrado!E99+Concentrado!E104+Concentrado!E109+Concentrado!E114+Concentrado!E119+Concentrado!E124+Concentrado!E129+Concentrado!E134+Concentrado!E139+Concentrado!E144+Concentrado!E149+Concentrado!E154+Concentrado!E159</f>
        <v>2</v>
      </c>
      <c r="E4" s="8">
        <f>Concentrado!F4+Concentrado!F9+Concentrado!F14+Concentrado!F19+Concentrado!F24+Concentrado!F29+Concentrado!F34+Concentrado!F39+Concentrado!F44+Concentrado!F49+Concentrado!F54+Concentrado!F59+Concentrado!F64+Concentrado!F69+Concentrado!F74+Concentrado!F79+Concentrado!F84+Concentrado!F89+Concentrado!F94+Concentrado!F99+Concentrado!F104+Concentrado!F109+Concentrado!F114+Concentrado!F119+Concentrado!F124+Concentrado!F129+Concentrado!F134+Concentrado!F139+Concentrado!F144+Concentrado!F149+Concentrado!F154+Concentrado!F159</f>
        <v>33</v>
      </c>
      <c r="F4" s="8">
        <f t="shared" si="0"/>
        <v>55130</v>
      </c>
    </row>
    <row r="5" spans="1:6" x14ac:dyDescent="0.2">
      <c r="A5" s="7" t="s">
        <v>13</v>
      </c>
      <c r="B5" s="8">
        <f>Concentrado!C5+Concentrado!C10+Concentrado!C15+Concentrado!C20+Concentrado!C25+Concentrado!C30+Concentrado!C35+Concentrado!C40+Concentrado!C45+Concentrado!C50+Concentrado!C55+Concentrado!C60+Concentrado!C65+Concentrado!C70+Concentrado!C75+Concentrado!C80+Concentrado!C85+Concentrado!C90+Concentrado!C95+Concentrado!C100+Concentrado!C105+Concentrado!C110+Concentrado!C115+Concentrado!C120+Concentrado!C125+Concentrado!C130+Concentrado!C135+Concentrado!C140+Concentrado!C145+Concentrado!C150+Concentrado!C155+Concentrado!C160</f>
        <v>1546</v>
      </c>
      <c r="C5" s="8">
        <f>Concentrado!D5+Concentrado!D10+Concentrado!D15+Concentrado!D20+Concentrado!D25+Concentrado!D30+Concentrado!D35+Concentrado!D40+Concentrado!D45+Concentrado!D50+Concentrado!D55+Concentrado!D60+Concentrado!D65+Concentrado!D70+Concentrado!D75+Concentrado!D80+Concentrado!D85+Concentrado!D90+Concentrado!D95+Concentrado!D100+Concentrado!D105+Concentrado!D110+Concentrado!D115+Concentrado!D120+Concentrado!D125+Concentrado!D130+Concentrado!D135+Concentrado!D140+Concentrado!D145+Concentrado!D150+Concentrado!D155+Concentrado!D160</f>
        <v>54858</v>
      </c>
      <c r="D5" s="8">
        <f>Concentrado!E5+Concentrado!E10+Concentrado!E15+Concentrado!E20+Concentrado!E25+Concentrado!E30+Concentrado!E35+Concentrado!E40+Concentrado!E45+Concentrado!E50+Concentrado!E55+Concentrado!E60+Concentrado!E65+Concentrado!E70+Concentrado!E75+Concentrado!E80+Concentrado!E85+Concentrado!E90+Concentrado!E95+Concentrado!E100+Concentrado!E105+Concentrado!E110+Concentrado!E115+Concentrado!E120+Concentrado!E125+Concentrado!E130+Concentrado!E135+Concentrado!E140+Concentrado!E145+Concentrado!E150+Concentrado!E155+Concentrado!E160</f>
        <v>0</v>
      </c>
      <c r="E5" s="8">
        <f>Concentrado!F5+Concentrado!F10+Concentrado!F15+Concentrado!F20+Concentrado!F25+Concentrado!F30+Concentrado!F35+Concentrado!F40+Concentrado!F45+Concentrado!F50+Concentrado!F55+Concentrado!F60+Concentrado!F65+Concentrado!F70+Concentrado!F75+Concentrado!F80+Concentrado!F85+Concentrado!F90+Concentrado!F95+Concentrado!F100+Concentrado!F105+Concentrado!F110+Concentrado!F115+Concentrado!F120+Concentrado!F125+Concentrado!F130+Concentrado!F135+Concentrado!F140+Concentrado!F145+Concentrado!F150+Concentrado!F155+Concentrado!F160</f>
        <v>7</v>
      </c>
      <c r="F5" s="8">
        <f t="shared" si="0"/>
        <v>56411</v>
      </c>
    </row>
    <row r="6" spans="1:6" x14ac:dyDescent="0.2">
      <c r="A6" s="7" t="s">
        <v>10</v>
      </c>
      <c r="B6" s="8">
        <f>Concentrado!C6+Concentrado!C11+Concentrado!C16+Concentrado!C21+Concentrado!C26+Concentrado!C31+Concentrado!C36+Concentrado!C41+Concentrado!C46+Concentrado!C51+Concentrado!C56+Concentrado!C61+Concentrado!C66+Concentrado!C71+Concentrado!C76+Concentrado!C81+Concentrado!C86+Concentrado!C91+Concentrado!C96+Concentrado!C101+Concentrado!C106+Concentrado!C111+Concentrado!C116+Concentrado!C121+Concentrado!C126+Concentrado!C131+Concentrado!C136+Concentrado!C141+Concentrado!C146+Concentrado!C151+Concentrado!C156+Concentrado!C161</f>
        <v>789</v>
      </c>
      <c r="C6" s="8">
        <f>Concentrado!D6+Concentrado!D11+Concentrado!D16+Concentrado!D21+Concentrado!D26+Concentrado!D31+Concentrado!D36+Concentrado!D41+Concentrado!D46+Concentrado!D51+Concentrado!D56+Concentrado!D61+Concentrado!D66+Concentrado!D71+Concentrado!D76+Concentrado!D81+Concentrado!D86+Concentrado!D91+Concentrado!D96+Concentrado!D101+Concentrado!D106+Concentrado!D111+Concentrado!D116+Concentrado!D121+Concentrado!D126+Concentrado!D131+Concentrado!D136+Concentrado!D141+Concentrado!D146+Concentrado!D151+Concentrado!D156+Concentrado!D161</f>
        <v>13699</v>
      </c>
      <c r="D6" s="8">
        <f>Concentrado!E6+Concentrado!E11+Concentrado!E16+Concentrado!E21+Concentrado!E26+Concentrado!E31+Concentrado!E36+Concentrado!E41+Concentrado!E46+Concentrado!E51+Concentrado!E56+Concentrado!E61+Concentrado!E66+Concentrado!E71+Concentrado!E76+Concentrado!E81+Concentrado!E86+Concentrado!E91+Concentrado!E96+Concentrado!E101+Concentrado!E106+Concentrado!E111+Concentrado!E116+Concentrado!E121+Concentrado!E126+Concentrado!E131+Concentrado!E136+Concentrado!E141+Concentrado!E146+Concentrado!E151+Concentrado!E156+Concentrado!E161</f>
        <v>1</v>
      </c>
      <c r="E6" s="8">
        <f>Concentrado!F6+Concentrado!F11+Concentrado!F16+Concentrado!F21+Concentrado!F26+Concentrado!F31+Concentrado!F36+Concentrado!F41+Concentrado!F46+Concentrado!F51+Concentrado!F56+Concentrado!F61+Concentrado!F66+Concentrado!F71+Concentrado!F76+Concentrado!F81+Concentrado!F86+Concentrado!F91+Concentrado!F96+Concentrado!F101+Concentrado!F106+Concentrado!F111+Concentrado!F116+Concentrado!F121+Concentrado!F126+Concentrado!F131+Concentrado!F136+Concentrado!F141+Concentrado!F146+Concentrado!F151+Concentrado!F156+Concentrado!F161</f>
        <v>9</v>
      </c>
      <c r="F6" s="8">
        <f t="shared" si="0"/>
        <v>14498</v>
      </c>
    </row>
    <row r="7" spans="1:6" x14ac:dyDescent="0.2">
      <c r="A7" s="7" t="s">
        <v>4</v>
      </c>
      <c r="B7" s="8">
        <f>SUM(B2:B6)</f>
        <v>31821</v>
      </c>
      <c r="C7" s="8">
        <f>SUM(C2:C6)</f>
        <v>102179</v>
      </c>
      <c r="D7" s="8">
        <f>SUM(D2:D6)</f>
        <v>3</v>
      </c>
      <c r="E7" s="8">
        <f>SUM(E2:E6)</f>
        <v>50</v>
      </c>
      <c r="F7" s="8">
        <f>SUM(B7:E7)</f>
        <v>134053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"=Nayarit", Concentrado!$B$2:$B161,  "="&amp;$A2)</f>
        <v>1</v>
      </c>
      <c r="C2" s="6">
        <f>SUMIFS(Concentrado!D$2:D161, Concentrado!$A$2:$A161, "=Nayarit", Concentrado!$B$2:$B161,  "="&amp;$A2)</f>
        <v>5</v>
      </c>
      <c r="D2" s="6">
        <f>SUMIFS(Concentrado!E$2:E161, Concentrado!$A$2:$A161, "=Nayarit", Concentrado!$B$2:$B161,  "="&amp;$A2)</f>
        <v>0</v>
      </c>
      <c r="E2" s="6">
        <f>SUMIFS(Concentrado!F$2:F161, Concentrado!$A$2:$A161, "=Nayarit", Concentrado!$B$2:$B161,  "="&amp;$A2)</f>
        <v>0</v>
      </c>
      <c r="F2" s="6">
        <f>SUMIFS(Concentrado!G$2:G161, Concentrado!$A$2:$A161, "=Nayarit", Concentrado!$B$2:$B161,  "="&amp;$A2)</f>
        <v>6</v>
      </c>
    </row>
    <row r="3" spans="1:6" x14ac:dyDescent="0.2">
      <c r="A3" s="5" t="s">
        <v>11</v>
      </c>
      <c r="B3" s="6">
        <f>SUMIFS(Concentrado!C$2:C161, Concentrado!$A$2:$A161, "=Nayarit", Concentrado!$B$2:$B161,  "="&amp;$A3)</f>
        <v>1</v>
      </c>
      <c r="C3" s="6">
        <f>SUMIFS(Concentrado!D$2:D161, Concentrado!$A$2:$A161, "=Nayarit", Concentrado!$B$2:$B161,  "="&amp;$A3)</f>
        <v>9</v>
      </c>
      <c r="D3" s="6">
        <f>SUMIFS(Concentrado!E$2:E161, Concentrado!$A$2:$A161, "=Nayarit", Concentrado!$B$2:$B161,  "="&amp;$A3)</f>
        <v>0</v>
      </c>
      <c r="E3" s="6">
        <f>SUMIFS(Concentrado!F$2:F161, Concentrado!$A$2:$A161, "=Nayarit", Concentrado!$B$2:$B161,  "="&amp;$A3)</f>
        <v>0</v>
      </c>
      <c r="F3" s="6">
        <f>SUMIFS(Concentrado!G$2:G161, Concentrado!$A$2:$A161, "=Nayarit", Concentrado!$B$2:$B161,  "="&amp;$A3)</f>
        <v>10</v>
      </c>
    </row>
    <row r="4" spans="1:6" x14ac:dyDescent="0.2">
      <c r="A4" s="5" t="s">
        <v>9</v>
      </c>
      <c r="B4" s="6">
        <f>SUMIFS(Concentrado!C$2:C161, Concentrado!$A$2:$A161, "=Nayarit", Concentrado!$B$2:$B161,  "="&amp;$A4)</f>
        <v>113</v>
      </c>
      <c r="C4" s="6">
        <f>SUMIFS(Concentrado!D$2:D161, Concentrado!$A$2:$A161, "=Nayarit", Concentrado!$B$2:$B161,  "="&amp;$A4)</f>
        <v>104</v>
      </c>
      <c r="D4" s="6">
        <f>SUMIFS(Concentrado!E$2:E161, Concentrado!$A$2:$A161, "=Nayarit", Concentrado!$B$2:$B161,  "="&amp;$A4)</f>
        <v>0</v>
      </c>
      <c r="E4" s="6">
        <f>SUMIFS(Concentrado!F$2:F161, Concentrado!$A$2:$A161, "=Nayarit", Concentrado!$B$2:$B161,  "="&amp;$A4)</f>
        <v>0</v>
      </c>
      <c r="F4" s="6">
        <f>SUMIFS(Concentrado!G$2:G161, Concentrado!$A$2:$A161, "=Nayarit", Concentrado!$B$2:$B161,  "="&amp;$A4)</f>
        <v>217</v>
      </c>
    </row>
    <row r="5" spans="1:6" x14ac:dyDescent="0.2">
      <c r="A5" s="5" t="s">
        <v>13</v>
      </c>
      <c r="B5" s="6">
        <f>SUMIFS(Concentrado!C$2:C161, Concentrado!$A$2:$A161, "=Nayarit", Concentrado!$B$2:$B161,  "="&amp;$A5)</f>
        <v>1</v>
      </c>
      <c r="C5" s="6">
        <f>SUMIFS(Concentrado!D$2:D161, Concentrado!$A$2:$A161, "=Nayarit", Concentrado!$B$2:$B161,  "="&amp;$A5)</f>
        <v>142</v>
      </c>
      <c r="D5" s="6">
        <f>SUMIFS(Concentrado!E$2:E161, Concentrado!$A$2:$A161, "=Nayarit", Concentrado!$B$2:$B161,  "="&amp;$A5)</f>
        <v>0</v>
      </c>
      <c r="E5" s="6">
        <f>SUMIFS(Concentrado!F$2:F161, Concentrado!$A$2:$A161, "=Nayarit", Concentrado!$B$2:$B161,  "="&amp;$A5)</f>
        <v>0</v>
      </c>
      <c r="F5" s="6">
        <f>SUMIFS(Concentrado!G$2:G161, Concentrado!$A$2:$A161, "=Nayarit", Concentrado!$B$2:$B161,  "="&amp;$A5)</f>
        <v>143</v>
      </c>
    </row>
    <row r="6" spans="1:6" x14ac:dyDescent="0.2">
      <c r="A6" s="5" t="s">
        <v>10</v>
      </c>
      <c r="B6" s="6">
        <f>SUMIFS(Concentrado!C$2:C161, Concentrado!$A$2:$A161, "=Nayarit", Concentrado!$B$2:$B161,  "="&amp;$A6)</f>
        <v>0</v>
      </c>
      <c r="C6" s="6">
        <f>SUMIFS(Concentrado!D$2:D161, Concentrado!$A$2:$A161, "=Nayarit", Concentrado!$B$2:$B161,  "="&amp;$A6)</f>
        <v>25</v>
      </c>
      <c r="D6" s="6">
        <f>SUMIFS(Concentrado!E$2:E161, Concentrado!$A$2:$A161, "=Nayarit", Concentrado!$B$2:$B161,  "="&amp;$A6)</f>
        <v>0</v>
      </c>
      <c r="E6" s="6">
        <f>SUMIFS(Concentrado!F$2:F161, Concentrado!$A$2:$A161, "=Nayarit", Concentrado!$B$2:$B161,  "="&amp;$A6)</f>
        <v>0</v>
      </c>
      <c r="F6" s="6">
        <f>SUMIFS(Concentrado!G$2:G161, Concentrado!$A$2:$A161, "=Nayarit", Concentrado!$B$2:$B161,  "="&amp;$A6)</f>
        <v>25</v>
      </c>
    </row>
    <row r="7" spans="1:6" x14ac:dyDescent="0.2">
      <c r="A7" s="7" t="s">
        <v>4</v>
      </c>
      <c r="B7" s="8">
        <f>SUM(B2:B6)</f>
        <v>116</v>
      </c>
      <c r="C7" s="8">
        <f t="shared" ref="C7:F7" si="0">SUM(C2:C6)</f>
        <v>285</v>
      </c>
      <c r="D7" s="8">
        <f t="shared" ref="D7" si="1">SUM(D2:D6)</f>
        <v>0</v>
      </c>
      <c r="E7" s="8">
        <f t="shared" si="0"/>
        <v>0</v>
      </c>
      <c r="F7" s="8">
        <f t="shared" si="0"/>
        <v>401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"=Nuevo Leon", Concentrado!$B$2:$B161,  "="&amp;$A2)</f>
        <v>0</v>
      </c>
      <c r="C2" s="6">
        <f>SUMIFS(Concentrado!D$2:D161, Concentrado!$A$2:$A161, "=Nuevo Leon", Concentrado!$B$2:$B161,  "="&amp;$A2)</f>
        <v>1</v>
      </c>
      <c r="D2" s="6">
        <f>SUMIFS(Concentrado!E$2:E161, Concentrado!$A$2:$A161, "=Nuevo Leon", Concentrado!$B$2:$B161,  "="&amp;$A2)</f>
        <v>0</v>
      </c>
      <c r="E2" s="6">
        <f>SUMIFS(Concentrado!F$2:F161, Concentrado!$A$2:$A161, "=Nuevo Leon", Concentrado!$B$2:$B161,  "="&amp;$A2)</f>
        <v>0</v>
      </c>
      <c r="F2" s="6">
        <f>SUMIFS(Concentrado!G$2:G161, Concentrado!$A$2:$A161, "=Nuevo Leon", Concentrado!$B$2:$B161,  "="&amp;$A2)</f>
        <v>1</v>
      </c>
    </row>
    <row r="3" spans="1:6" x14ac:dyDescent="0.2">
      <c r="A3" s="5" t="s">
        <v>11</v>
      </c>
      <c r="B3" s="6">
        <f>SUMIFS(Concentrado!C$2:C161, Concentrado!$A$2:$A161, "=Nuevo Leon", Concentrado!$B$2:$B161,  "="&amp;$A3)</f>
        <v>0</v>
      </c>
      <c r="C3" s="6">
        <f>SUMIFS(Concentrado!D$2:D161, Concentrado!$A$2:$A161, "=Nuevo Leon", Concentrado!$B$2:$B161,  "="&amp;$A3)</f>
        <v>30</v>
      </c>
      <c r="D3" s="6">
        <f>SUMIFS(Concentrado!E$2:E161, Concentrado!$A$2:$A161, "=Nuevo Leon", Concentrado!$B$2:$B161,  "="&amp;$A3)</f>
        <v>0</v>
      </c>
      <c r="E3" s="6">
        <f>SUMIFS(Concentrado!F$2:F161, Concentrado!$A$2:$A161, "=Nuevo Leon", Concentrado!$B$2:$B161,  "="&amp;$A3)</f>
        <v>0</v>
      </c>
      <c r="F3" s="6">
        <f>SUMIFS(Concentrado!G$2:G161, Concentrado!$A$2:$A161, "=Nuevo Leon", Concentrado!$B$2:$B161,  "="&amp;$A3)</f>
        <v>30</v>
      </c>
    </row>
    <row r="4" spans="1:6" x14ac:dyDescent="0.2">
      <c r="A4" s="5" t="s">
        <v>9</v>
      </c>
      <c r="B4" s="6">
        <f>SUMIFS(Concentrado!C$2:C161, Concentrado!$A$2:$A161, "=Nuevo Leon", Concentrado!$B$2:$B161,  "="&amp;$A4)</f>
        <v>115</v>
      </c>
      <c r="C4" s="6">
        <f>SUMIFS(Concentrado!D$2:D161, Concentrado!$A$2:$A161, "=Nuevo Leon", Concentrado!$B$2:$B161,  "="&amp;$A4)</f>
        <v>268</v>
      </c>
      <c r="D4" s="6">
        <f>SUMIFS(Concentrado!E$2:E161, Concentrado!$A$2:$A161, "=Nuevo Leon", Concentrado!$B$2:$B161,  "="&amp;$A4)</f>
        <v>0</v>
      </c>
      <c r="E4" s="6">
        <f>SUMIFS(Concentrado!F$2:F161, Concentrado!$A$2:$A161, "=Nuevo Leon", Concentrado!$B$2:$B161,  "="&amp;$A4)</f>
        <v>0</v>
      </c>
      <c r="F4" s="6">
        <f>SUMIFS(Concentrado!G$2:G161, Concentrado!$A$2:$A161, "=Nuevo Leon", Concentrado!$B$2:$B161,  "="&amp;$A4)</f>
        <v>383</v>
      </c>
    </row>
    <row r="5" spans="1:6" x14ac:dyDescent="0.2">
      <c r="A5" s="5" t="s">
        <v>13</v>
      </c>
      <c r="B5" s="6">
        <f>SUMIFS(Concentrado!C$2:C161, Concentrado!$A$2:$A161, "=Nuevo Leon", Concentrado!$B$2:$B161,  "="&amp;$A5)</f>
        <v>7</v>
      </c>
      <c r="C5" s="6">
        <f>SUMIFS(Concentrado!D$2:D161, Concentrado!$A$2:$A161, "=Nuevo Leon", Concentrado!$B$2:$B161,  "="&amp;$A5)</f>
        <v>316</v>
      </c>
      <c r="D5" s="6">
        <f>SUMIFS(Concentrado!E$2:E161, Concentrado!$A$2:$A161, "=Nuevo Leon", Concentrado!$B$2:$B161,  "="&amp;$A5)</f>
        <v>0</v>
      </c>
      <c r="E5" s="6">
        <f>SUMIFS(Concentrado!F$2:F161, Concentrado!$A$2:$A161, "=Nuevo Leon", Concentrado!$B$2:$B161,  "="&amp;$A5)</f>
        <v>0</v>
      </c>
      <c r="F5" s="6">
        <f>SUMIFS(Concentrado!G$2:G161, Concentrado!$A$2:$A161, "=Nuevo Leon", Concentrado!$B$2:$B161,  "="&amp;$A5)</f>
        <v>323</v>
      </c>
    </row>
    <row r="6" spans="1:6" x14ac:dyDescent="0.2">
      <c r="A6" s="5" t="s">
        <v>10</v>
      </c>
      <c r="B6" s="6">
        <f>SUMIFS(Concentrado!C$2:C161, Concentrado!$A$2:$A161, "=Nuevo Leon", Concentrado!$B$2:$B161,  "="&amp;$A6)</f>
        <v>36</v>
      </c>
      <c r="C6" s="6">
        <f>SUMIFS(Concentrado!D$2:D161, Concentrado!$A$2:$A161, "=Nuevo Leon", Concentrado!$B$2:$B161,  "="&amp;$A6)</f>
        <v>481</v>
      </c>
      <c r="D6" s="6">
        <f>SUMIFS(Concentrado!E$2:E161, Concentrado!$A$2:$A161, "=Nuevo Leon", Concentrado!$B$2:$B161,  "="&amp;$A6)</f>
        <v>0</v>
      </c>
      <c r="E6" s="6">
        <f>SUMIFS(Concentrado!F$2:F161, Concentrado!$A$2:$A161, "=Nuevo Leon", Concentrado!$B$2:$B161,  "="&amp;$A6)</f>
        <v>0</v>
      </c>
      <c r="F6" s="6">
        <f>SUMIFS(Concentrado!G$2:G161, Concentrado!$A$2:$A161, "=Nuevo Leon", Concentrado!$B$2:$B161,  "="&amp;$A6)</f>
        <v>517</v>
      </c>
    </row>
    <row r="7" spans="1:6" x14ac:dyDescent="0.2">
      <c r="A7" s="7" t="s">
        <v>4</v>
      </c>
      <c r="B7" s="8">
        <f>SUM(B2:B6)</f>
        <v>158</v>
      </c>
      <c r="C7" s="8">
        <f t="shared" ref="C7:F7" si="0">SUM(C2:C6)</f>
        <v>1096</v>
      </c>
      <c r="D7" s="8">
        <f t="shared" ref="D7" si="1">SUM(D2:D6)</f>
        <v>0</v>
      </c>
      <c r="E7" s="8">
        <f t="shared" si="0"/>
        <v>0</v>
      </c>
      <c r="F7" s="8">
        <f t="shared" si="0"/>
        <v>1254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"=Oaxaca", Concentrado!$B$2:$B161,  "="&amp;$A2)</f>
        <v>6</v>
      </c>
      <c r="C2" s="6">
        <f>SUMIFS(Concentrado!D$2:D161, Concentrado!$A$2:$A161, "=Oaxaca", Concentrado!$B$2:$B161,  "="&amp;$A2)</f>
        <v>3</v>
      </c>
      <c r="D2" s="6">
        <f>SUMIFS(Concentrado!E$2:E161, Concentrado!$A$2:$A161, "=Oaxaca", Concentrado!$B$2:$B161,  "="&amp;$A2)</f>
        <v>0</v>
      </c>
      <c r="E2" s="6">
        <f>SUMIFS(Concentrado!F$2:F161, Concentrado!$A$2:$A161, "=Oaxaca", Concentrado!$B$2:$B161,  "="&amp;$A2)</f>
        <v>0</v>
      </c>
      <c r="F2" s="6">
        <f>SUMIFS(Concentrado!G$2:G161, Concentrado!$A$2:$A161, "=Oaxaca", Concentrado!$B$2:$B161,  "="&amp;$A2)</f>
        <v>9</v>
      </c>
    </row>
    <row r="3" spans="1:6" x14ac:dyDescent="0.2">
      <c r="A3" s="5" t="s">
        <v>11</v>
      </c>
      <c r="B3" s="6">
        <f>SUMIFS(Concentrado!C$2:C161, Concentrado!$A$2:$A161, "=Oaxaca", Concentrado!$B$2:$B161,  "="&amp;$A3)</f>
        <v>0</v>
      </c>
      <c r="C3" s="6">
        <f>SUMIFS(Concentrado!D$2:D161, Concentrado!$A$2:$A161, "=Oaxaca", Concentrado!$B$2:$B161,  "="&amp;$A3)</f>
        <v>5</v>
      </c>
      <c r="D3" s="6">
        <f>SUMIFS(Concentrado!E$2:E161, Concentrado!$A$2:$A161, "=Oaxaca", Concentrado!$B$2:$B161,  "="&amp;$A3)</f>
        <v>0</v>
      </c>
      <c r="E3" s="6">
        <f>SUMIFS(Concentrado!F$2:F161, Concentrado!$A$2:$A161, "=Oaxaca", Concentrado!$B$2:$B161,  "="&amp;$A3)</f>
        <v>0</v>
      </c>
      <c r="F3" s="6">
        <f>SUMIFS(Concentrado!G$2:G161, Concentrado!$A$2:$A161, "=Oaxaca", Concentrado!$B$2:$B161,  "="&amp;$A3)</f>
        <v>5</v>
      </c>
    </row>
    <row r="4" spans="1:6" x14ac:dyDescent="0.2">
      <c r="A4" s="5" t="s">
        <v>9</v>
      </c>
      <c r="B4" s="6">
        <f>SUMIFS(Concentrado!C$2:C161, Concentrado!$A$2:$A161, "=Oaxaca", Concentrado!$B$2:$B161,  "="&amp;$A4)</f>
        <v>578</v>
      </c>
      <c r="C4" s="6">
        <f>SUMIFS(Concentrado!D$2:D161, Concentrado!$A$2:$A161, "=Oaxaca", Concentrado!$B$2:$B161,  "="&amp;$A4)</f>
        <v>281</v>
      </c>
      <c r="D4" s="6">
        <f>SUMIFS(Concentrado!E$2:E161, Concentrado!$A$2:$A161, "=Oaxaca", Concentrado!$B$2:$B161,  "="&amp;$A4)</f>
        <v>0</v>
      </c>
      <c r="E4" s="6">
        <f>SUMIFS(Concentrado!F$2:F161, Concentrado!$A$2:$A161, "=Oaxaca", Concentrado!$B$2:$B161,  "="&amp;$A4)</f>
        <v>0</v>
      </c>
      <c r="F4" s="6">
        <f>SUMIFS(Concentrado!G$2:G161, Concentrado!$A$2:$A161, "=Oaxaca", Concentrado!$B$2:$B161,  "="&amp;$A4)</f>
        <v>859</v>
      </c>
    </row>
    <row r="5" spans="1:6" x14ac:dyDescent="0.2">
      <c r="A5" s="5" t="s">
        <v>13</v>
      </c>
      <c r="B5" s="6">
        <f>SUMIFS(Concentrado!C$2:C161, Concentrado!$A$2:$A161, "=Oaxaca", Concentrado!$B$2:$B161,  "="&amp;$A5)</f>
        <v>4</v>
      </c>
      <c r="C5" s="6">
        <f>SUMIFS(Concentrado!D$2:D161, Concentrado!$A$2:$A161, "=Oaxaca", Concentrado!$B$2:$B161,  "="&amp;$A5)</f>
        <v>36</v>
      </c>
      <c r="D5" s="6">
        <f>SUMIFS(Concentrado!E$2:E161, Concentrado!$A$2:$A161, "=Oaxaca", Concentrado!$B$2:$B161,  "="&amp;$A5)</f>
        <v>0</v>
      </c>
      <c r="E5" s="6">
        <f>SUMIFS(Concentrado!F$2:F161, Concentrado!$A$2:$A161, "=Oaxaca", Concentrado!$B$2:$B161,  "="&amp;$A5)</f>
        <v>0</v>
      </c>
      <c r="F5" s="6">
        <f>SUMIFS(Concentrado!G$2:G161, Concentrado!$A$2:$A161, "=Oaxaca", Concentrado!$B$2:$B161,  "="&amp;$A5)</f>
        <v>40</v>
      </c>
    </row>
    <row r="6" spans="1:6" x14ac:dyDescent="0.2">
      <c r="A6" s="5" t="s">
        <v>10</v>
      </c>
      <c r="B6" s="6">
        <f>SUMIFS(Concentrado!C$2:C161, Concentrado!$A$2:$A161, "=Oaxaca", Concentrado!$B$2:$B161,  "="&amp;$A6)</f>
        <v>4</v>
      </c>
      <c r="C6" s="6">
        <f>SUMIFS(Concentrado!D$2:D161, Concentrado!$A$2:$A161, "=Oaxaca", Concentrado!$B$2:$B161,  "="&amp;$A6)</f>
        <v>34</v>
      </c>
      <c r="D6" s="6">
        <f>SUMIFS(Concentrado!E$2:E161, Concentrado!$A$2:$A161, "=Oaxaca", Concentrado!$B$2:$B161,  "="&amp;$A6)</f>
        <v>0</v>
      </c>
      <c r="E6" s="6">
        <f>SUMIFS(Concentrado!F$2:F161, Concentrado!$A$2:$A161, "=Oaxaca", Concentrado!$B$2:$B161,  "="&amp;$A6)</f>
        <v>0</v>
      </c>
      <c r="F6" s="6">
        <f>SUMIFS(Concentrado!G$2:G161, Concentrado!$A$2:$A161, "=Oaxaca", Concentrado!$B$2:$B161,  "="&amp;$A6)</f>
        <v>38</v>
      </c>
    </row>
    <row r="7" spans="1:6" x14ac:dyDescent="0.2">
      <c r="A7" s="7" t="s">
        <v>4</v>
      </c>
      <c r="B7" s="8">
        <f>SUM(B2:B6)</f>
        <v>592</v>
      </c>
      <c r="C7" s="8">
        <f t="shared" ref="C7:F7" si="0">SUM(C2:C6)</f>
        <v>359</v>
      </c>
      <c r="D7" s="8">
        <f t="shared" ref="D7" si="1">SUM(D2:D6)</f>
        <v>0</v>
      </c>
      <c r="E7" s="8">
        <f t="shared" si="0"/>
        <v>0</v>
      </c>
      <c r="F7" s="8">
        <f t="shared" si="0"/>
        <v>951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"=Puebla", Concentrado!$B$2:$B161,  "="&amp;$A2)</f>
        <v>2</v>
      </c>
      <c r="C2" s="6">
        <f>SUMIFS(Concentrado!D$2:D161, Concentrado!$A$2:$A161, "=Puebla", Concentrado!$B$2:$B161,  "="&amp;$A2)</f>
        <v>65</v>
      </c>
      <c r="D2" s="6">
        <f>SUMIFS(Concentrado!E$2:E161, Concentrado!$A$2:$A161, "=Puebla", Concentrado!$B$2:$B161,  "="&amp;$A2)</f>
        <v>0</v>
      </c>
      <c r="E2" s="6">
        <f>SUMIFS(Concentrado!F$2:F161, Concentrado!$A$2:$A161, "=Puebla", Concentrado!$B$2:$B161,  "="&amp;$A2)</f>
        <v>0</v>
      </c>
      <c r="F2" s="6">
        <f>SUMIFS(Concentrado!G$2:G161, Concentrado!$A$2:$A161, "=Puebla", Concentrado!$B$2:$B161,  "="&amp;$A2)</f>
        <v>67</v>
      </c>
    </row>
    <row r="3" spans="1:6" x14ac:dyDescent="0.2">
      <c r="A3" s="5" t="s">
        <v>11</v>
      </c>
      <c r="B3" s="6">
        <f>SUMIFS(Concentrado!C$2:C161, Concentrado!$A$2:$A161, "=Puebla", Concentrado!$B$2:$B161,  "="&amp;$A3)</f>
        <v>1</v>
      </c>
      <c r="C3" s="6">
        <f>SUMIFS(Concentrado!D$2:D161, Concentrado!$A$2:$A161, "=Puebla", Concentrado!$B$2:$B161,  "="&amp;$A3)</f>
        <v>95</v>
      </c>
      <c r="D3" s="6">
        <f>SUMIFS(Concentrado!E$2:E161, Concentrado!$A$2:$A161, "=Puebla", Concentrado!$B$2:$B161,  "="&amp;$A3)</f>
        <v>0</v>
      </c>
      <c r="E3" s="6">
        <f>SUMIFS(Concentrado!F$2:F161, Concentrado!$A$2:$A161, "=Puebla", Concentrado!$B$2:$B161,  "="&amp;$A3)</f>
        <v>0</v>
      </c>
      <c r="F3" s="6">
        <f>SUMIFS(Concentrado!G$2:G161, Concentrado!$A$2:$A161, "=Puebla", Concentrado!$B$2:$B161,  "="&amp;$A3)</f>
        <v>96</v>
      </c>
    </row>
    <row r="4" spans="1:6" x14ac:dyDescent="0.2">
      <c r="A4" s="5" t="s">
        <v>9</v>
      </c>
      <c r="B4" s="6">
        <f>SUMIFS(Concentrado!C$2:C161, Concentrado!$A$2:$A161, "=Puebla", Concentrado!$B$2:$B161,  "="&amp;$A4)</f>
        <v>1893</v>
      </c>
      <c r="C4" s="6">
        <f>SUMIFS(Concentrado!D$2:D161, Concentrado!$A$2:$A161, "=Puebla", Concentrado!$B$2:$B161,  "="&amp;$A4)</f>
        <v>687</v>
      </c>
      <c r="D4" s="6">
        <f>SUMIFS(Concentrado!E$2:E161, Concentrado!$A$2:$A161, "=Puebla", Concentrado!$B$2:$B161,  "="&amp;$A4)</f>
        <v>0</v>
      </c>
      <c r="E4" s="6">
        <f>SUMIFS(Concentrado!F$2:F161, Concentrado!$A$2:$A161, "=Puebla", Concentrado!$B$2:$B161,  "="&amp;$A4)</f>
        <v>1</v>
      </c>
      <c r="F4" s="6">
        <f>SUMIFS(Concentrado!G$2:G161, Concentrado!$A$2:$A161, "=Puebla", Concentrado!$B$2:$B161,  "="&amp;$A4)</f>
        <v>2581</v>
      </c>
    </row>
    <row r="5" spans="1:6" x14ac:dyDescent="0.2">
      <c r="A5" s="5" t="s">
        <v>13</v>
      </c>
      <c r="B5" s="6">
        <f>SUMIFS(Concentrado!C$2:C161, Concentrado!$A$2:$A161, "=Puebla", Concentrado!$B$2:$B161,  "="&amp;$A5)</f>
        <v>2</v>
      </c>
      <c r="C5" s="6">
        <f>SUMIFS(Concentrado!D$2:D161, Concentrado!$A$2:$A161, "=Puebla", Concentrado!$B$2:$B161,  "="&amp;$A5)</f>
        <v>194</v>
      </c>
      <c r="D5" s="6">
        <f>SUMIFS(Concentrado!E$2:E161, Concentrado!$A$2:$A161, "=Puebla", Concentrado!$B$2:$B161,  "="&amp;$A5)</f>
        <v>0</v>
      </c>
      <c r="E5" s="6">
        <f>SUMIFS(Concentrado!F$2:F161, Concentrado!$A$2:$A161, "=Puebla", Concentrado!$B$2:$B161,  "="&amp;$A5)</f>
        <v>0</v>
      </c>
      <c r="F5" s="6">
        <f>SUMIFS(Concentrado!G$2:G161, Concentrado!$A$2:$A161, "=Puebla", Concentrado!$B$2:$B161,  "="&amp;$A5)</f>
        <v>196</v>
      </c>
    </row>
    <row r="6" spans="1:6" x14ac:dyDescent="0.2">
      <c r="A6" s="5" t="s">
        <v>10</v>
      </c>
      <c r="B6" s="6">
        <f>SUMIFS(Concentrado!C$2:C161, Concentrado!$A$2:$A161, "=Puebla", Concentrado!$B$2:$B161,  "="&amp;$A6)</f>
        <v>33</v>
      </c>
      <c r="C6" s="6">
        <f>SUMIFS(Concentrado!D$2:D161, Concentrado!$A$2:$A161, "=Puebla", Concentrado!$B$2:$B161,  "="&amp;$A6)</f>
        <v>325</v>
      </c>
      <c r="D6" s="6">
        <f>SUMIFS(Concentrado!E$2:E161, Concentrado!$A$2:$A161, "=Puebla", Concentrado!$B$2:$B161,  "="&amp;$A6)</f>
        <v>0</v>
      </c>
      <c r="E6" s="6">
        <f>SUMIFS(Concentrado!F$2:F161, Concentrado!$A$2:$A161, "=Puebla", Concentrado!$B$2:$B161,  "="&amp;$A6)</f>
        <v>0</v>
      </c>
      <c r="F6" s="6">
        <f>SUMIFS(Concentrado!G$2:G161, Concentrado!$A$2:$A161, "=Puebla", Concentrado!$B$2:$B161,  "="&amp;$A6)</f>
        <v>358</v>
      </c>
    </row>
    <row r="7" spans="1:6" x14ac:dyDescent="0.2">
      <c r="A7" s="7" t="s">
        <v>4</v>
      </c>
      <c r="B7" s="8">
        <f>SUM(B2:B6)</f>
        <v>1931</v>
      </c>
      <c r="C7" s="8">
        <f t="shared" ref="C7:F7" si="0">SUM(C2:C6)</f>
        <v>1366</v>
      </c>
      <c r="D7" s="8">
        <f t="shared" ref="D7" si="1">SUM(D2:D6)</f>
        <v>0</v>
      </c>
      <c r="E7" s="8">
        <f t="shared" si="0"/>
        <v>1</v>
      </c>
      <c r="F7" s="8">
        <f t="shared" si="0"/>
        <v>3298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"=Querétaro", Concentrado!$B$2:$B161,  "="&amp;$A2)</f>
        <v>3</v>
      </c>
      <c r="C2" s="6">
        <f>SUMIFS(Concentrado!D$2:D161, Concentrado!$A$2:$A161, "=Querétaro", Concentrado!$B$2:$B161,  "="&amp;$A2)</f>
        <v>17</v>
      </c>
      <c r="D2" s="6">
        <f>SUMIFS(Concentrado!E$2:E161, Concentrado!$A$2:$A161, "=Querétaro", Concentrado!$B$2:$B161,  "="&amp;$A2)</f>
        <v>0</v>
      </c>
      <c r="E2" s="6">
        <f>SUMIFS(Concentrado!F$2:F161, Concentrado!$A$2:$A161, "=Querétaro", Concentrado!$B$2:$B161,  "="&amp;$A2)</f>
        <v>0</v>
      </c>
      <c r="F2" s="6">
        <f>SUMIFS(Concentrado!G$2:G161, Concentrado!$A$2:$A161, "=Querétaro", Concentrado!$B$2:$B161,  "="&amp;$A2)</f>
        <v>20</v>
      </c>
    </row>
    <row r="3" spans="1:6" x14ac:dyDescent="0.2">
      <c r="A3" s="5" t="s">
        <v>11</v>
      </c>
      <c r="B3" s="6">
        <f>SUMIFS(Concentrado!C$2:C161, Concentrado!$A$2:$A161, "=Querétaro", Concentrado!$B$2:$B161,  "="&amp;$A3)</f>
        <v>3</v>
      </c>
      <c r="C3" s="6">
        <f>SUMIFS(Concentrado!D$2:D161, Concentrado!$A$2:$A161, "=Querétaro", Concentrado!$B$2:$B161,  "="&amp;$A3)</f>
        <v>54</v>
      </c>
      <c r="D3" s="6">
        <f>SUMIFS(Concentrado!E$2:E161, Concentrado!$A$2:$A161, "=Querétaro", Concentrado!$B$2:$B161,  "="&amp;$A3)</f>
        <v>0</v>
      </c>
      <c r="E3" s="6">
        <f>SUMIFS(Concentrado!F$2:F161, Concentrado!$A$2:$A161, "=Querétaro", Concentrado!$B$2:$B161,  "="&amp;$A3)</f>
        <v>0</v>
      </c>
      <c r="F3" s="6">
        <f>SUMIFS(Concentrado!G$2:G161, Concentrado!$A$2:$A161, "=Querétaro", Concentrado!$B$2:$B161,  "="&amp;$A3)</f>
        <v>57</v>
      </c>
    </row>
    <row r="4" spans="1:6" x14ac:dyDescent="0.2">
      <c r="A4" s="5" t="s">
        <v>9</v>
      </c>
      <c r="B4" s="6">
        <f>SUMIFS(Concentrado!C$2:C161, Concentrado!$A$2:$A161, "=Querétaro", Concentrado!$B$2:$B161,  "="&amp;$A4)</f>
        <v>286</v>
      </c>
      <c r="C4" s="6">
        <f>SUMIFS(Concentrado!D$2:D161, Concentrado!$A$2:$A161, "=Querétaro", Concentrado!$B$2:$B161,  "="&amp;$A4)</f>
        <v>394</v>
      </c>
      <c r="D4" s="6">
        <f>SUMIFS(Concentrado!E$2:E161, Concentrado!$A$2:$A161, "=Querétaro", Concentrado!$B$2:$B161,  "="&amp;$A4)</f>
        <v>0</v>
      </c>
      <c r="E4" s="6">
        <f>SUMIFS(Concentrado!F$2:F161, Concentrado!$A$2:$A161, "=Querétaro", Concentrado!$B$2:$B161,  "="&amp;$A4)</f>
        <v>0</v>
      </c>
      <c r="F4" s="6">
        <f>SUMIFS(Concentrado!G$2:G161, Concentrado!$A$2:$A161, "=Querétaro", Concentrado!$B$2:$B161,  "="&amp;$A4)</f>
        <v>680</v>
      </c>
    </row>
    <row r="5" spans="1:6" x14ac:dyDescent="0.2">
      <c r="A5" s="5" t="s">
        <v>13</v>
      </c>
      <c r="B5" s="6">
        <f>SUMIFS(Concentrado!C$2:C161, Concentrado!$A$2:$A161, "=Querétaro", Concentrado!$B$2:$B161,  "="&amp;$A5)</f>
        <v>61</v>
      </c>
      <c r="C5" s="6">
        <f>SUMIFS(Concentrado!D$2:D161, Concentrado!$A$2:$A161, "=Querétaro", Concentrado!$B$2:$B161,  "="&amp;$A5)</f>
        <v>921</v>
      </c>
      <c r="D5" s="6">
        <f>SUMIFS(Concentrado!E$2:E161, Concentrado!$A$2:$A161, "=Querétaro", Concentrado!$B$2:$B161,  "="&amp;$A5)</f>
        <v>0</v>
      </c>
      <c r="E5" s="6">
        <f>SUMIFS(Concentrado!F$2:F161, Concentrado!$A$2:$A161, "=Querétaro", Concentrado!$B$2:$B161,  "="&amp;$A5)</f>
        <v>0</v>
      </c>
      <c r="F5" s="6">
        <f>SUMIFS(Concentrado!G$2:G161, Concentrado!$A$2:$A161, "=Querétaro", Concentrado!$B$2:$B161,  "="&amp;$A5)</f>
        <v>982</v>
      </c>
    </row>
    <row r="6" spans="1:6" x14ac:dyDescent="0.2">
      <c r="A6" s="5" t="s">
        <v>10</v>
      </c>
      <c r="B6" s="6">
        <f>SUMIFS(Concentrado!C$2:C161, Concentrado!$A$2:$A161, "=Querétaro", Concentrado!$B$2:$B161,  "="&amp;$A6)</f>
        <v>9</v>
      </c>
      <c r="C6" s="6">
        <f>SUMIFS(Concentrado!D$2:D161, Concentrado!$A$2:$A161, "=Querétaro", Concentrado!$B$2:$B161,  "="&amp;$A6)</f>
        <v>225</v>
      </c>
      <c r="D6" s="6">
        <f>SUMIFS(Concentrado!E$2:E161, Concentrado!$A$2:$A161, "=Querétaro", Concentrado!$B$2:$B161,  "="&amp;$A6)</f>
        <v>0</v>
      </c>
      <c r="E6" s="6">
        <f>SUMIFS(Concentrado!F$2:F161, Concentrado!$A$2:$A161, "=Querétaro", Concentrado!$B$2:$B161,  "="&amp;$A6)</f>
        <v>0</v>
      </c>
      <c r="F6" s="6">
        <f>SUMIFS(Concentrado!G$2:G161, Concentrado!$A$2:$A161, "=Querétaro", Concentrado!$B$2:$B161,  "="&amp;$A6)</f>
        <v>234</v>
      </c>
    </row>
    <row r="7" spans="1:6" x14ac:dyDescent="0.2">
      <c r="A7" s="7" t="s">
        <v>4</v>
      </c>
      <c r="B7" s="8">
        <f>SUM(B2:B6)</f>
        <v>362</v>
      </c>
      <c r="C7" s="8">
        <f t="shared" ref="C7:F7" si="0">SUM(C2:C6)</f>
        <v>1611</v>
      </c>
      <c r="D7" s="8">
        <f t="shared" ref="D7" si="1">SUM(D2:D6)</f>
        <v>0</v>
      </c>
      <c r="E7" s="8">
        <f t="shared" si="0"/>
        <v>0</v>
      </c>
      <c r="F7" s="8">
        <f t="shared" si="0"/>
        <v>1973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"=Quintana Roo", Concentrado!$B$2:$B161,  "="&amp;$A2)</f>
        <v>4</v>
      </c>
      <c r="C2" s="6">
        <f>SUMIFS(Concentrado!D$2:D161, Concentrado!$A$2:$A161, "=Quintana Roo", Concentrado!$B$2:$B161,  "="&amp;$A2)</f>
        <v>19</v>
      </c>
      <c r="D2" s="6">
        <f>SUMIFS(Concentrado!E$2:E161, Concentrado!$A$2:$A161, "=Quintana Roo", Concentrado!$B$2:$B161,  "="&amp;$A2)</f>
        <v>0</v>
      </c>
      <c r="E2" s="6">
        <f>SUMIFS(Concentrado!F$2:F161, Concentrado!$A$2:$A161, "=Quintana Roo", Concentrado!$B$2:$B161,  "="&amp;$A2)</f>
        <v>0</v>
      </c>
      <c r="F2" s="6">
        <f>SUMIFS(Concentrado!G$2:G161, Concentrado!$A$2:$A161, "=Quintana Roo", Concentrado!$B$2:$B161,  "="&amp;$A2)</f>
        <v>23</v>
      </c>
    </row>
    <row r="3" spans="1:6" x14ac:dyDescent="0.2">
      <c r="A3" s="5" t="s">
        <v>11</v>
      </c>
      <c r="B3" s="6">
        <f>SUMIFS(Concentrado!C$2:C161, Concentrado!$A$2:$A161, "=Quintana Roo", Concentrado!$B$2:$B161,  "="&amp;$A3)</f>
        <v>1</v>
      </c>
      <c r="C3" s="6">
        <f>SUMIFS(Concentrado!D$2:D161, Concentrado!$A$2:$A161, "=Quintana Roo", Concentrado!$B$2:$B161,  "="&amp;$A3)</f>
        <v>58</v>
      </c>
      <c r="D3" s="6">
        <f>SUMIFS(Concentrado!E$2:E161, Concentrado!$A$2:$A161, "=Quintana Roo", Concentrado!$B$2:$B161,  "="&amp;$A3)</f>
        <v>0</v>
      </c>
      <c r="E3" s="6">
        <f>SUMIFS(Concentrado!F$2:F161, Concentrado!$A$2:$A161, "=Quintana Roo", Concentrado!$B$2:$B161,  "="&amp;$A3)</f>
        <v>0</v>
      </c>
      <c r="F3" s="6">
        <f>SUMIFS(Concentrado!G$2:G161, Concentrado!$A$2:$A161, "=Quintana Roo", Concentrado!$B$2:$B161,  "="&amp;$A3)</f>
        <v>59</v>
      </c>
    </row>
    <row r="4" spans="1:6" x14ac:dyDescent="0.2">
      <c r="A4" s="5" t="s">
        <v>9</v>
      </c>
      <c r="B4" s="6">
        <f>SUMIFS(Concentrado!C$2:C161, Concentrado!$A$2:$A161, "=Quintana Roo", Concentrado!$B$2:$B161,  "="&amp;$A4)</f>
        <v>1223</v>
      </c>
      <c r="C4" s="6">
        <f>SUMIFS(Concentrado!D$2:D161, Concentrado!$A$2:$A161, "=Quintana Roo", Concentrado!$B$2:$B161,  "="&amp;$A4)</f>
        <v>681</v>
      </c>
      <c r="D4" s="6">
        <f>SUMIFS(Concentrado!E$2:E161, Concentrado!$A$2:$A161, "=Quintana Roo", Concentrado!$B$2:$B161,  "="&amp;$A4)</f>
        <v>0</v>
      </c>
      <c r="E4" s="6">
        <f>SUMIFS(Concentrado!F$2:F161, Concentrado!$A$2:$A161, "=Quintana Roo", Concentrado!$B$2:$B161,  "="&amp;$A4)</f>
        <v>0</v>
      </c>
      <c r="F4" s="6">
        <f>SUMIFS(Concentrado!G$2:G161, Concentrado!$A$2:$A161, "=Quintana Roo", Concentrado!$B$2:$B161,  "="&amp;$A4)</f>
        <v>1904</v>
      </c>
    </row>
    <row r="5" spans="1:6" x14ac:dyDescent="0.2">
      <c r="A5" s="5" t="s">
        <v>13</v>
      </c>
      <c r="B5" s="6">
        <f>SUMIFS(Concentrado!C$2:C161, Concentrado!$A$2:$A161, "=Quintana Roo", Concentrado!$B$2:$B161,  "="&amp;$A5)</f>
        <v>15</v>
      </c>
      <c r="C5" s="6">
        <f>SUMIFS(Concentrado!D$2:D161, Concentrado!$A$2:$A161, "=Quintana Roo", Concentrado!$B$2:$B161,  "="&amp;$A5)</f>
        <v>1185</v>
      </c>
      <c r="D5" s="6">
        <f>SUMIFS(Concentrado!E$2:E161, Concentrado!$A$2:$A161, "=Quintana Roo", Concentrado!$B$2:$B161,  "="&amp;$A5)</f>
        <v>0</v>
      </c>
      <c r="E5" s="6">
        <f>SUMIFS(Concentrado!F$2:F161, Concentrado!$A$2:$A161, "=Quintana Roo", Concentrado!$B$2:$B161,  "="&amp;$A5)</f>
        <v>0</v>
      </c>
      <c r="F5" s="6">
        <f>SUMIFS(Concentrado!G$2:G161, Concentrado!$A$2:$A161, "=Quintana Roo", Concentrado!$B$2:$B161,  "="&amp;$A5)</f>
        <v>1200</v>
      </c>
    </row>
    <row r="6" spans="1:6" x14ac:dyDescent="0.2">
      <c r="A6" s="5" t="s">
        <v>10</v>
      </c>
      <c r="B6" s="6">
        <f>SUMIFS(Concentrado!C$2:C161, Concentrado!$A$2:$A161, "=Quintana Roo", Concentrado!$B$2:$B161,  "="&amp;$A6)</f>
        <v>21</v>
      </c>
      <c r="C6" s="6">
        <f>SUMIFS(Concentrado!D$2:D161, Concentrado!$A$2:$A161, "=Quintana Roo", Concentrado!$B$2:$B161,  "="&amp;$A6)</f>
        <v>469</v>
      </c>
      <c r="D6" s="6">
        <f>SUMIFS(Concentrado!E$2:E161, Concentrado!$A$2:$A161, "=Quintana Roo", Concentrado!$B$2:$B161,  "="&amp;$A6)</f>
        <v>0</v>
      </c>
      <c r="E6" s="6">
        <f>SUMIFS(Concentrado!F$2:F161, Concentrado!$A$2:$A161, "=Quintana Roo", Concentrado!$B$2:$B161,  "="&amp;$A6)</f>
        <v>0</v>
      </c>
      <c r="F6" s="6">
        <f>SUMIFS(Concentrado!G$2:G161, Concentrado!$A$2:$A161, "=Quintana Roo", Concentrado!$B$2:$B161,  "="&amp;$A6)</f>
        <v>490</v>
      </c>
    </row>
    <row r="7" spans="1:6" x14ac:dyDescent="0.2">
      <c r="A7" s="7" t="s">
        <v>4</v>
      </c>
      <c r="B7" s="8">
        <f>SUM(B2:B6)</f>
        <v>1264</v>
      </c>
      <c r="C7" s="8">
        <f t="shared" ref="C7:F7" si="0">SUM(C2:C6)</f>
        <v>2412</v>
      </c>
      <c r="D7" s="8">
        <f t="shared" ref="D7" si="1">SUM(D2:D6)</f>
        <v>0</v>
      </c>
      <c r="E7" s="8">
        <f t="shared" si="0"/>
        <v>0</v>
      </c>
      <c r="F7" s="8">
        <f t="shared" si="0"/>
        <v>3676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"=San Luis Potosí", Concentrado!$B$2:$B161,  "="&amp;$A2)</f>
        <v>42</v>
      </c>
      <c r="C2" s="6">
        <f>SUMIFS(Concentrado!D$2:D161, Concentrado!$A$2:$A161, "=San Luis Potosí", Concentrado!$B$2:$B161,  "="&amp;$A2)</f>
        <v>109</v>
      </c>
      <c r="D2" s="6">
        <f>SUMIFS(Concentrado!E$2:E161, Concentrado!$A$2:$A161, "=San Luis Potosí", Concentrado!$B$2:$B161,  "="&amp;$A2)</f>
        <v>0</v>
      </c>
      <c r="E2" s="6">
        <f>SUMIFS(Concentrado!F$2:F161, Concentrado!$A$2:$A161, "=San Luis Potosí", Concentrado!$B$2:$B161,  "="&amp;$A2)</f>
        <v>0</v>
      </c>
      <c r="F2" s="6">
        <f>SUMIFS(Concentrado!G$2:G161, Concentrado!$A$2:$A161, "=San Luis Potosí", Concentrado!$B$2:$B161,  "="&amp;$A2)</f>
        <v>151</v>
      </c>
    </row>
    <row r="3" spans="1:6" x14ac:dyDescent="0.2">
      <c r="A3" s="5" t="s">
        <v>11</v>
      </c>
      <c r="B3" s="6">
        <f>SUMIFS(Concentrado!C$2:C161, Concentrado!$A$2:$A161, "=San Luis Potosí", Concentrado!$B$2:$B161,  "="&amp;$A3)</f>
        <v>2</v>
      </c>
      <c r="C3" s="6">
        <f>SUMIFS(Concentrado!D$2:D161, Concentrado!$A$2:$A161, "=San Luis Potosí", Concentrado!$B$2:$B161,  "="&amp;$A3)</f>
        <v>225</v>
      </c>
      <c r="D3" s="6">
        <f>SUMIFS(Concentrado!E$2:E161, Concentrado!$A$2:$A161, "=San Luis Potosí", Concentrado!$B$2:$B161,  "="&amp;$A3)</f>
        <v>0</v>
      </c>
      <c r="E3" s="6">
        <f>SUMIFS(Concentrado!F$2:F161, Concentrado!$A$2:$A161, "=San Luis Potosí", Concentrado!$B$2:$B161,  "="&amp;$A3)</f>
        <v>0</v>
      </c>
      <c r="F3" s="6">
        <f>SUMIFS(Concentrado!G$2:G161, Concentrado!$A$2:$A161, "=San Luis Potosí", Concentrado!$B$2:$B161,  "="&amp;$A3)</f>
        <v>227</v>
      </c>
    </row>
    <row r="4" spans="1:6" x14ac:dyDescent="0.2">
      <c r="A4" s="5" t="s">
        <v>9</v>
      </c>
      <c r="B4" s="6">
        <f>SUMIFS(Concentrado!C$2:C161, Concentrado!$A$2:$A161, "=San Luis Potosí", Concentrado!$B$2:$B161,  "="&amp;$A4)</f>
        <v>848</v>
      </c>
      <c r="C4" s="6">
        <f>SUMIFS(Concentrado!D$2:D161, Concentrado!$A$2:$A161, "=San Luis Potosí", Concentrado!$B$2:$B161,  "="&amp;$A4)</f>
        <v>607</v>
      </c>
      <c r="D4" s="6">
        <f>SUMIFS(Concentrado!E$2:E161, Concentrado!$A$2:$A161, "=San Luis Potosí", Concentrado!$B$2:$B161,  "="&amp;$A4)</f>
        <v>0</v>
      </c>
      <c r="E4" s="6">
        <f>SUMIFS(Concentrado!F$2:F161, Concentrado!$A$2:$A161, "=San Luis Potosí", Concentrado!$B$2:$B161,  "="&amp;$A4)</f>
        <v>0</v>
      </c>
      <c r="F4" s="6">
        <f>SUMIFS(Concentrado!G$2:G161, Concentrado!$A$2:$A161, "=San Luis Potosí", Concentrado!$B$2:$B161,  "="&amp;$A4)</f>
        <v>1455</v>
      </c>
    </row>
    <row r="5" spans="1:6" x14ac:dyDescent="0.2">
      <c r="A5" s="5" t="s">
        <v>13</v>
      </c>
      <c r="B5" s="6">
        <f>SUMIFS(Concentrado!C$2:C161, Concentrado!$A$2:$A161, "=San Luis Potosí", Concentrado!$B$2:$B161,  "="&amp;$A5)</f>
        <v>12</v>
      </c>
      <c r="C5" s="6">
        <f>SUMIFS(Concentrado!D$2:D161, Concentrado!$A$2:$A161, "=San Luis Potosí", Concentrado!$B$2:$B161,  "="&amp;$A5)</f>
        <v>1583</v>
      </c>
      <c r="D5" s="6">
        <f>SUMIFS(Concentrado!E$2:E161, Concentrado!$A$2:$A161, "=San Luis Potosí", Concentrado!$B$2:$B161,  "="&amp;$A5)</f>
        <v>0</v>
      </c>
      <c r="E5" s="6">
        <f>SUMIFS(Concentrado!F$2:F161, Concentrado!$A$2:$A161, "=San Luis Potosí", Concentrado!$B$2:$B161,  "="&amp;$A5)</f>
        <v>0</v>
      </c>
      <c r="F5" s="6">
        <f>SUMIFS(Concentrado!G$2:G161, Concentrado!$A$2:$A161, "=San Luis Potosí", Concentrado!$B$2:$B161,  "="&amp;$A5)</f>
        <v>1595</v>
      </c>
    </row>
    <row r="6" spans="1:6" x14ac:dyDescent="0.2">
      <c r="A6" s="5" t="s">
        <v>10</v>
      </c>
      <c r="B6" s="6">
        <f>SUMIFS(Concentrado!C$2:C161, Concentrado!$A$2:$A161, "=San Luis Potosí", Concentrado!$B$2:$B161,  "="&amp;$A6)</f>
        <v>12</v>
      </c>
      <c r="C6" s="6">
        <f>SUMIFS(Concentrado!D$2:D161, Concentrado!$A$2:$A161, "=San Luis Potosí", Concentrado!$B$2:$B161,  "="&amp;$A6)</f>
        <v>508</v>
      </c>
      <c r="D6" s="6">
        <f>SUMIFS(Concentrado!E$2:E161, Concentrado!$A$2:$A161, "=San Luis Potosí", Concentrado!$B$2:$B161,  "="&amp;$A6)</f>
        <v>0</v>
      </c>
      <c r="E6" s="6">
        <f>SUMIFS(Concentrado!F$2:F161, Concentrado!$A$2:$A161, "=San Luis Potosí", Concentrado!$B$2:$B161,  "="&amp;$A6)</f>
        <v>0</v>
      </c>
      <c r="F6" s="6">
        <f>SUMIFS(Concentrado!G$2:G161, Concentrado!$A$2:$A161, "=San Luis Potosí", Concentrado!$B$2:$B161,  "="&amp;$A6)</f>
        <v>520</v>
      </c>
    </row>
    <row r="7" spans="1:6" x14ac:dyDescent="0.2">
      <c r="A7" s="7" t="s">
        <v>4</v>
      </c>
      <c r="B7" s="8">
        <f>SUM(B2:B6)</f>
        <v>916</v>
      </c>
      <c r="C7" s="8">
        <f t="shared" ref="C7:F7" si="0">SUM(C2:C6)</f>
        <v>3032</v>
      </c>
      <c r="D7" s="8">
        <f t="shared" ref="D7" si="1">SUM(D2:D6)</f>
        <v>0</v>
      </c>
      <c r="E7" s="8">
        <f t="shared" si="0"/>
        <v>0</v>
      </c>
      <c r="F7" s="8">
        <f t="shared" si="0"/>
        <v>3948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"=Sinaloa", Concentrado!$B$2:$B161,  "="&amp;$A2)</f>
        <v>3</v>
      </c>
      <c r="C2" s="6">
        <f>SUMIFS(Concentrado!D$2:D161, Concentrado!$A$2:$A161, "=Sinaloa", Concentrado!$B$2:$B161,  "="&amp;$A2)</f>
        <v>15</v>
      </c>
      <c r="D2" s="6">
        <f>SUMIFS(Concentrado!E$2:E161, Concentrado!$A$2:$A161, "=Sinaloa", Concentrado!$B$2:$B161,  "="&amp;$A2)</f>
        <v>0</v>
      </c>
      <c r="E2" s="6">
        <f>SUMIFS(Concentrado!F$2:F161, Concentrado!$A$2:$A161, "=Sinaloa", Concentrado!$B$2:$B161,  "="&amp;$A2)</f>
        <v>0</v>
      </c>
      <c r="F2" s="6">
        <f>SUMIFS(Concentrado!G$2:G161, Concentrado!$A$2:$A161, "=Sinaloa", Concentrado!$B$2:$B161,  "="&amp;$A2)</f>
        <v>18</v>
      </c>
    </row>
    <row r="3" spans="1:6" x14ac:dyDescent="0.2">
      <c r="A3" s="5" t="s">
        <v>11</v>
      </c>
      <c r="B3" s="6">
        <f>SUMIFS(Concentrado!C$2:C161, Concentrado!$A$2:$A161, "=Sinaloa", Concentrado!$B$2:$B161,  "="&amp;$A3)</f>
        <v>1</v>
      </c>
      <c r="C3" s="6">
        <f>SUMIFS(Concentrado!D$2:D161, Concentrado!$A$2:$A161, "=Sinaloa", Concentrado!$B$2:$B161,  "="&amp;$A3)</f>
        <v>36</v>
      </c>
      <c r="D3" s="6">
        <f>SUMIFS(Concentrado!E$2:E161, Concentrado!$A$2:$A161, "=Sinaloa", Concentrado!$B$2:$B161,  "="&amp;$A3)</f>
        <v>0</v>
      </c>
      <c r="E3" s="6">
        <f>SUMIFS(Concentrado!F$2:F161, Concentrado!$A$2:$A161, "=Sinaloa", Concentrado!$B$2:$B161,  "="&amp;$A3)</f>
        <v>0</v>
      </c>
      <c r="F3" s="6">
        <f>SUMIFS(Concentrado!G$2:G161, Concentrado!$A$2:$A161, "=Sinaloa", Concentrado!$B$2:$B161,  "="&amp;$A3)</f>
        <v>37</v>
      </c>
    </row>
    <row r="4" spans="1:6" x14ac:dyDescent="0.2">
      <c r="A4" s="5" t="s">
        <v>9</v>
      </c>
      <c r="B4" s="6">
        <f>SUMIFS(Concentrado!C$2:C161, Concentrado!$A$2:$A161, "=Sinaloa", Concentrado!$B$2:$B161,  "="&amp;$A4)</f>
        <v>338</v>
      </c>
      <c r="C4" s="6">
        <f>SUMIFS(Concentrado!D$2:D161, Concentrado!$A$2:$A161, "=Sinaloa", Concentrado!$B$2:$B161,  "="&amp;$A4)</f>
        <v>267</v>
      </c>
      <c r="D4" s="6">
        <f>SUMIFS(Concentrado!E$2:E161, Concentrado!$A$2:$A161, "=Sinaloa", Concentrado!$B$2:$B161,  "="&amp;$A4)</f>
        <v>0</v>
      </c>
      <c r="E4" s="6">
        <f>SUMIFS(Concentrado!F$2:F161, Concentrado!$A$2:$A161, "=Sinaloa", Concentrado!$B$2:$B161,  "="&amp;$A4)</f>
        <v>0</v>
      </c>
      <c r="F4" s="6">
        <f>SUMIFS(Concentrado!G$2:G161, Concentrado!$A$2:$A161, "=Sinaloa", Concentrado!$B$2:$B161,  "="&amp;$A4)</f>
        <v>605</v>
      </c>
    </row>
    <row r="5" spans="1:6" x14ac:dyDescent="0.2">
      <c r="A5" s="5" t="s">
        <v>13</v>
      </c>
      <c r="B5" s="6">
        <f>SUMIFS(Concentrado!C$2:C161, Concentrado!$A$2:$A161, "=Sinaloa", Concentrado!$B$2:$B161,  "="&amp;$A5)</f>
        <v>34</v>
      </c>
      <c r="C5" s="6">
        <f>SUMIFS(Concentrado!D$2:D161, Concentrado!$A$2:$A161, "=Sinaloa", Concentrado!$B$2:$B161,  "="&amp;$A5)</f>
        <v>764</v>
      </c>
      <c r="D5" s="6">
        <f>SUMIFS(Concentrado!E$2:E161, Concentrado!$A$2:$A161, "=Sinaloa", Concentrado!$B$2:$B161,  "="&amp;$A5)</f>
        <v>0</v>
      </c>
      <c r="E5" s="6">
        <f>SUMIFS(Concentrado!F$2:F161, Concentrado!$A$2:$A161, "=Sinaloa", Concentrado!$B$2:$B161,  "="&amp;$A5)</f>
        <v>0</v>
      </c>
      <c r="F5" s="6">
        <f>SUMIFS(Concentrado!G$2:G161, Concentrado!$A$2:$A161, "=Sinaloa", Concentrado!$B$2:$B161,  "="&amp;$A5)</f>
        <v>798</v>
      </c>
    </row>
    <row r="6" spans="1:6" x14ac:dyDescent="0.2">
      <c r="A6" s="5" t="s">
        <v>10</v>
      </c>
      <c r="B6" s="6">
        <f>SUMIFS(Concentrado!C$2:C161, Concentrado!$A$2:$A161, "=Sinaloa", Concentrado!$B$2:$B161,  "="&amp;$A6)</f>
        <v>4</v>
      </c>
      <c r="C6" s="6">
        <f>SUMIFS(Concentrado!D$2:D161, Concentrado!$A$2:$A161, "=Sinaloa", Concentrado!$B$2:$B161,  "="&amp;$A6)</f>
        <v>100</v>
      </c>
      <c r="D6" s="6">
        <f>SUMIFS(Concentrado!E$2:E161, Concentrado!$A$2:$A161, "=Sinaloa", Concentrado!$B$2:$B161,  "="&amp;$A6)</f>
        <v>0</v>
      </c>
      <c r="E6" s="6">
        <f>SUMIFS(Concentrado!F$2:F161, Concentrado!$A$2:$A161, "=Sinaloa", Concentrado!$B$2:$B161,  "="&amp;$A6)</f>
        <v>0</v>
      </c>
      <c r="F6" s="6">
        <f>SUMIFS(Concentrado!G$2:G161, Concentrado!$A$2:$A161, "=Sinaloa", Concentrado!$B$2:$B161,  "="&amp;$A6)</f>
        <v>104</v>
      </c>
    </row>
    <row r="7" spans="1:6" x14ac:dyDescent="0.2">
      <c r="A7" s="7" t="s">
        <v>4</v>
      </c>
      <c r="B7" s="8">
        <f>SUM(B2:B6)</f>
        <v>380</v>
      </c>
      <c r="C7" s="8">
        <f t="shared" ref="C7:F7" si="0">SUM(C2:C6)</f>
        <v>1182</v>
      </c>
      <c r="D7" s="8">
        <f t="shared" ref="D7" si="1">SUM(D2:D6)</f>
        <v>0</v>
      </c>
      <c r="E7" s="8">
        <f t="shared" si="0"/>
        <v>0</v>
      </c>
      <c r="F7" s="8">
        <f t="shared" si="0"/>
        <v>1562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"=Sonora", Concentrado!$B$2:$B161,  "="&amp;$A2)</f>
        <v>4</v>
      </c>
      <c r="C2" s="6">
        <f>SUMIFS(Concentrado!D$2:D161, Concentrado!$A$2:$A161, "=Sonora", Concentrado!$B$2:$B161,  "="&amp;$A2)</f>
        <v>3</v>
      </c>
      <c r="D2" s="6">
        <f>SUMIFS(Concentrado!E$2:E161, Concentrado!$A$2:$A161, "=Sonora", Concentrado!$B$2:$B161,  "="&amp;$A2)</f>
        <v>0</v>
      </c>
      <c r="E2" s="6">
        <f>SUMIFS(Concentrado!F$2:F161, Concentrado!$A$2:$A161, "=Sonora", Concentrado!$B$2:$B161,  "="&amp;$A2)</f>
        <v>0</v>
      </c>
      <c r="F2" s="6">
        <f>SUMIFS(Concentrado!G$2:G161, Concentrado!$A$2:$A161, "=Sonora", Concentrado!$B$2:$B161,  "="&amp;$A2)</f>
        <v>7</v>
      </c>
    </row>
    <row r="3" spans="1:6" x14ac:dyDescent="0.2">
      <c r="A3" s="5" t="s">
        <v>11</v>
      </c>
      <c r="B3" s="6">
        <f>SUMIFS(Concentrado!C$2:C161, Concentrado!$A$2:$A161, "=Sonora", Concentrado!$B$2:$B161,  "="&amp;$A3)</f>
        <v>0</v>
      </c>
      <c r="C3" s="6">
        <f>SUMIFS(Concentrado!D$2:D161, Concentrado!$A$2:$A161, "=Sonora", Concentrado!$B$2:$B161,  "="&amp;$A3)</f>
        <v>4</v>
      </c>
      <c r="D3" s="6">
        <f>SUMIFS(Concentrado!E$2:E161, Concentrado!$A$2:$A161, "=Sonora", Concentrado!$B$2:$B161,  "="&amp;$A3)</f>
        <v>0</v>
      </c>
      <c r="E3" s="6">
        <f>SUMIFS(Concentrado!F$2:F161, Concentrado!$A$2:$A161, "=Sonora", Concentrado!$B$2:$B161,  "="&amp;$A3)</f>
        <v>0</v>
      </c>
      <c r="F3" s="6">
        <f>SUMIFS(Concentrado!G$2:G161, Concentrado!$A$2:$A161, "=Sonora", Concentrado!$B$2:$B161,  "="&amp;$A3)</f>
        <v>4</v>
      </c>
    </row>
    <row r="4" spans="1:6" x14ac:dyDescent="0.2">
      <c r="A4" s="5" t="s">
        <v>9</v>
      </c>
      <c r="B4" s="6">
        <f>SUMIFS(Concentrado!C$2:C161, Concentrado!$A$2:$A161, "=Sonora", Concentrado!$B$2:$B161,  "="&amp;$A4)</f>
        <v>1507</v>
      </c>
      <c r="C4" s="6">
        <f>SUMIFS(Concentrado!D$2:D161, Concentrado!$A$2:$A161, "=Sonora", Concentrado!$B$2:$B161,  "="&amp;$A4)</f>
        <v>381</v>
      </c>
      <c r="D4" s="6">
        <f>SUMIFS(Concentrado!E$2:E161, Concentrado!$A$2:$A161, "=Sonora", Concentrado!$B$2:$B161,  "="&amp;$A4)</f>
        <v>0</v>
      </c>
      <c r="E4" s="6">
        <f>SUMIFS(Concentrado!F$2:F161, Concentrado!$A$2:$A161, "=Sonora", Concentrado!$B$2:$B161,  "="&amp;$A4)</f>
        <v>0</v>
      </c>
      <c r="F4" s="6">
        <f>SUMIFS(Concentrado!G$2:G161, Concentrado!$A$2:$A161, "=Sonora", Concentrado!$B$2:$B161,  "="&amp;$A4)</f>
        <v>1888</v>
      </c>
    </row>
    <row r="5" spans="1:6" x14ac:dyDescent="0.2">
      <c r="A5" s="5" t="s">
        <v>13</v>
      </c>
      <c r="B5" s="6">
        <f>SUMIFS(Concentrado!C$2:C161, Concentrado!$A$2:$A161, "=Sonora", Concentrado!$B$2:$B161,  "="&amp;$A5)</f>
        <v>1</v>
      </c>
      <c r="C5" s="6">
        <f>SUMIFS(Concentrado!D$2:D161, Concentrado!$A$2:$A161, "=Sonora", Concentrado!$B$2:$B161,  "="&amp;$A5)</f>
        <v>225</v>
      </c>
      <c r="D5" s="6">
        <f>SUMIFS(Concentrado!E$2:E161, Concentrado!$A$2:$A161, "=Sonora", Concentrado!$B$2:$B161,  "="&amp;$A5)</f>
        <v>0</v>
      </c>
      <c r="E5" s="6">
        <f>SUMIFS(Concentrado!F$2:F161, Concentrado!$A$2:$A161, "=Sonora", Concentrado!$B$2:$B161,  "="&amp;$A5)</f>
        <v>0</v>
      </c>
      <c r="F5" s="6">
        <f>SUMIFS(Concentrado!G$2:G161, Concentrado!$A$2:$A161, "=Sonora", Concentrado!$B$2:$B161,  "="&amp;$A5)</f>
        <v>226</v>
      </c>
    </row>
    <row r="6" spans="1:6" x14ac:dyDescent="0.2">
      <c r="A6" s="5" t="s">
        <v>10</v>
      </c>
      <c r="B6" s="6">
        <f>SUMIFS(Concentrado!C$2:C161, Concentrado!$A$2:$A161, "=Sonora", Concentrado!$B$2:$B161,  "="&amp;$A6)</f>
        <v>18</v>
      </c>
      <c r="C6" s="6">
        <f>SUMIFS(Concentrado!D$2:D161, Concentrado!$A$2:$A161, "=Sonora", Concentrado!$B$2:$B161,  "="&amp;$A6)</f>
        <v>196</v>
      </c>
      <c r="D6" s="6">
        <f>SUMIFS(Concentrado!E$2:E161, Concentrado!$A$2:$A161, "=Sonora", Concentrado!$B$2:$B161,  "="&amp;$A6)</f>
        <v>0</v>
      </c>
      <c r="E6" s="6">
        <f>SUMIFS(Concentrado!F$2:F161, Concentrado!$A$2:$A161, "=Sonora", Concentrado!$B$2:$B161,  "="&amp;$A6)</f>
        <v>0</v>
      </c>
      <c r="F6" s="6">
        <f>SUMIFS(Concentrado!G$2:G161, Concentrado!$A$2:$A161, "=Sonora", Concentrado!$B$2:$B161,  "="&amp;$A6)</f>
        <v>214</v>
      </c>
    </row>
    <row r="7" spans="1:6" x14ac:dyDescent="0.2">
      <c r="A7" s="7" t="s">
        <v>4</v>
      </c>
      <c r="B7" s="8">
        <f>SUM(B2:B6)</f>
        <v>1530</v>
      </c>
      <c r="C7" s="8">
        <f t="shared" ref="C7:F7" si="0">SUM(C2:C6)</f>
        <v>809</v>
      </c>
      <c r="D7" s="8">
        <f t="shared" ref="D7" si="1">SUM(D2:D6)</f>
        <v>0</v>
      </c>
      <c r="E7" s="8">
        <f t="shared" si="0"/>
        <v>0</v>
      </c>
      <c r="F7" s="8">
        <f t="shared" si="0"/>
        <v>2339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"=Tabasco", Concentrado!$B$2:$B161,  "="&amp;$A2)</f>
        <v>12</v>
      </c>
      <c r="C2" s="6">
        <f>SUMIFS(Concentrado!D$2:D161, Concentrado!$A$2:$A161, "=Tabasco", Concentrado!$B$2:$B161,  "="&amp;$A2)</f>
        <v>130</v>
      </c>
      <c r="D2" s="6">
        <f>SUMIFS(Concentrado!E$2:E161, Concentrado!$A$2:$A161, "=Tabasco", Concentrado!$B$2:$B161,  "="&amp;$A2)</f>
        <v>0</v>
      </c>
      <c r="E2" s="6">
        <f>SUMIFS(Concentrado!F$2:F161, Concentrado!$A$2:$A161, "=Tabasco", Concentrado!$B$2:$B161,  "="&amp;$A2)</f>
        <v>0</v>
      </c>
      <c r="F2" s="6">
        <f>SUMIFS(Concentrado!G$2:G161, Concentrado!$A$2:$A161, "=Tabasco", Concentrado!$B$2:$B161,  "="&amp;$A2)</f>
        <v>142</v>
      </c>
    </row>
    <row r="3" spans="1:6" x14ac:dyDescent="0.2">
      <c r="A3" s="5" t="s">
        <v>11</v>
      </c>
      <c r="B3" s="6">
        <f>SUMIFS(Concentrado!C$2:C161, Concentrado!$A$2:$A161, "=Tabasco", Concentrado!$B$2:$B161,  "="&amp;$A3)</f>
        <v>5</v>
      </c>
      <c r="C3" s="6">
        <f>SUMIFS(Concentrado!D$2:D161, Concentrado!$A$2:$A161, "=Tabasco", Concentrado!$B$2:$B161,  "="&amp;$A3)</f>
        <v>74</v>
      </c>
      <c r="D3" s="6">
        <f>SUMIFS(Concentrado!E$2:E161, Concentrado!$A$2:$A161, "=Tabasco", Concentrado!$B$2:$B161,  "="&amp;$A3)</f>
        <v>0</v>
      </c>
      <c r="E3" s="6">
        <f>SUMIFS(Concentrado!F$2:F161, Concentrado!$A$2:$A161, "=Tabasco", Concentrado!$B$2:$B161,  "="&amp;$A3)</f>
        <v>0</v>
      </c>
      <c r="F3" s="6">
        <f>SUMIFS(Concentrado!G$2:G161, Concentrado!$A$2:$A161, "=Tabasco", Concentrado!$B$2:$B161,  "="&amp;$A3)</f>
        <v>79</v>
      </c>
    </row>
    <row r="4" spans="1:6" x14ac:dyDescent="0.2">
      <c r="A4" s="5" t="s">
        <v>9</v>
      </c>
      <c r="B4" s="6">
        <f>SUMIFS(Concentrado!C$2:C161, Concentrado!$A$2:$A161, "=Tabasco", Concentrado!$B$2:$B161,  "="&amp;$A4)</f>
        <v>1271</v>
      </c>
      <c r="C4" s="6">
        <f>SUMIFS(Concentrado!D$2:D161, Concentrado!$A$2:$A161, "=Tabasco", Concentrado!$B$2:$B161,  "="&amp;$A4)</f>
        <v>700</v>
      </c>
      <c r="D4" s="6">
        <f>SUMIFS(Concentrado!E$2:E161, Concentrado!$A$2:$A161, "=Tabasco", Concentrado!$B$2:$B161,  "="&amp;$A4)</f>
        <v>0</v>
      </c>
      <c r="E4" s="6">
        <f>SUMIFS(Concentrado!F$2:F161, Concentrado!$A$2:$A161, "=Tabasco", Concentrado!$B$2:$B161,  "="&amp;$A4)</f>
        <v>2</v>
      </c>
      <c r="F4" s="6">
        <f>SUMIFS(Concentrado!G$2:G161, Concentrado!$A$2:$A161, "=Tabasco", Concentrado!$B$2:$B161,  "="&amp;$A4)</f>
        <v>1973</v>
      </c>
    </row>
    <row r="5" spans="1:6" x14ac:dyDescent="0.2">
      <c r="A5" s="5" t="s">
        <v>13</v>
      </c>
      <c r="B5" s="6">
        <f>SUMIFS(Concentrado!C$2:C161, Concentrado!$A$2:$A161, "=Tabasco", Concentrado!$B$2:$B161,  "="&amp;$A5)</f>
        <v>44</v>
      </c>
      <c r="C5" s="6">
        <f>SUMIFS(Concentrado!D$2:D161, Concentrado!$A$2:$A161, "=Tabasco", Concentrado!$B$2:$B161,  "="&amp;$A5)</f>
        <v>1016</v>
      </c>
      <c r="D5" s="6">
        <f>SUMIFS(Concentrado!E$2:E161, Concentrado!$A$2:$A161, "=Tabasco", Concentrado!$B$2:$B161,  "="&amp;$A5)</f>
        <v>0</v>
      </c>
      <c r="E5" s="6">
        <f>SUMIFS(Concentrado!F$2:F161, Concentrado!$A$2:$A161, "=Tabasco", Concentrado!$B$2:$B161,  "="&amp;$A5)</f>
        <v>0</v>
      </c>
      <c r="F5" s="6">
        <f>SUMIFS(Concentrado!G$2:G161, Concentrado!$A$2:$A161, "=Tabasco", Concentrado!$B$2:$B161,  "="&amp;$A5)</f>
        <v>1060</v>
      </c>
    </row>
    <row r="6" spans="1:6" x14ac:dyDescent="0.2">
      <c r="A6" s="5" t="s">
        <v>10</v>
      </c>
      <c r="B6" s="6">
        <f>SUMIFS(Concentrado!C$2:C161, Concentrado!$A$2:$A161, "=Tabasco", Concentrado!$B$2:$B161,  "="&amp;$A6)</f>
        <v>14</v>
      </c>
      <c r="C6" s="6">
        <f>SUMIFS(Concentrado!D$2:D161, Concentrado!$A$2:$A161, "=Tabasco", Concentrado!$B$2:$B161,  "="&amp;$A6)</f>
        <v>229</v>
      </c>
      <c r="D6" s="6">
        <f>SUMIFS(Concentrado!E$2:E161, Concentrado!$A$2:$A161, "=Tabasco", Concentrado!$B$2:$B161,  "="&amp;$A6)</f>
        <v>0</v>
      </c>
      <c r="E6" s="6">
        <f>SUMIFS(Concentrado!F$2:F161, Concentrado!$A$2:$A161, "=Tabasco", Concentrado!$B$2:$B161,  "="&amp;$A6)</f>
        <v>0</v>
      </c>
      <c r="F6" s="6">
        <f>SUMIFS(Concentrado!G$2:G161, Concentrado!$A$2:$A161, "=Tabasco", Concentrado!$B$2:$B161,  "="&amp;$A6)</f>
        <v>243</v>
      </c>
    </row>
    <row r="7" spans="1:6" x14ac:dyDescent="0.2">
      <c r="A7" s="7" t="s">
        <v>4</v>
      </c>
      <c r="B7" s="8">
        <f>SUM(B2:B6)</f>
        <v>1346</v>
      </c>
      <c r="C7" s="8">
        <f t="shared" ref="C7:F7" si="0">SUM(C2:C6)</f>
        <v>2149</v>
      </c>
      <c r="D7" s="8">
        <f t="shared" ref="D7" si="1">SUM(D2:D6)</f>
        <v>0</v>
      </c>
      <c r="E7" s="8">
        <f t="shared" si="0"/>
        <v>2</v>
      </c>
      <c r="F7" s="8">
        <f t="shared" si="0"/>
        <v>3497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"=Aguascalientes", Concentrado!$B$2:$B161,  "="&amp;$A2)</f>
        <v>0</v>
      </c>
      <c r="C2" s="6">
        <f>SUMIFS(Concentrado!D$2:D161, Concentrado!$A$2:$A161, "=Aguascalientes", Concentrado!$B$2:$B161,  "="&amp;$A2)</f>
        <v>1</v>
      </c>
      <c r="D2" s="6">
        <f>SUMIFS(Concentrado!E$2:E161, Concentrado!$A$2:$A161, "=Aguascalientes", Concentrado!$B$2:$B161,  "="&amp;$A2)</f>
        <v>0</v>
      </c>
      <c r="E2" s="6">
        <f>SUMIFS(Concentrado!F$2:F161, Concentrado!$A$2:$A161, "=Aguascalientes", Concentrado!$B$2:$B161,  "="&amp;$A2)</f>
        <v>0</v>
      </c>
      <c r="F2" s="6">
        <f>SUMIFS(Concentrado!G$2:G161, Concentrado!$A$2:$A161, "=Aguascalientes", Concentrado!$B$2:$B161,  "="&amp;$A2)</f>
        <v>1</v>
      </c>
    </row>
    <row r="3" spans="1:6" x14ac:dyDescent="0.2">
      <c r="A3" s="5" t="s">
        <v>11</v>
      </c>
      <c r="B3" s="6">
        <f>SUMIFS(Concentrado!C$2:C161, Concentrado!$A$2:$A161, "=Aguascalientes", Concentrado!$B$2:$B161,  "="&amp;$A3)</f>
        <v>0</v>
      </c>
      <c r="C3" s="6">
        <f>SUMIFS(Concentrado!D$2:D161, Concentrado!$A$2:$A161, "=Aguascalientes", Concentrado!$B$2:$B161,  "="&amp;$A3)</f>
        <v>1</v>
      </c>
      <c r="D3" s="6">
        <f>SUMIFS(Concentrado!E$2:E161, Concentrado!$A$2:$A161, "=Aguascalientes", Concentrado!$B$2:$B161,  "="&amp;$A3)</f>
        <v>0</v>
      </c>
      <c r="E3" s="6">
        <f>SUMIFS(Concentrado!F$2:F161, Concentrado!$A$2:$A161, "=Aguascalientes", Concentrado!$B$2:$B161,  "="&amp;$A3)</f>
        <v>0</v>
      </c>
      <c r="F3" s="6">
        <f>SUMIFS(Concentrado!G$2:G161, Concentrado!$A$2:$A161, "=Aguascalientes", Concentrado!$B$2:$B161,  "="&amp;$A3)</f>
        <v>1</v>
      </c>
    </row>
    <row r="4" spans="1:6" x14ac:dyDescent="0.2">
      <c r="A4" s="5" t="s">
        <v>9</v>
      </c>
      <c r="B4" s="6">
        <f>SUMIFS(Concentrado!C$2:C161, Concentrado!$A$2:$A161, "=Aguascalientes", Concentrado!$B$2:$B161,  "="&amp;$A4)</f>
        <v>730</v>
      </c>
      <c r="C4" s="6">
        <f>SUMIFS(Concentrado!D$2:D161, Concentrado!$A$2:$A161, "=Aguascalientes", Concentrado!$B$2:$B161,  "="&amp;$A4)</f>
        <v>221</v>
      </c>
      <c r="D4" s="6">
        <f>SUMIFS(Concentrado!E$2:E161, Concentrado!$A$2:$A161, "=Aguascalientes", Concentrado!$B$2:$B161,  "="&amp;$A4)</f>
        <v>0</v>
      </c>
      <c r="E4" s="6">
        <f>SUMIFS(Concentrado!F$2:F161, Concentrado!$A$2:$A161, "=Aguascalientes", Concentrado!$B$2:$B161,  "="&amp;$A4)</f>
        <v>0</v>
      </c>
      <c r="F4" s="6">
        <f>SUMIFS(Concentrado!G$2:G161, Concentrado!$A$2:$A161, "=Aguascalientes", Concentrado!$B$2:$B161,  "="&amp;$A4)</f>
        <v>951</v>
      </c>
    </row>
    <row r="5" spans="1:6" x14ac:dyDescent="0.2">
      <c r="A5" s="5" t="s">
        <v>13</v>
      </c>
      <c r="B5" s="6">
        <f>SUMIFS(Concentrado!C$2:C161, Concentrado!$A$2:$A161, "=Aguascalientes", Concentrado!$B$2:$B161,  "="&amp;$A5)</f>
        <v>1</v>
      </c>
      <c r="C5" s="6">
        <f>SUMIFS(Concentrado!D$2:D161, Concentrado!$A$2:$A161, "=Aguascalientes", Concentrado!$B$2:$B161,  "="&amp;$A5)</f>
        <v>0</v>
      </c>
      <c r="D5" s="6">
        <f>SUMIFS(Concentrado!E$2:E161, Concentrado!$A$2:$A161, "=Aguascalientes", Concentrado!$B$2:$B161,  "="&amp;$A5)</f>
        <v>0</v>
      </c>
      <c r="E5" s="6">
        <f>SUMIFS(Concentrado!F$2:F161, Concentrado!$A$2:$A161, "=Aguascalientes", Concentrado!$B$2:$B161,  "="&amp;$A5)</f>
        <v>0</v>
      </c>
      <c r="F5" s="6">
        <f>SUMIFS(Concentrado!G$2:G161, Concentrado!$A$2:$A161, "=Aguascalientes", Concentrado!$B$2:$B161,  "="&amp;$A5)</f>
        <v>1</v>
      </c>
    </row>
    <row r="6" spans="1:6" x14ac:dyDescent="0.2">
      <c r="A6" s="5" t="s">
        <v>10</v>
      </c>
      <c r="B6" s="6">
        <f>SUMIFS(Concentrado!C$2:C161, Concentrado!$A$2:$A161, "=Aguascalientes", Concentrado!$B$2:$B161,  "="&amp;$A6)</f>
        <v>4</v>
      </c>
      <c r="C6" s="6">
        <f>SUMIFS(Concentrado!D$2:D161, Concentrado!$A$2:$A161, "=Aguascalientes", Concentrado!$B$2:$B161,  "="&amp;$A6)</f>
        <v>53</v>
      </c>
      <c r="D6" s="6">
        <f>SUMIFS(Concentrado!E$2:E161, Concentrado!$A$2:$A161, "=Aguascalientes", Concentrado!$B$2:$B161,  "="&amp;$A6)</f>
        <v>0</v>
      </c>
      <c r="E6" s="6">
        <f>SUMIFS(Concentrado!F$2:F161, Concentrado!$A$2:$A161, "=Aguascalientes", Concentrado!$B$2:$B161,  "="&amp;$A6)</f>
        <v>0</v>
      </c>
      <c r="F6" s="6">
        <f>SUMIFS(Concentrado!G$2:G161, Concentrado!$A$2:$A161, "=Aguascalientes", Concentrado!$B$2:$B161,  "="&amp;$A6)</f>
        <v>57</v>
      </c>
    </row>
    <row r="7" spans="1:6" x14ac:dyDescent="0.2">
      <c r="A7" s="7" t="s">
        <v>4</v>
      </c>
      <c r="B7" s="8">
        <f>SUM(B2:B6)</f>
        <v>735</v>
      </c>
      <c r="C7" s="8">
        <f>SUM(C2:C6)</f>
        <v>276</v>
      </c>
      <c r="D7" s="8">
        <f>SUM(D2:D6)</f>
        <v>0</v>
      </c>
      <c r="E7" s="8">
        <f>SUM(E2:E6)</f>
        <v>0</v>
      </c>
      <c r="F7" s="8">
        <f>SUM(F2:F6)</f>
        <v>1011</v>
      </c>
    </row>
  </sheetData>
  <pageMargins left="0.7" right="0.7" top="0.75" bottom="0.75" header="0.3" footer="0.3"/>
  <pageSetup orientation="portrait" r:id="rId1"/>
  <ignoredErrors>
    <ignoredError sqref="B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"=Tamaulipas", Concentrado!$B$2:$B161,  "="&amp;$A2)</f>
        <v>0</v>
      </c>
      <c r="C2" s="6">
        <f>SUMIFS(Concentrado!D$2:D161, Concentrado!$A$2:$A161, "=Tamaulipas", Concentrado!$B$2:$B161,  "="&amp;$A2)</f>
        <v>237</v>
      </c>
      <c r="D2" s="6">
        <f>SUMIFS(Concentrado!E$2:E161, Concentrado!$A$2:$A161, "=Tamaulipas", Concentrado!$B$2:$B161,  "="&amp;$A2)</f>
        <v>0</v>
      </c>
      <c r="E2" s="6">
        <f>SUMIFS(Concentrado!F$2:F161, Concentrado!$A$2:$A161, "=Tamaulipas", Concentrado!$B$2:$B161,  "="&amp;$A2)</f>
        <v>0</v>
      </c>
      <c r="F2" s="6">
        <f>SUMIFS(Concentrado!G$2:G161, Concentrado!$A$2:$A161, "=Tamaulipas", Concentrado!$B$2:$B161,  "="&amp;$A2)</f>
        <v>237</v>
      </c>
    </row>
    <row r="3" spans="1:6" x14ac:dyDescent="0.2">
      <c r="A3" s="5" t="s">
        <v>11</v>
      </c>
      <c r="B3" s="6">
        <f>SUMIFS(Concentrado!C$2:C161, Concentrado!$A$2:$A161, "=Tamaulipas", Concentrado!$B$2:$B161,  "="&amp;$A3)</f>
        <v>0</v>
      </c>
      <c r="C3" s="6">
        <f>SUMIFS(Concentrado!D$2:D161, Concentrado!$A$2:$A161, "=Tamaulipas", Concentrado!$B$2:$B161,  "="&amp;$A3)</f>
        <v>80</v>
      </c>
      <c r="D3" s="6">
        <f>SUMIFS(Concentrado!E$2:E161, Concentrado!$A$2:$A161, "=Tamaulipas", Concentrado!$B$2:$B161,  "="&amp;$A3)</f>
        <v>0</v>
      </c>
      <c r="E3" s="6">
        <f>SUMIFS(Concentrado!F$2:F161, Concentrado!$A$2:$A161, "=Tamaulipas", Concentrado!$B$2:$B161,  "="&amp;$A3)</f>
        <v>0</v>
      </c>
      <c r="F3" s="6">
        <f>SUMIFS(Concentrado!G$2:G161, Concentrado!$A$2:$A161, "=Tamaulipas", Concentrado!$B$2:$B161,  "="&amp;$A3)</f>
        <v>80</v>
      </c>
    </row>
    <row r="4" spans="1:6" x14ac:dyDescent="0.2">
      <c r="A4" s="5" t="s">
        <v>9</v>
      </c>
      <c r="B4" s="6">
        <f>SUMIFS(Concentrado!C$2:C161, Concentrado!$A$2:$A161, "=Tamaulipas", Concentrado!$B$2:$B161,  "="&amp;$A4)</f>
        <v>188</v>
      </c>
      <c r="C4" s="6">
        <f>SUMIFS(Concentrado!D$2:D161, Concentrado!$A$2:$A161, "=Tamaulipas", Concentrado!$B$2:$B161,  "="&amp;$A4)</f>
        <v>362</v>
      </c>
      <c r="D4" s="6">
        <f>SUMIFS(Concentrado!E$2:E161, Concentrado!$A$2:$A161, "=Tamaulipas", Concentrado!$B$2:$B161,  "="&amp;$A4)</f>
        <v>0</v>
      </c>
      <c r="E4" s="6">
        <f>SUMIFS(Concentrado!F$2:F161, Concentrado!$A$2:$A161, "=Tamaulipas", Concentrado!$B$2:$B161,  "="&amp;$A4)</f>
        <v>0</v>
      </c>
      <c r="F4" s="6">
        <f>SUMIFS(Concentrado!G$2:G161, Concentrado!$A$2:$A161, "=Tamaulipas", Concentrado!$B$2:$B161,  "="&amp;$A4)</f>
        <v>550</v>
      </c>
    </row>
    <row r="5" spans="1:6" x14ac:dyDescent="0.2">
      <c r="A5" s="5" t="s">
        <v>13</v>
      </c>
      <c r="B5" s="6">
        <f>SUMIFS(Concentrado!C$2:C161, Concentrado!$A$2:$A161, "=Tamaulipas", Concentrado!$B$2:$B161,  "="&amp;$A5)</f>
        <v>10</v>
      </c>
      <c r="C5" s="6">
        <f>SUMIFS(Concentrado!D$2:D161, Concentrado!$A$2:$A161, "=Tamaulipas", Concentrado!$B$2:$B161,  "="&amp;$A5)</f>
        <v>1432</v>
      </c>
      <c r="D5" s="6">
        <f>SUMIFS(Concentrado!E$2:E161, Concentrado!$A$2:$A161, "=Tamaulipas", Concentrado!$B$2:$B161,  "="&amp;$A5)</f>
        <v>0</v>
      </c>
      <c r="E5" s="6">
        <f>SUMIFS(Concentrado!F$2:F161, Concentrado!$A$2:$A161, "=Tamaulipas", Concentrado!$B$2:$B161,  "="&amp;$A5)</f>
        <v>0</v>
      </c>
      <c r="F5" s="6">
        <f>SUMIFS(Concentrado!G$2:G161, Concentrado!$A$2:$A161, "=Tamaulipas", Concentrado!$B$2:$B161,  "="&amp;$A5)</f>
        <v>1442</v>
      </c>
    </row>
    <row r="6" spans="1:6" x14ac:dyDescent="0.2">
      <c r="A6" s="5" t="s">
        <v>10</v>
      </c>
      <c r="B6" s="6">
        <f>SUMIFS(Concentrado!C$2:C161, Concentrado!$A$2:$A161, "=Tamaulipas", Concentrado!$B$2:$B161,  "="&amp;$A6)</f>
        <v>6</v>
      </c>
      <c r="C6" s="6">
        <f>SUMIFS(Concentrado!D$2:D161, Concentrado!$A$2:$A161, "=Tamaulipas", Concentrado!$B$2:$B161,  "="&amp;$A6)</f>
        <v>245</v>
      </c>
      <c r="D6" s="6">
        <f>SUMIFS(Concentrado!E$2:E161, Concentrado!$A$2:$A161, "=Tamaulipas", Concentrado!$B$2:$B161,  "="&amp;$A6)</f>
        <v>0</v>
      </c>
      <c r="E6" s="6">
        <f>SUMIFS(Concentrado!F$2:F161, Concentrado!$A$2:$A161, "=Tamaulipas", Concentrado!$B$2:$B161,  "="&amp;$A6)</f>
        <v>0</v>
      </c>
      <c r="F6" s="6">
        <f>SUMIFS(Concentrado!G$2:G161, Concentrado!$A$2:$A161, "=Tamaulipas", Concentrado!$B$2:$B161,  "="&amp;$A6)</f>
        <v>251</v>
      </c>
    </row>
    <row r="7" spans="1:6" x14ac:dyDescent="0.2">
      <c r="A7" s="7" t="s">
        <v>4</v>
      </c>
      <c r="B7" s="8">
        <f>SUM(B2:B6)</f>
        <v>204</v>
      </c>
      <c r="C7" s="8">
        <f t="shared" ref="C7:F7" si="0">SUM(C2:C6)</f>
        <v>2356</v>
      </c>
      <c r="D7" s="8">
        <f t="shared" ref="D7" si="1">SUM(D2:D6)</f>
        <v>0</v>
      </c>
      <c r="E7" s="8">
        <f t="shared" si="0"/>
        <v>0</v>
      </c>
      <c r="F7" s="8">
        <f t="shared" si="0"/>
        <v>2560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"=Tlaxcala", Concentrado!$B$2:$B161,  "="&amp;$A2)</f>
        <v>3</v>
      </c>
      <c r="C2" s="6">
        <f>SUMIFS(Concentrado!D$2:D161, Concentrado!$A$2:$A161, "=Tlaxcala", Concentrado!$B$2:$B161,  "="&amp;$A2)</f>
        <v>85</v>
      </c>
      <c r="D2" s="6">
        <f>SUMIFS(Concentrado!E$2:E161, Concentrado!$A$2:$A161, "=Tlaxcala", Concentrado!$B$2:$B161,  "="&amp;$A2)</f>
        <v>0</v>
      </c>
      <c r="E2" s="6">
        <f>SUMIFS(Concentrado!F$2:F161, Concentrado!$A$2:$A161, "=Tlaxcala", Concentrado!$B$2:$B161,  "="&amp;$A2)</f>
        <v>0</v>
      </c>
      <c r="F2" s="6">
        <f>SUMIFS(Concentrado!G$2:G161, Concentrado!$A$2:$A161, "=Tlaxcala", Concentrado!$B$2:$B161,  "="&amp;$A2)</f>
        <v>88</v>
      </c>
    </row>
    <row r="3" spans="1:6" x14ac:dyDescent="0.2">
      <c r="A3" s="5" t="s">
        <v>11</v>
      </c>
      <c r="B3" s="6">
        <f>SUMIFS(Concentrado!C$2:C161, Concentrado!$A$2:$A161, "=Tlaxcala", Concentrado!$B$2:$B161,  "="&amp;$A3)</f>
        <v>0</v>
      </c>
      <c r="C3" s="6">
        <f>SUMIFS(Concentrado!D$2:D161, Concentrado!$A$2:$A161, "=Tlaxcala", Concentrado!$B$2:$B161,  "="&amp;$A3)</f>
        <v>48</v>
      </c>
      <c r="D3" s="6">
        <f>SUMIFS(Concentrado!E$2:E161, Concentrado!$A$2:$A161, "=Tlaxcala", Concentrado!$B$2:$B161,  "="&amp;$A3)</f>
        <v>0</v>
      </c>
      <c r="E3" s="6">
        <f>SUMIFS(Concentrado!F$2:F161, Concentrado!$A$2:$A161, "=Tlaxcala", Concentrado!$B$2:$B161,  "="&amp;$A3)</f>
        <v>0</v>
      </c>
      <c r="F3" s="6">
        <f>SUMIFS(Concentrado!G$2:G161, Concentrado!$A$2:$A161, "=Tlaxcala", Concentrado!$B$2:$B161,  "="&amp;$A3)</f>
        <v>48</v>
      </c>
    </row>
    <row r="4" spans="1:6" x14ac:dyDescent="0.2">
      <c r="A4" s="5" t="s">
        <v>9</v>
      </c>
      <c r="B4" s="6">
        <f>SUMIFS(Concentrado!C$2:C161, Concentrado!$A$2:$A161, "=Tlaxcala", Concentrado!$B$2:$B161,  "="&amp;$A4)</f>
        <v>187</v>
      </c>
      <c r="C4" s="6">
        <f>SUMIFS(Concentrado!D$2:D161, Concentrado!$A$2:$A161, "=Tlaxcala", Concentrado!$B$2:$B161,  "="&amp;$A4)</f>
        <v>180</v>
      </c>
      <c r="D4" s="6">
        <f>SUMIFS(Concentrado!E$2:E161, Concentrado!$A$2:$A161, "=Tlaxcala", Concentrado!$B$2:$B161,  "="&amp;$A4)</f>
        <v>0</v>
      </c>
      <c r="E4" s="6">
        <f>SUMIFS(Concentrado!F$2:F161, Concentrado!$A$2:$A161, "=Tlaxcala", Concentrado!$B$2:$B161,  "="&amp;$A4)</f>
        <v>0</v>
      </c>
      <c r="F4" s="6">
        <f>SUMIFS(Concentrado!G$2:G161, Concentrado!$A$2:$A161, "=Tlaxcala", Concentrado!$B$2:$B161,  "="&amp;$A4)</f>
        <v>367</v>
      </c>
    </row>
    <row r="5" spans="1:6" x14ac:dyDescent="0.2">
      <c r="A5" s="5" t="s">
        <v>13</v>
      </c>
      <c r="B5" s="6">
        <f>SUMIFS(Concentrado!C$2:C161, Concentrado!$A$2:$A161, "=Tlaxcala", Concentrado!$B$2:$B161,  "="&amp;$A5)</f>
        <v>10</v>
      </c>
      <c r="C5" s="6">
        <f>SUMIFS(Concentrado!D$2:D161, Concentrado!$A$2:$A161, "=Tlaxcala", Concentrado!$B$2:$B161,  "="&amp;$A5)</f>
        <v>473</v>
      </c>
      <c r="D5" s="6">
        <f>SUMIFS(Concentrado!E$2:E161, Concentrado!$A$2:$A161, "=Tlaxcala", Concentrado!$B$2:$B161,  "="&amp;$A5)</f>
        <v>0</v>
      </c>
      <c r="E5" s="6">
        <f>SUMIFS(Concentrado!F$2:F161, Concentrado!$A$2:$A161, "=Tlaxcala", Concentrado!$B$2:$B161,  "="&amp;$A5)</f>
        <v>0</v>
      </c>
      <c r="F5" s="6">
        <f>SUMIFS(Concentrado!G$2:G161, Concentrado!$A$2:$A161, "=Tlaxcala", Concentrado!$B$2:$B161,  "="&amp;$A5)</f>
        <v>483</v>
      </c>
    </row>
    <row r="6" spans="1:6" x14ac:dyDescent="0.2">
      <c r="A6" s="5" t="s">
        <v>10</v>
      </c>
      <c r="B6" s="6">
        <f>SUMIFS(Concentrado!C$2:C161, Concentrado!$A$2:$A161, "=Tlaxcala", Concentrado!$B$2:$B161,  "="&amp;$A6)</f>
        <v>3</v>
      </c>
      <c r="C6" s="6">
        <f>SUMIFS(Concentrado!D$2:D161, Concentrado!$A$2:$A161, "=Tlaxcala", Concentrado!$B$2:$B161,  "="&amp;$A6)</f>
        <v>129</v>
      </c>
      <c r="D6" s="6">
        <f>SUMIFS(Concentrado!E$2:E161, Concentrado!$A$2:$A161, "=Tlaxcala", Concentrado!$B$2:$B161,  "="&amp;$A6)</f>
        <v>0</v>
      </c>
      <c r="E6" s="6">
        <f>SUMIFS(Concentrado!F$2:F161, Concentrado!$A$2:$A161, "=Tlaxcala", Concentrado!$B$2:$B161,  "="&amp;$A6)</f>
        <v>0</v>
      </c>
      <c r="F6" s="6">
        <f>SUMIFS(Concentrado!G$2:G161, Concentrado!$A$2:$A161, "=Tlaxcala", Concentrado!$B$2:$B161,  "="&amp;$A6)</f>
        <v>132</v>
      </c>
    </row>
    <row r="7" spans="1:6" x14ac:dyDescent="0.2">
      <c r="A7" s="7" t="s">
        <v>4</v>
      </c>
      <c r="B7" s="8">
        <f>SUM(B2:B6)</f>
        <v>203</v>
      </c>
      <c r="C7" s="8">
        <f t="shared" ref="C7:F7" si="0">SUM(C2:C6)</f>
        <v>915</v>
      </c>
      <c r="D7" s="8">
        <f t="shared" ref="D7" si="1">SUM(D2:D6)</f>
        <v>0</v>
      </c>
      <c r="E7" s="8">
        <f t="shared" si="0"/>
        <v>0</v>
      </c>
      <c r="F7" s="8">
        <f t="shared" si="0"/>
        <v>1118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"=Veracruz", Concentrado!$B$2:$B161,  "="&amp;$A2)</f>
        <v>27</v>
      </c>
      <c r="C2" s="6">
        <f>SUMIFS(Concentrado!D$2:D161, Concentrado!$A$2:$A161, "=Veracruz", Concentrado!$B$2:$B161,  "="&amp;$A2)</f>
        <v>102</v>
      </c>
      <c r="D2" s="6">
        <f>SUMIFS(Concentrado!E$2:E161, Concentrado!$A$2:$A161, "=Veracruz", Concentrado!$B$2:$B161,  "="&amp;$A2)</f>
        <v>0</v>
      </c>
      <c r="E2" s="6">
        <f>SUMIFS(Concentrado!F$2:F161, Concentrado!$A$2:$A161, "=Veracruz", Concentrado!$B$2:$B161,  "="&amp;$A2)</f>
        <v>0</v>
      </c>
      <c r="F2" s="6">
        <f>SUMIFS(Concentrado!G$2:G161, Concentrado!$A$2:$A161, "=Veracruz", Concentrado!$B$2:$B161,  "="&amp;$A2)</f>
        <v>129</v>
      </c>
    </row>
    <row r="3" spans="1:6" x14ac:dyDescent="0.2">
      <c r="A3" s="5" t="s">
        <v>11</v>
      </c>
      <c r="B3" s="6">
        <f>SUMIFS(Concentrado!C$2:C161, Concentrado!$A$2:$A161, "=Veracruz", Concentrado!$B$2:$B161,  "="&amp;$A3)</f>
        <v>10</v>
      </c>
      <c r="C3" s="6">
        <f>SUMIFS(Concentrado!D$2:D161, Concentrado!$A$2:$A161, "=Veracruz", Concentrado!$B$2:$B161,  "="&amp;$A3)</f>
        <v>136</v>
      </c>
      <c r="D3" s="6">
        <f>SUMIFS(Concentrado!E$2:E161, Concentrado!$A$2:$A161, "=Veracruz", Concentrado!$B$2:$B161,  "="&amp;$A3)</f>
        <v>0</v>
      </c>
      <c r="E3" s="6">
        <f>SUMIFS(Concentrado!F$2:F161, Concentrado!$A$2:$A161, "=Veracruz", Concentrado!$B$2:$B161,  "="&amp;$A3)</f>
        <v>0</v>
      </c>
      <c r="F3" s="6">
        <f>SUMIFS(Concentrado!G$2:G161, Concentrado!$A$2:$A161, "=Veracruz", Concentrado!$B$2:$B161,  "="&amp;$A3)</f>
        <v>146</v>
      </c>
    </row>
    <row r="4" spans="1:6" x14ac:dyDescent="0.2">
      <c r="A4" s="5" t="s">
        <v>9</v>
      </c>
      <c r="B4" s="6">
        <f>SUMIFS(Concentrado!C$2:C161, Concentrado!$A$2:$A161, "=Veracruz", Concentrado!$B$2:$B161,  "="&amp;$A4)</f>
        <v>1360</v>
      </c>
      <c r="C4" s="6">
        <f>SUMIFS(Concentrado!D$2:D161, Concentrado!$A$2:$A161, "=Veracruz", Concentrado!$B$2:$B161,  "="&amp;$A4)</f>
        <v>1915</v>
      </c>
      <c r="D4" s="6">
        <f>SUMIFS(Concentrado!E$2:E161, Concentrado!$A$2:$A161, "=Veracruz", Concentrado!$B$2:$B161,  "="&amp;$A4)</f>
        <v>1</v>
      </c>
      <c r="E4" s="6">
        <f>SUMIFS(Concentrado!F$2:F161, Concentrado!$A$2:$A161, "=Veracruz", Concentrado!$B$2:$B161,  "="&amp;$A4)</f>
        <v>1</v>
      </c>
      <c r="F4" s="6">
        <f>SUMIFS(Concentrado!G$2:G161, Concentrado!$A$2:$A161, "=Veracruz", Concentrado!$B$2:$B161,  "="&amp;$A4)</f>
        <v>3277</v>
      </c>
    </row>
    <row r="5" spans="1:6" x14ac:dyDescent="0.2">
      <c r="A5" s="5" t="s">
        <v>13</v>
      </c>
      <c r="B5" s="6">
        <f>SUMIFS(Concentrado!C$2:C161, Concentrado!$A$2:$A161, "=Veracruz", Concentrado!$B$2:$B161,  "="&amp;$A5)</f>
        <v>207</v>
      </c>
      <c r="C5" s="6">
        <f>SUMIFS(Concentrado!D$2:D161, Concentrado!$A$2:$A161, "=Veracruz", Concentrado!$B$2:$B161,  "="&amp;$A5)</f>
        <v>2100</v>
      </c>
      <c r="D5" s="6">
        <f>SUMIFS(Concentrado!E$2:E161, Concentrado!$A$2:$A161, "=Veracruz", Concentrado!$B$2:$B161,  "="&amp;$A5)</f>
        <v>0</v>
      </c>
      <c r="E5" s="6">
        <f>SUMIFS(Concentrado!F$2:F161, Concentrado!$A$2:$A161, "=Veracruz", Concentrado!$B$2:$B161,  "="&amp;$A5)</f>
        <v>0</v>
      </c>
      <c r="F5" s="6">
        <f>SUMIFS(Concentrado!G$2:G161, Concentrado!$A$2:$A161, "=Veracruz", Concentrado!$B$2:$B161,  "="&amp;$A5)</f>
        <v>2307</v>
      </c>
    </row>
    <row r="6" spans="1:6" x14ac:dyDescent="0.2">
      <c r="A6" s="5" t="s">
        <v>10</v>
      </c>
      <c r="B6" s="6">
        <f>SUMIFS(Concentrado!C$2:C161, Concentrado!$A$2:$A161, "=Veracruz", Concentrado!$B$2:$B161,  "="&amp;$A6)</f>
        <v>62</v>
      </c>
      <c r="C6" s="6">
        <f>SUMIFS(Concentrado!D$2:D161, Concentrado!$A$2:$A161, "=Veracruz", Concentrado!$B$2:$B161,  "="&amp;$A6)</f>
        <v>1205</v>
      </c>
      <c r="D6" s="6">
        <f>SUMIFS(Concentrado!E$2:E161, Concentrado!$A$2:$A161, "=Veracruz", Concentrado!$B$2:$B161,  "="&amp;$A6)</f>
        <v>1</v>
      </c>
      <c r="E6" s="6">
        <f>SUMIFS(Concentrado!F$2:F161, Concentrado!$A$2:$A161, "=Veracruz", Concentrado!$B$2:$B161,  "="&amp;$A6)</f>
        <v>0</v>
      </c>
      <c r="F6" s="6">
        <f>SUMIFS(Concentrado!G$2:G161, Concentrado!$A$2:$A161, "=Veracruz", Concentrado!$B$2:$B161,  "="&amp;$A6)</f>
        <v>1268</v>
      </c>
    </row>
    <row r="7" spans="1:6" x14ac:dyDescent="0.2">
      <c r="A7" s="7" t="s">
        <v>4</v>
      </c>
      <c r="B7" s="8">
        <f>SUM(B2:B6)</f>
        <v>1666</v>
      </c>
      <c r="C7" s="8">
        <f t="shared" ref="C7:F7" si="0">SUM(C2:C6)</f>
        <v>5458</v>
      </c>
      <c r="D7" s="8">
        <f t="shared" ref="D7" si="1">SUM(D2:D6)</f>
        <v>2</v>
      </c>
      <c r="E7" s="8">
        <f t="shared" si="0"/>
        <v>1</v>
      </c>
      <c r="F7" s="8">
        <f t="shared" si="0"/>
        <v>7127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"=Yucatán", Concentrado!$B$2:$B161,  "="&amp;$A2)</f>
        <v>2</v>
      </c>
      <c r="C2" s="6">
        <f>SUMIFS(Concentrado!D$2:D161, Concentrado!$A$2:$A161, "=Yucatán", Concentrado!$B$2:$B161,  "="&amp;$A2)</f>
        <v>11</v>
      </c>
      <c r="D2" s="6">
        <f>SUMIFS(Concentrado!E$2:E161, Concentrado!$A$2:$A161, "=Yucatán", Concentrado!$B$2:$B161,  "="&amp;$A2)</f>
        <v>0</v>
      </c>
      <c r="E2" s="6">
        <f>SUMIFS(Concentrado!F$2:F161, Concentrado!$A$2:$A161, "=Yucatán", Concentrado!$B$2:$B161,  "="&amp;$A2)</f>
        <v>0</v>
      </c>
      <c r="F2" s="6">
        <f>SUMIFS(Concentrado!G$2:G161, Concentrado!$A$2:$A161, "=Yucatán", Concentrado!$B$2:$B161,  "="&amp;$A2)</f>
        <v>13</v>
      </c>
    </row>
    <row r="3" spans="1:6" x14ac:dyDescent="0.2">
      <c r="A3" s="5" t="s">
        <v>11</v>
      </c>
      <c r="B3" s="6">
        <f>SUMIFS(Concentrado!C$2:C161, Concentrado!$A$2:$A161, "=Yucatán", Concentrado!$B$2:$B161,  "="&amp;$A3)</f>
        <v>0</v>
      </c>
      <c r="C3" s="6">
        <f>SUMIFS(Concentrado!D$2:D161, Concentrado!$A$2:$A161, "=Yucatán", Concentrado!$B$2:$B161,  "="&amp;$A3)</f>
        <v>35</v>
      </c>
      <c r="D3" s="6">
        <f>SUMIFS(Concentrado!E$2:E161, Concentrado!$A$2:$A161, "=Yucatán", Concentrado!$B$2:$B161,  "="&amp;$A3)</f>
        <v>0</v>
      </c>
      <c r="E3" s="6">
        <f>SUMIFS(Concentrado!F$2:F161, Concentrado!$A$2:$A161, "=Yucatán", Concentrado!$B$2:$B161,  "="&amp;$A3)</f>
        <v>0</v>
      </c>
      <c r="F3" s="6">
        <f>SUMIFS(Concentrado!G$2:G161, Concentrado!$A$2:$A161, "=Yucatán", Concentrado!$B$2:$B161,  "="&amp;$A3)</f>
        <v>35</v>
      </c>
    </row>
    <row r="4" spans="1:6" x14ac:dyDescent="0.2">
      <c r="A4" s="5" t="s">
        <v>9</v>
      </c>
      <c r="B4" s="6">
        <f>SUMIFS(Concentrado!C$2:C161, Concentrado!$A$2:$A161, "=Yucatán", Concentrado!$B$2:$B161,  "="&amp;$A4)</f>
        <v>250</v>
      </c>
      <c r="C4" s="6">
        <f>SUMIFS(Concentrado!D$2:D161, Concentrado!$A$2:$A161, "=Yucatán", Concentrado!$B$2:$B161,  "="&amp;$A4)</f>
        <v>350</v>
      </c>
      <c r="D4" s="6">
        <f>SUMIFS(Concentrado!E$2:E161, Concentrado!$A$2:$A161, "=Yucatán", Concentrado!$B$2:$B161,  "="&amp;$A4)</f>
        <v>0</v>
      </c>
      <c r="E4" s="6">
        <f>SUMIFS(Concentrado!F$2:F161, Concentrado!$A$2:$A161, "=Yucatán", Concentrado!$B$2:$B161,  "="&amp;$A4)</f>
        <v>0</v>
      </c>
      <c r="F4" s="6">
        <f>SUMIFS(Concentrado!G$2:G161, Concentrado!$A$2:$A161, "=Yucatán", Concentrado!$B$2:$B161,  "="&amp;$A4)</f>
        <v>600</v>
      </c>
    </row>
    <row r="5" spans="1:6" x14ac:dyDescent="0.2">
      <c r="A5" s="5" t="s">
        <v>13</v>
      </c>
      <c r="B5" s="6">
        <f>SUMIFS(Concentrado!C$2:C161, Concentrado!$A$2:$A161, "=Yucatán", Concentrado!$B$2:$B161,  "="&amp;$A5)</f>
        <v>7</v>
      </c>
      <c r="C5" s="6">
        <f>SUMIFS(Concentrado!D$2:D161, Concentrado!$A$2:$A161, "=Yucatán", Concentrado!$B$2:$B161,  "="&amp;$A5)</f>
        <v>458</v>
      </c>
      <c r="D5" s="6">
        <f>SUMIFS(Concentrado!E$2:E161, Concentrado!$A$2:$A161, "=Yucatán", Concentrado!$B$2:$B161,  "="&amp;$A5)</f>
        <v>0</v>
      </c>
      <c r="E5" s="6">
        <f>SUMIFS(Concentrado!F$2:F161, Concentrado!$A$2:$A161, "=Yucatán", Concentrado!$B$2:$B161,  "="&amp;$A5)</f>
        <v>0</v>
      </c>
      <c r="F5" s="6">
        <f>SUMIFS(Concentrado!G$2:G161, Concentrado!$A$2:$A161, "=Yucatán", Concentrado!$B$2:$B161,  "="&amp;$A5)</f>
        <v>465</v>
      </c>
    </row>
    <row r="6" spans="1:6" x14ac:dyDescent="0.2">
      <c r="A6" s="5" t="s">
        <v>10</v>
      </c>
      <c r="B6" s="6">
        <f>SUMIFS(Concentrado!C$2:C161, Concentrado!$A$2:$A161, "=Yucatán", Concentrado!$B$2:$B161,  "="&amp;$A6)</f>
        <v>19</v>
      </c>
      <c r="C6" s="6">
        <f>SUMIFS(Concentrado!D$2:D161, Concentrado!$A$2:$A161, "=Yucatán", Concentrado!$B$2:$B161,  "="&amp;$A6)</f>
        <v>345</v>
      </c>
      <c r="D6" s="6">
        <f>SUMIFS(Concentrado!E$2:E161, Concentrado!$A$2:$A161, "=Yucatán", Concentrado!$B$2:$B161,  "="&amp;$A6)</f>
        <v>0</v>
      </c>
      <c r="E6" s="6">
        <f>SUMIFS(Concentrado!F$2:F161, Concentrado!$A$2:$A161, "=Yucatán", Concentrado!$B$2:$B161,  "="&amp;$A6)</f>
        <v>0</v>
      </c>
      <c r="F6" s="6">
        <f>SUMIFS(Concentrado!G$2:G161, Concentrado!$A$2:$A161, "=Yucatán", Concentrado!$B$2:$B161,  "="&amp;$A6)</f>
        <v>364</v>
      </c>
    </row>
    <row r="7" spans="1:6" x14ac:dyDescent="0.2">
      <c r="A7" s="7" t="s">
        <v>4</v>
      </c>
      <c r="B7" s="8">
        <f>SUM(B2:B6)</f>
        <v>278</v>
      </c>
      <c r="C7" s="8">
        <f t="shared" ref="C7:F7" si="0">SUM(C2:C6)</f>
        <v>1199</v>
      </c>
      <c r="D7" s="8">
        <f t="shared" ref="D7" si="1">SUM(D2:D6)</f>
        <v>0</v>
      </c>
      <c r="E7" s="8">
        <f t="shared" si="0"/>
        <v>0</v>
      </c>
      <c r="F7" s="8">
        <f t="shared" si="0"/>
        <v>1477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"/>
  <sheetViews>
    <sheetView tabSelected="1"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"=Zacatecas", Concentrado!$B$2:$B161,  "="&amp;$A2)</f>
        <v>1</v>
      </c>
      <c r="C2" s="6">
        <f>SUMIFS(Concentrado!D$2:D161, Concentrado!$A$2:$A161, "=Zacatecas", Concentrado!$B$2:$B161,  "="&amp;$A2)</f>
        <v>15</v>
      </c>
      <c r="D2" s="6">
        <f>SUMIFS(Concentrado!E$2:E161, Concentrado!$A$2:$A161, "=Zacatecas", Concentrado!$B$2:$B161,  "="&amp;$A2)</f>
        <v>0</v>
      </c>
      <c r="E2" s="6">
        <f>SUMIFS(Concentrado!F$2:F161, Concentrado!$A$2:$A161, "=Zacatecas", Concentrado!$B$2:$B161,  "="&amp;$A2)</f>
        <v>0</v>
      </c>
      <c r="F2" s="6">
        <f>SUMIFS(Concentrado!G$2:G161, Concentrado!$A$2:$A161, "=Zacatecas", Concentrado!$B$2:$B161,  "="&amp;$A2)</f>
        <v>16</v>
      </c>
    </row>
    <row r="3" spans="1:6" x14ac:dyDescent="0.2">
      <c r="A3" s="5" t="s">
        <v>11</v>
      </c>
      <c r="B3" s="6">
        <f>SUMIFS(Concentrado!C$2:C161, Concentrado!$A$2:$A161, "=Zacatecas", Concentrado!$B$2:$B161,  "="&amp;$A3)</f>
        <v>0</v>
      </c>
      <c r="C3" s="6">
        <f>SUMIFS(Concentrado!D$2:D161, Concentrado!$A$2:$A161, "=Zacatecas", Concentrado!$B$2:$B161,  "="&amp;$A3)</f>
        <v>35</v>
      </c>
      <c r="D3" s="6">
        <f>SUMIFS(Concentrado!E$2:E161, Concentrado!$A$2:$A161, "=Zacatecas", Concentrado!$B$2:$B161,  "="&amp;$A3)</f>
        <v>0</v>
      </c>
      <c r="E3" s="6">
        <f>SUMIFS(Concentrado!F$2:F161, Concentrado!$A$2:$A161, "=Zacatecas", Concentrado!$B$2:$B161,  "="&amp;$A3)</f>
        <v>0</v>
      </c>
      <c r="F3" s="6">
        <f>SUMIFS(Concentrado!G$2:G161, Concentrado!$A$2:$A161, "=Zacatecas", Concentrado!$B$2:$B161,  "="&amp;$A3)</f>
        <v>35</v>
      </c>
    </row>
    <row r="4" spans="1:6" x14ac:dyDescent="0.2">
      <c r="A4" s="5" t="s">
        <v>9</v>
      </c>
      <c r="B4" s="6">
        <f>SUMIFS(Concentrado!C$2:C161, Concentrado!$A$2:$A161, "=Zacatecas", Concentrado!$B$2:$B161,  "="&amp;$A4)</f>
        <v>187</v>
      </c>
      <c r="C4" s="6">
        <f>SUMIFS(Concentrado!D$2:D161, Concentrado!$A$2:$A161, "=Zacatecas", Concentrado!$B$2:$B161,  "="&amp;$A4)</f>
        <v>183</v>
      </c>
      <c r="D4" s="6">
        <f>SUMIFS(Concentrado!E$2:E161, Concentrado!$A$2:$A161, "=Zacatecas", Concentrado!$B$2:$B161,  "="&amp;$A4)</f>
        <v>0</v>
      </c>
      <c r="E4" s="6">
        <f>SUMIFS(Concentrado!F$2:F161, Concentrado!$A$2:$A161, "=Zacatecas", Concentrado!$B$2:$B161,  "="&amp;$A4)</f>
        <v>0</v>
      </c>
      <c r="F4" s="6">
        <f>SUMIFS(Concentrado!G$2:G161, Concentrado!$A$2:$A161, "=Zacatecas", Concentrado!$B$2:$B161,  "="&amp;$A4)</f>
        <v>370</v>
      </c>
    </row>
    <row r="5" spans="1:6" x14ac:dyDescent="0.2">
      <c r="A5" s="5" t="s">
        <v>13</v>
      </c>
      <c r="B5" s="6">
        <f>SUMIFS(Concentrado!C$2:C161, Concentrado!$A$2:$A161, "=Zacatecas", Concentrado!$B$2:$B161,  "="&amp;$A5)</f>
        <v>3</v>
      </c>
      <c r="C5" s="6">
        <f>SUMIFS(Concentrado!D$2:D161, Concentrado!$A$2:$A161, "=Zacatecas", Concentrado!$B$2:$B161,  "="&amp;$A5)</f>
        <v>365</v>
      </c>
      <c r="D5" s="6">
        <f>SUMIFS(Concentrado!E$2:E161, Concentrado!$A$2:$A161, "=Zacatecas", Concentrado!$B$2:$B161,  "="&amp;$A5)</f>
        <v>0</v>
      </c>
      <c r="E5" s="6">
        <f>SUMIFS(Concentrado!F$2:F161, Concentrado!$A$2:$A161, "=Zacatecas", Concentrado!$B$2:$B161,  "="&amp;$A5)</f>
        <v>0</v>
      </c>
      <c r="F5" s="6">
        <f>SUMIFS(Concentrado!G$2:G161, Concentrado!$A$2:$A161, "=Zacatecas", Concentrado!$B$2:$B161,  "="&amp;$A5)</f>
        <v>368</v>
      </c>
    </row>
    <row r="6" spans="1:6" x14ac:dyDescent="0.2">
      <c r="A6" s="5" t="s">
        <v>10</v>
      </c>
      <c r="B6" s="6">
        <f>SUMIFS(Concentrado!C$2:C161, Concentrado!$A$2:$A161, "=Zacatecas", Concentrado!$B$2:$B161,  "="&amp;$A6)</f>
        <v>2</v>
      </c>
      <c r="C6" s="6">
        <f>SUMIFS(Concentrado!D$2:D161, Concentrado!$A$2:$A161, "=Zacatecas", Concentrado!$B$2:$B161,  "="&amp;$A6)</f>
        <v>25</v>
      </c>
      <c r="D6" s="6">
        <f>SUMIFS(Concentrado!E$2:E161, Concentrado!$A$2:$A161, "=Zacatecas", Concentrado!$B$2:$B161,  "="&amp;$A6)</f>
        <v>0</v>
      </c>
      <c r="E6" s="6">
        <f>SUMIFS(Concentrado!F$2:F161, Concentrado!$A$2:$A161, "=Zacatecas", Concentrado!$B$2:$B161,  "="&amp;$A6)</f>
        <v>0</v>
      </c>
      <c r="F6" s="6">
        <f>SUMIFS(Concentrado!G$2:G161, Concentrado!$A$2:$A161, "=Zacatecas", Concentrado!$B$2:$B161,  "="&amp;$A6)</f>
        <v>27</v>
      </c>
    </row>
    <row r="7" spans="1:6" x14ac:dyDescent="0.2">
      <c r="A7" s="7" t="s">
        <v>4</v>
      </c>
      <c r="B7" s="8">
        <f>SUM(B2:B6)</f>
        <v>193</v>
      </c>
      <c r="C7" s="8">
        <f t="shared" ref="C7:F7" si="0">SUM(C2:C6)</f>
        <v>623</v>
      </c>
      <c r="D7" s="8">
        <f t="shared" ref="D7" si="1">SUM(D2:D6)</f>
        <v>0</v>
      </c>
      <c r="E7" s="8">
        <f t="shared" si="0"/>
        <v>0</v>
      </c>
      <c r="F7" s="8">
        <f t="shared" si="0"/>
        <v>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"=Baja California", Concentrado!$B$2:$B161,  "="&amp;$A2)</f>
        <v>0</v>
      </c>
      <c r="C2" s="6">
        <f>SUMIFS(Concentrado!D$2:D161, Concentrado!$A$2:$A161, "=Baja California", Concentrado!$B$2:$B161,  "="&amp;$A2)</f>
        <v>3</v>
      </c>
      <c r="D2" s="6">
        <f>SUMIFS(Concentrado!E$2:E161, Concentrado!$A$2:$A161, "=Baja California", Concentrado!$B$2:$B161,  "="&amp;$A2)</f>
        <v>0</v>
      </c>
      <c r="E2" s="6">
        <f>SUMIFS(Concentrado!F$2:F161, Concentrado!$A$2:$A161, "=Baja California", Concentrado!$B$2:$B161,  "="&amp;$A2)</f>
        <v>0</v>
      </c>
      <c r="F2" s="6">
        <f>SUMIFS(Concentrado!G$2:G161, Concentrado!$A$2:$A161, "=Baja California", Concentrado!$B$2:$B161,  "="&amp;$A2)</f>
        <v>3</v>
      </c>
    </row>
    <row r="3" spans="1:6" x14ac:dyDescent="0.2">
      <c r="A3" s="5" t="s">
        <v>11</v>
      </c>
      <c r="B3" s="6">
        <f>SUMIFS(Concentrado!C$2:C161, Concentrado!$A$2:$A161, "=Baja California", Concentrado!$B$2:$B161,  "="&amp;$A3)</f>
        <v>1</v>
      </c>
      <c r="C3" s="6">
        <f>SUMIFS(Concentrado!D$2:D161, Concentrado!$A$2:$A161, "=Baja California", Concentrado!$B$2:$B161,  "="&amp;$A3)</f>
        <v>3</v>
      </c>
      <c r="D3" s="6">
        <f>SUMIFS(Concentrado!E$2:E161, Concentrado!$A$2:$A161, "=Baja California", Concentrado!$B$2:$B161,  "="&amp;$A3)</f>
        <v>0</v>
      </c>
      <c r="E3" s="6">
        <f>SUMIFS(Concentrado!F$2:F161, Concentrado!$A$2:$A161, "=Baja California", Concentrado!$B$2:$B161,  "="&amp;$A3)</f>
        <v>0</v>
      </c>
      <c r="F3" s="6">
        <f>SUMIFS(Concentrado!G$2:G161, Concentrado!$A$2:$A161, "=Baja California", Concentrado!$B$2:$B161,  "="&amp;$A3)</f>
        <v>4</v>
      </c>
    </row>
    <row r="4" spans="1:6" x14ac:dyDescent="0.2">
      <c r="A4" s="5" t="s">
        <v>9</v>
      </c>
      <c r="B4" s="6">
        <f>SUMIFS(Concentrado!C$2:C161, Concentrado!$A$2:$A161, "=Baja California", Concentrado!$B$2:$B161,  "="&amp;$A4)</f>
        <v>360</v>
      </c>
      <c r="C4" s="6">
        <f>SUMIFS(Concentrado!D$2:D161, Concentrado!$A$2:$A161, "=Baja California", Concentrado!$B$2:$B161,  "="&amp;$A4)</f>
        <v>208</v>
      </c>
      <c r="D4" s="6">
        <f>SUMIFS(Concentrado!E$2:E161, Concentrado!$A$2:$A161, "=Baja California", Concentrado!$B$2:$B161,  "="&amp;$A4)</f>
        <v>0</v>
      </c>
      <c r="E4" s="6">
        <f>SUMIFS(Concentrado!F$2:F161, Concentrado!$A$2:$A161, "=Baja California", Concentrado!$B$2:$B161,  "="&amp;$A4)</f>
        <v>0</v>
      </c>
      <c r="F4" s="6">
        <f>SUMIFS(Concentrado!G$2:G161, Concentrado!$A$2:$A161, "=Baja California", Concentrado!$B$2:$B161,  "="&amp;$A4)</f>
        <v>568</v>
      </c>
    </row>
    <row r="5" spans="1:6" x14ac:dyDescent="0.2">
      <c r="A5" s="5" t="s">
        <v>13</v>
      </c>
      <c r="B5" s="6">
        <f>SUMIFS(Concentrado!C$2:C161, Concentrado!$A$2:$A161, "=Baja California", Concentrado!$B$2:$B161,  "="&amp;$A5)</f>
        <v>0</v>
      </c>
      <c r="C5" s="6">
        <f>SUMIFS(Concentrado!D$2:D161, Concentrado!$A$2:$A161, "=Baja California", Concentrado!$B$2:$B161,  "="&amp;$A5)</f>
        <v>328</v>
      </c>
      <c r="D5" s="6">
        <f>SUMIFS(Concentrado!E$2:E161, Concentrado!$A$2:$A161, "=Baja California", Concentrado!$B$2:$B161,  "="&amp;$A5)</f>
        <v>0</v>
      </c>
      <c r="E5" s="6">
        <f>SUMIFS(Concentrado!F$2:F161, Concentrado!$A$2:$A161, "=Baja California", Concentrado!$B$2:$B161,  "="&amp;$A5)</f>
        <v>0</v>
      </c>
      <c r="F5" s="6">
        <f>SUMIFS(Concentrado!G$2:G161, Concentrado!$A$2:$A161, "=Baja California", Concentrado!$B$2:$B161,  "="&amp;$A5)</f>
        <v>328</v>
      </c>
    </row>
    <row r="6" spans="1:6" x14ac:dyDescent="0.2">
      <c r="A6" s="5" t="s">
        <v>10</v>
      </c>
      <c r="B6" s="6">
        <f>SUMIFS(Concentrado!C$2:C161, Concentrado!$A$2:$A161, "=Baja California", Concentrado!$B$2:$B161,  "="&amp;$A6)</f>
        <v>5</v>
      </c>
      <c r="C6" s="6">
        <f>SUMIFS(Concentrado!D$2:D161, Concentrado!$A$2:$A161, "=Baja California", Concentrado!$B$2:$B161,  "="&amp;$A6)</f>
        <v>144</v>
      </c>
      <c r="D6" s="6">
        <f>SUMIFS(Concentrado!E$2:E161, Concentrado!$A$2:$A161, "=Baja California", Concentrado!$B$2:$B161,  "="&amp;$A6)</f>
        <v>0</v>
      </c>
      <c r="E6" s="6">
        <f>SUMIFS(Concentrado!F$2:F161, Concentrado!$A$2:$A161, "=Baja California", Concentrado!$B$2:$B161,  "="&amp;$A6)</f>
        <v>0</v>
      </c>
      <c r="F6" s="6">
        <f>SUMIFS(Concentrado!G$2:G161, Concentrado!$A$2:$A161, "=Baja California", Concentrado!$B$2:$B161,  "="&amp;$A6)</f>
        <v>149</v>
      </c>
    </row>
    <row r="7" spans="1:6" x14ac:dyDescent="0.2">
      <c r="A7" s="7" t="s">
        <v>4</v>
      </c>
      <c r="B7" s="8">
        <f>SUM(B2:B6)</f>
        <v>366</v>
      </c>
      <c r="C7" s="8">
        <f t="shared" ref="C7:F7" si="0">SUM(C2:C6)</f>
        <v>686</v>
      </c>
      <c r="D7" s="8">
        <f t="shared" ref="D7" si="1">SUM(D2:D6)</f>
        <v>0</v>
      </c>
      <c r="E7" s="8">
        <f t="shared" si="0"/>
        <v>0</v>
      </c>
      <c r="F7" s="8">
        <f t="shared" si="0"/>
        <v>1052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"=Baja California Sur", Concentrado!$B$2:$B161,  "="&amp;$A2)</f>
        <v>1</v>
      </c>
      <c r="C2" s="6">
        <f>SUMIFS(Concentrado!D$2:D161, Concentrado!$A$2:$A161, "=Baja California Sur", Concentrado!$B$2:$B161,  "="&amp;$A2)</f>
        <v>0</v>
      </c>
      <c r="D2" s="6">
        <f>SUMIFS(Concentrado!E$2:E161, Concentrado!$A$2:$A161, "=Baja California Sur", Concentrado!$B$2:$B161,  "="&amp;$A2)</f>
        <v>0</v>
      </c>
      <c r="E2" s="6">
        <f>SUMIFS(Concentrado!F$2:F161, Concentrado!$A$2:$A161, "=Baja California Sur", Concentrado!$B$2:$B161,  "="&amp;$A2)</f>
        <v>0</v>
      </c>
      <c r="F2" s="6">
        <f>SUMIFS(Concentrado!G$2:G161, Concentrado!$A$2:$A161, "=Baja California Sur", Concentrado!$B$2:$B161,  "="&amp;$A2)</f>
        <v>1</v>
      </c>
    </row>
    <row r="3" spans="1:6" x14ac:dyDescent="0.2">
      <c r="A3" s="5" t="s">
        <v>11</v>
      </c>
      <c r="B3" s="6">
        <f>SUMIFS(Concentrado!C$2:C161, Concentrado!$A$2:$A161, "=Baja California Sur", Concentrado!$B$2:$B161,  "="&amp;$A3)</f>
        <v>0</v>
      </c>
      <c r="C3" s="6">
        <f>SUMIFS(Concentrado!D$2:D161, Concentrado!$A$2:$A161, "=Baja California Sur", Concentrado!$B$2:$B161,  "="&amp;$A3)</f>
        <v>0</v>
      </c>
      <c r="D3" s="6">
        <f>SUMIFS(Concentrado!E$2:E161, Concentrado!$A$2:$A161, "=Baja California Sur", Concentrado!$B$2:$B161,  "="&amp;$A3)</f>
        <v>0</v>
      </c>
      <c r="E3" s="6">
        <f>SUMIFS(Concentrado!F$2:F161, Concentrado!$A$2:$A161, "=Baja California Sur", Concentrado!$B$2:$B161,  "="&amp;$A3)</f>
        <v>0</v>
      </c>
      <c r="F3" s="6">
        <f>SUMIFS(Concentrado!G$2:G161, Concentrado!$A$2:$A161, "=Baja California Sur", Concentrado!$B$2:$B161,  "="&amp;$A3)</f>
        <v>0</v>
      </c>
    </row>
    <row r="4" spans="1:6" x14ac:dyDescent="0.2">
      <c r="A4" s="5" t="s">
        <v>9</v>
      </c>
      <c r="B4" s="6">
        <f>SUMIFS(Concentrado!C$2:C161, Concentrado!$A$2:$A161, "=Baja California Sur", Concentrado!$B$2:$B161,  "="&amp;$A4)</f>
        <v>102</v>
      </c>
      <c r="C4" s="6">
        <f>SUMIFS(Concentrado!D$2:D161, Concentrado!$A$2:$A161, "=Baja California Sur", Concentrado!$B$2:$B161,  "="&amp;$A4)</f>
        <v>43</v>
      </c>
      <c r="D4" s="6">
        <f>SUMIFS(Concentrado!E$2:E161, Concentrado!$A$2:$A161, "=Baja California Sur", Concentrado!$B$2:$B161,  "="&amp;$A4)</f>
        <v>0</v>
      </c>
      <c r="E4" s="6">
        <f>SUMIFS(Concentrado!F$2:F161, Concentrado!$A$2:$A161, "=Baja California Sur", Concentrado!$B$2:$B161,  "="&amp;$A4)</f>
        <v>4</v>
      </c>
      <c r="F4" s="6">
        <f>SUMIFS(Concentrado!G$2:G161, Concentrado!$A$2:$A161, "=Baja California Sur", Concentrado!$B$2:$B161,  "="&amp;$A4)</f>
        <v>149</v>
      </c>
    </row>
    <row r="5" spans="1:6" x14ac:dyDescent="0.2">
      <c r="A5" s="5" t="s">
        <v>13</v>
      </c>
      <c r="B5" s="6">
        <f>SUMIFS(Concentrado!C$2:C161, Concentrado!$A$2:$A161, "=Baja California Sur", Concentrado!$B$2:$B161,  "="&amp;$A5)</f>
        <v>0</v>
      </c>
      <c r="C5" s="6">
        <f>SUMIFS(Concentrado!D$2:D161, Concentrado!$A$2:$A161, "=Baja California Sur", Concentrado!$B$2:$B161,  "="&amp;$A5)</f>
        <v>2</v>
      </c>
      <c r="D5" s="6">
        <f>SUMIFS(Concentrado!E$2:E161, Concentrado!$A$2:$A161, "=Baja California Sur", Concentrado!$B$2:$B161,  "="&amp;$A5)</f>
        <v>0</v>
      </c>
      <c r="E5" s="6">
        <f>SUMIFS(Concentrado!F$2:F161, Concentrado!$A$2:$A161, "=Baja California Sur", Concentrado!$B$2:$B161,  "="&amp;$A5)</f>
        <v>0</v>
      </c>
      <c r="F5" s="6">
        <f>SUMIFS(Concentrado!G$2:G161, Concentrado!$A$2:$A161, "=Baja California Sur", Concentrado!$B$2:$B161,  "="&amp;$A5)</f>
        <v>2</v>
      </c>
    </row>
    <row r="6" spans="1:6" x14ac:dyDescent="0.2">
      <c r="A6" s="5" t="s">
        <v>10</v>
      </c>
      <c r="B6" s="6">
        <f>SUMIFS(Concentrado!C$2:C161, Concentrado!$A$2:$A161, "=Baja California Sur", Concentrado!$B$2:$B161,  "="&amp;$A6)</f>
        <v>3</v>
      </c>
      <c r="C6" s="6">
        <f>SUMIFS(Concentrado!D$2:D161, Concentrado!$A$2:$A161, "=Baja California Sur", Concentrado!$B$2:$B161,  "="&amp;$A6)</f>
        <v>19</v>
      </c>
      <c r="D6" s="6">
        <f>SUMIFS(Concentrado!E$2:E161, Concentrado!$A$2:$A161, "=Baja California Sur", Concentrado!$B$2:$B161,  "="&amp;$A6)</f>
        <v>0</v>
      </c>
      <c r="E6" s="6">
        <f>SUMIFS(Concentrado!F$2:F161, Concentrado!$A$2:$A161, "=Baja California Sur", Concentrado!$B$2:$B161,  "="&amp;$A6)</f>
        <v>1</v>
      </c>
      <c r="F6" s="6">
        <f>SUMIFS(Concentrado!G$2:G161, Concentrado!$A$2:$A161, "=Baja California Sur", Concentrado!$B$2:$B161,  "="&amp;$A6)</f>
        <v>23</v>
      </c>
    </row>
    <row r="7" spans="1:6" x14ac:dyDescent="0.2">
      <c r="A7" s="7" t="s">
        <v>4</v>
      </c>
      <c r="B7" s="8">
        <f>SUM(B2:B6)</f>
        <v>106</v>
      </c>
      <c r="C7" s="8">
        <f t="shared" ref="C7:F7" si="0">SUM(C2:C6)</f>
        <v>64</v>
      </c>
      <c r="D7" s="8">
        <f t="shared" ref="D7" si="1">SUM(D2:D6)</f>
        <v>0</v>
      </c>
      <c r="E7" s="8">
        <f t="shared" si="0"/>
        <v>5</v>
      </c>
      <c r="F7" s="8">
        <f t="shared" si="0"/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"=Campeche", Concentrado!$B$2:$B161,  "="&amp;$A2)</f>
        <v>0</v>
      </c>
      <c r="C2" s="6">
        <f>SUMIFS(Concentrado!D$2:D161, Concentrado!$A$2:$A161, "=Campeche", Concentrado!$B$2:$B161,  "="&amp;$A2)</f>
        <v>2</v>
      </c>
      <c r="D2" s="6">
        <f>SUMIFS(Concentrado!E$2:E161, Concentrado!$A$2:$A161, "=Campeche", Concentrado!$B$2:$B161,  "="&amp;$A2)</f>
        <v>0</v>
      </c>
      <c r="E2" s="6">
        <f>SUMIFS(Concentrado!F$2:F161, Concentrado!$A$2:$A161, "=Campeche", Concentrado!$B$2:$B161,  "="&amp;$A2)</f>
        <v>0</v>
      </c>
      <c r="F2" s="6">
        <f>SUMIFS(Concentrado!G$2:G161, Concentrado!$A$2:$A161, "=Campeche", Concentrado!$B$2:$B161,  "="&amp;$A2)</f>
        <v>2</v>
      </c>
    </row>
    <row r="3" spans="1:6" x14ac:dyDescent="0.2">
      <c r="A3" s="5" t="s">
        <v>11</v>
      </c>
      <c r="B3" s="6">
        <f>SUMIFS(Concentrado!C$2:C161, Concentrado!$A$2:$A161, "=Campeche", Concentrado!$B$2:$B161,  "="&amp;$A3)</f>
        <v>0</v>
      </c>
      <c r="C3" s="6">
        <f>SUMIFS(Concentrado!D$2:D161, Concentrado!$A$2:$A161, "=Campeche", Concentrado!$B$2:$B161,  "="&amp;$A3)</f>
        <v>7</v>
      </c>
      <c r="D3" s="6">
        <f>SUMIFS(Concentrado!E$2:E161, Concentrado!$A$2:$A161, "=Campeche", Concentrado!$B$2:$B161,  "="&amp;$A3)</f>
        <v>0</v>
      </c>
      <c r="E3" s="6">
        <f>SUMIFS(Concentrado!F$2:F161, Concentrado!$A$2:$A161, "=Campeche", Concentrado!$B$2:$B161,  "="&amp;$A3)</f>
        <v>0</v>
      </c>
      <c r="F3" s="6">
        <f>SUMIFS(Concentrado!G$2:G161, Concentrado!$A$2:$A161, "=Campeche", Concentrado!$B$2:$B161,  "="&amp;$A3)</f>
        <v>7</v>
      </c>
    </row>
    <row r="4" spans="1:6" x14ac:dyDescent="0.2">
      <c r="A4" s="5" t="s">
        <v>9</v>
      </c>
      <c r="B4" s="6">
        <f>SUMIFS(Concentrado!C$2:C161, Concentrado!$A$2:$A161, "=Campeche", Concentrado!$B$2:$B161,  "="&amp;$A4)</f>
        <v>435</v>
      </c>
      <c r="C4" s="6">
        <f>SUMIFS(Concentrado!D$2:D161, Concentrado!$A$2:$A161, "=Campeche", Concentrado!$B$2:$B161,  "="&amp;$A4)</f>
        <v>272</v>
      </c>
      <c r="D4" s="6">
        <f>SUMIFS(Concentrado!E$2:E161, Concentrado!$A$2:$A161, "=Campeche", Concentrado!$B$2:$B161,  "="&amp;$A4)</f>
        <v>0</v>
      </c>
      <c r="E4" s="6">
        <f>SUMIFS(Concentrado!F$2:F161, Concentrado!$A$2:$A161, "=Campeche", Concentrado!$B$2:$B161,  "="&amp;$A4)</f>
        <v>0</v>
      </c>
      <c r="F4" s="6">
        <f>SUMIFS(Concentrado!G$2:G161, Concentrado!$A$2:$A161, "=Campeche", Concentrado!$B$2:$B161,  "="&amp;$A4)</f>
        <v>707</v>
      </c>
    </row>
    <row r="5" spans="1:6" x14ac:dyDescent="0.2">
      <c r="A5" s="5" t="s">
        <v>13</v>
      </c>
      <c r="B5" s="6">
        <f>SUMIFS(Concentrado!C$2:C161, Concentrado!$A$2:$A161, "=Campeche", Concentrado!$B$2:$B161,  "="&amp;$A5)</f>
        <v>2</v>
      </c>
      <c r="C5" s="6">
        <f>SUMIFS(Concentrado!D$2:D161, Concentrado!$A$2:$A161, "=Campeche", Concentrado!$B$2:$B161,  "="&amp;$A5)</f>
        <v>165</v>
      </c>
      <c r="D5" s="6">
        <f>SUMIFS(Concentrado!E$2:E161, Concentrado!$A$2:$A161, "=Campeche", Concentrado!$B$2:$B161,  "="&amp;$A5)</f>
        <v>0</v>
      </c>
      <c r="E5" s="6">
        <f>SUMIFS(Concentrado!F$2:F161, Concentrado!$A$2:$A161, "=Campeche", Concentrado!$B$2:$B161,  "="&amp;$A5)</f>
        <v>0</v>
      </c>
      <c r="F5" s="6">
        <f>SUMIFS(Concentrado!G$2:G161, Concentrado!$A$2:$A161, "=Campeche", Concentrado!$B$2:$B161,  "="&amp;$A5)</f>
        <v>167</v>
      </c>
    </row>
    <row r="6" spans="1:6" x14ac:dyDescent="0.2">
      <c r="A6" s="5" t="s">
        <v>10</v>
      </c>
      <c r="B6" s="6">
        <f>SUMIFS(Concentrado!C$2:C161, Concentrado!$A$2:$A161, "=Campeche", Concentrado!$B$2:$B161,  "="&amp;$A6)</f>
        <v>2</v>
      </c>
      <c r="C6" s="6">
        <f>SUMIFS(Concentrado!D$2:D161, Concentrado!$A$2:$A161, "=Campeche", Concentrado!$B$2:$B161,  "="&amp;$A6)</f>
        <v>55</v>
      </c>
      <c r="D6" s="6">
        <f>SUMIFS(Concentrado!E$2:E161, Concentrado!$A$2:$A161, "=Campeche", Concentrado!$B$2:$B161,  "="&amp;$A6)</f>
        <v>0</v>
      </c>
      <c r="E6" s="6">
        <f>SUMIFS(Concentrado!F$2:F161, Concentrado!$A$2:$A161, "=Campeche", Concentrado!$B$2:$B161,  "="&amp;$A6)</f>
        <v>0</v>
      </c>
      <c r="F6" s="6">
        <f>SUMIFS(Concentrado!G$2:G161, Concentrado!$A$2:$A161, "=Campeche", Concentrado!$B$2:$B161,  "="&amp;$A6)</f>
        <v>57</v>
      </c>
    </row>
    <row r="7" spans="1:6" x14ac:dyDescent="0.2">
      <c r="A7" s="7" t="s">
        <v>4</v>
      </c>
      <c r="B7" s="8">
        <f>SUM(B2:B6)</f>
        <v>439</v>
      </c>
      <c r="C7" s="8">
        <f t="shared" ref="C7:F7" si="0">SUM(C2:C6)</f>
        <v>501</v>
      </c>
      <c r="D7" s="8">
        <f t="shared" ref="D7" si="1">SUM(D2:D6)</f>
        <v>0</v>
      </c>
      <c r="E7" s="8">
        <f t="shared" si="0"/>
        <v>0</v>
      </c>
      <c r="F7" s="8">
        <f t="shared" si="0"/>
        <v>940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"=Chiapas", Concentrado!$B$2:$B161,  "="&amp;$A2)</f>
        <v>3</v>
      </c>
      <c r="C2" s="6">
        <f>SUMIFS(Concentrado!D$2:D161, Concentrado!$A$2:$A161, "=Chiapas", Concentrado!$B$2:$B161,  "="&amp;$A2)</f>
        <v>62</v>
      </c>
      <c r="D2" s="6">
        <f>SUMIFS(Concentrado!E$2:E161, Concentrado!$A$2:$A161, "=Chiapas", Concentrado!$B$2:$B161,  "="&amp;$A2)</f>
        <v>0</v>
      </c>
      <c r="E2" s="6">
        <f>SUMIFS(Concentrado!F$2:F161, Concentrado!$A$2:$A161, "=Chiapas", Concentrado!$B$2:$B161,  "="&amp;$A2)</f>
        <v>0</v>
      </c>
      <c r="F2" s="6">
        <f>SUMIFS(Concentrado!G$2:G161, Concentrado!$A$2:$A161, "=Chiapas", Concentrado!$B$2:$B161,  "="&amp;$A2)</f>
        <v>65</v>
      </c>
    </row>
    <row r="3" spans="1:6" x14ac:dyDescent="0.2">
      <c r="A3" s="5" t="s">
        <v>11</v>
      </c>
      <c r="B3" s="6">
        <f>SUMIFS(Concentrado!C$2:C161, Concentrado!$A$2:$A161, "=Chiapas", Concentrado!$B$2:$B161,  "="&amp;$A3)</f>
        <v>0</v>
      </c>
      <c r="C3" s="6">
        <f>SUMIFS(Concentrado!D$2:D161, Concentrado!$A$2:$A161, "=Chiapas", Concentrado!$B$2:$B161,  "="&amp;$A3)</f>
        <v>17</v>
      </c>
      <c r="D3" s="6">
        <f>SUMIFS(Concentrado!E$2:E161, Concentrado!$A$2:$A161, "=Chiapas", Concentrado!$B$2:$B161,  "="&amp;$A3)</f>
        <v>0</v>
      </c>
      <c r="E3" s="6">
        <f>SUMIFS(Concentrado!F$2:F161, Concentrado!$A$2:$A161, "=Chiapas", Concentrado!$B$2:$B161,  "="&amp;$A3)</f>
        <v>0</v>
      </c>
      <c r="F3" s="6">
        <f>SUMIFS(Concentrado!G$2:G161, Concentrado!$A$2:$A161, "=Chiapas", Concentrado!$B$2:$B161,  "="&amp;$A3)</f>
        <v>17</v>
      </c>
    </row>
    <row r="4" spans="1:6" x14ac:dyDescent="0.2">
      <c r="A4" s="5" t="s">
        <v>9</v>
      </c>
      <c r="B4" s="6">
        <f>SUMIFS(Concentrado!C$2:C161, Concentrado!$A$2:$A161, "=Chiapas", Concentrado!$B$2:$B161,  "="&amp;$A4)</f>
        <v>763</v>
      </c>
      <c r="C4" s="6">
        <f>SUMIFS(Concentrado!D$2:D161, Concentrado!$A$2:$A161, "=Chiapas", Concentrado!$B$2:$B161,  "="&amp;$A4)</f>
        <v>581</v>
      </c>
      <c r="D4" s="6">
        <f>SUMIFS(Concentrado!E$2:E161, Concentrado!$A$2:$A161, "=Chiapas", Concentrado!$B$2:$B161,  "="&amp;$A4)</f>
        <v>0</v>
      </c>
      <c r="E4" s="6">
        <f>SUMIFS(Concentrado!F$2:F161, Concentrado!$A$2:$A161, "=Chiapas", Concentrado!$B$2:$B161,  "="&amp;$A4)</f>
        <v>7</v>
      </c>
      <c r="F4" s="6">
        <f>SUMIFS(Concentrado!G$2:G161, Concentrado!$A$2:$A161, "=Chiapas", Concentrado!$B$2:$B161,  "="&amp;$A4)</f>
        <v>1351</v>
      </c>
    </row>
    <row r="5" spans="1:6" x14ac:dyDescent="0.2">
      <c r="A5" s="5" t="s">
        <v>13</v>
      </c>
      <c r="B5" s="6">
        <f>SUMIFS(Concentrado!C$2:C161, Concentrado!$A$2:$A161, "=Chiapas", Concentrado!$B$2:$B161,  "="&amp;$A5)</f>
        <v>5</v>
      </c>
      <c r="C5" s="6">
        <f>SUMIFS(Concentrado!D$2:D161, Concentrado!$A$2:$A161, "=Chiapas", Concentrado!$B$2:$B161,  "="&amp;$A5)</f>
        <v>298</v>
      </c>
      <c r="D5" s="6">
        <f>SUMIFS(Concentrado!E$2:E161, Concentrado!$A$2:$A161, "=Chiapas", Concentrado!$B$2:$B161,  "="&amp;$A5)</f>
        <v>0</v>
      </c>
      <c r="E5" s="6">
        <f>SUMIFS(Concentrado!F$2:F161, Concentrado!$A$2:$A161, "=Chiapas", Concentrado!$B$2:$B161,  "="&amp;$A5)</f>
        <v>0</v>
      </c>
      <c r="F5" s="6">
        <f>SUMIFS(Concentrado!G$2:G161, Concentrado!$A$2:$A161, "=Chiapas", Concentrado!$B$2:$B161,  "="&amp;$A5)</f>
        <v>303</v>
      </c>
    </row>
    <row r="6" spans="1:6" x14ac:dyDescent="0.2">
      <c r="A6" s="5" t="s">
        <v>10</v>
      </c>
      <c r="B6" s="6">
        <f>SUMIFS(Concentrado!C$2:C161, Concentrado!$A$2:$A161, "=Chiapas", Concentrado!$B$2:$B161,  "="&amp;$A6)</f>
        <v>8</v>
      </c>
      <c r="C6" s="6">
        <f>SUMIFS(Concentrado!D$2:D161, Concentrado!$A$2:$A161, "=Chiapas", Concentrado!$B$2:$B161,  "="&amp;$A6)</f>
        <v>227</v>
      </c>
      <c r="D6" s="6">
        <f>SUMIFS(Concentrado!E$2:E161, Concentrado!$A$2:$A161, "=Chiapas", Concentrado!$B$2:$B161,  "="&amp;$A6)</f>
        <v>0</v>
      </c>
      <c r="E6" s="6">
        <f>SUMIFS(Concentrado!F$2:F161, Concentrado!$A$2:$A161, "=Chiapas", Concentrado!$B$2:$B161,  "="&amp;$A6)</f>
        <v>0</v>
      </c>
      <c r="F6" s="6">
        <f>SUMIFS(Concentrado!G$2:G161, Concentrado!$A$2:$A161, "=Chiapas", Concentrado!$B$2:$B161,  "="&amp;$A6)</f>
        <v>235</v>
      </c>
    </row>
    <row r="7" spans="1:6" x14ac:dyDescent="0.2">
      <c r="A7" s="7" t="s">
        <v>4</v>
      </c>
      <c r="B7" s="8">
        <f>SUM(B2:B6)</f>
        <v>779</v>
      </c>
      <c r="C7" s="8">
        <f t="shared" ref="C7:F7" si="0">SUM(C2:C6)</f>
        <v>1185</v>
      </c>
      <c r="D7" s="8">
        <f t="shared" ref="D7" si="1">SUM(D2:D6)</f>
        <v>0</v>
      </c>
      <c r="E7" s="8">
        <f t="shared" si="0"/>
        <v>7</v>
      </c>
      <c r="F7" s="8">
        <f t="shared" si="0"/>
        <v>1971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"=Chihuahua", Concentrado!$B$2:$B161,  "="&amp;$A2)</f>
        <v>9</v>
      </c>
      <c r="C2" s="6">
        <f>SUMIFS(Concentrado!D$2:D161, Concentrado!$A$2:$A161, "=Chihuahua", Concentrado!$B$2:$B161,  "="&amp;$A2)</f>
        <v>64</v>
      </c>
      <c r="D2" s="6">
        <f>SUMIFS(Concentrado!E$2:E161, Concentrado!$A$2:$A161, "=Chihuahua", Concentrado!$B$2:$B161,  "="&amp;$A2)</f>
        <v>0</v>
      </c>
      <c r="E2" s="6">
        <f>SUMIFS(Concentrado!F$2:F161, Concentrado!$A$2:$A161, "=Chihuahua", Concentrado!$B$2:$B161,  "="&amp;$A2)</f>
        <v>0</v>
      </c>
      <c r="F2" s="6">
        <f>SUMIFS(Concentrado!G$2:G161, Concentrado!$A$2:$A161, "=Chihuahua", Concentrado!$B$2:$B161,  "="&amp;$A2)</f>
        <v>73</v>
      </c>
    </row>
    <row r="3" spans="1:6" x14ac:dyDescent="0.2">
      <c r="A3" s="5" t="s">
        <v>11</v>
      </c>
      <c r="B3" s="6">
        <f>SUMIFS(Concentrado!C$2:C161, Concentrado!$A$2:$A161, "=Chihuahua", Concentrado!$B$2:$B161,  "="&amp;$A3)</f>
        <v>5</v>
      </c>
      <c r="C3" s="6">
        <f>SUMIFS(Concentrado!D$2:D161, Concentrado!$A$2:$A161, "=Chihuahua", Concentrado!$B$2:$B161,  "="&amp;$A3)</f>
        <v>150</v>
      </c>
      <c r="D3" s="6">
        <f>SUMIFS(Concentrado!E$2:E161, Concentrado!$A$2:$A161, "=Chihuahua", Concentrado!$B$2:$B161,  "="&amp;$A3)</f>
        <v>0</v>
      </c>
      <c r="E3" s="6">
        <f>SUMIFS(Concentrado!F$2:F161, Concentrado!$A$2:$A161, "=Chihuahua", Concentrado!$B$2:$B161,  "="&amp;$A3)</f>
        <v>0</v>
      </c>
      <c r="F3" s="6">
        <f>SUMIFS(Concentrado!G$2:G161, Concentrado!$A$2:$A161, "=Chihuahua", Concentrado!$B$2:$B161,  "="&amp;$A3)</f>
        <v>155</v>
      </c>
    </row>
    <row r="4" spans="1:6" x14ac:dyDescent="0.2">
      <c r="A4" s="5" t="s">
        <v>9</v>
      </c>
      <c r="B4" s="6">
        <f>SUMIFS(Concentrado!C$2:C161, Concentrado!$A$2:$A161, "=Chihuahua", Concentrado!$B$2:$B161,  "="&amp;$A4)</f>
        <v>1326</v>
      </c>
      <c r="C4" s="6">
        <f>SUMIFS(Concentrado!D$2:D161, Concentrado!$A$2:$A161, "=Chihuahua", Concentrado!$B$2:$B161,  "="&amp;$A4)</f>
        <v>1360</v>
      </c>
      <c r="D4" s="6">
        <f>SUMIFS(Concentrado!E$2:E161, Concentrado!$A$2:$A161, "=Chihuahua", Concentrado!$B$2:$B161,  "="&amp;$A4)</f>
        <v>0</v>
      </c>
      <c r="E4" s="6">
        <f>SUMIFS(Concentrado!F$2:F161, Concentrado!$A$2:$A161, "=Chihuahua", Concentrado!$B$2:$B161,  "="&amp;$A4)</f>
        <v>3</v>
      </c>
      <c r="F4" s="6">
        <f>SUMIFS(Concentrado!G$2:G161, Concentrado!$A$2:$A161, "=Chihuahua", Concentrado!$B$2:$B161,  "="&amp;$A4)</f>
        <v>2689</v>
      </c>
    </row>
    <row r="5" spans="1:6" x14ac:dyDescent="0.2">
      <c r="A5" s="5" t="s">
        <v>13</v>
      </c>
      <c r="B5" s="6">
        <f>SUMIFS(Concentrado!C$2:C161, Concentrado!$A$2:$A161, "=Chihuahua", Concentrado!$B$2:$B161,  "="&amp;$A5)</f>
        <v>81</v>
      </c>
      <c r="C5" s="6">
        <f>SUMIFS(Concentrado!D$2:D161, Concentrado!$A$2:$A161, "=Chihuahua", Concentrado!$B$2:$B161,  "="&amp;$A5)</f>
        <v>1696</v>
      </c>
      <c r="D5" s="6">
        <f>SUMIFS(Concentrado!E$2:E161, Concentrado!$A$2:$A161, "=Chihuahua", Concentrado!$B$2:$B161,  "="&amp;$A5)</f>
        <v>0</v>
      </c>
      <c r="E5" s="6">
        <f>SUMIFS(Concentrado!F$2:F161, Concentrado!$A$2:$A161, "=Chihuahua", Concentrado!$B$2:$B161,  "="&amp;$A5)</f>
        <v>0</v>
      </c>
      <c r="F5" s="6">
        <f>SUMIFS(Concentrado!G$2:G161, Concentrado!$A$2:$A161, "=Chihuahua", Concentrado!$B$2:$B161,  "="&amp;$A5)</f>
        <v>1777</v>
      </c>
    </row>
    <row r="6" spans="1:6" x14ac:dyDescent="0.2">
      <c r="A6" s="5" t="s">
        <v>10</v>
      </c>
      <c r="B6" s="6">
        <f>SUMIFS(Concentrado!C$2:C161, Concentrado!$A$2:$A161, "=Chihuahua", Concentrado!$B$2:$B161,  "="&amp;$A6)</f>
        <v>26</v>
      </c>
      <c r="C6" s="6">
        <f>SUMIFS(Concentrado!D$2:D161, Concentrado!$A$2:$A161, "=Chihuahua", Concentrado!$B$2:$B161,  "="&amp;$A6)</f>
        <v>1231</v>
      </c>
      <c r="D6" s="6">
        <f>SUMIFS(Concentrado!E$2:E161, Concentrado!$A$2:$A161, "=Chihuahua", Concentrado!$B$2:$B161,  "="&amp;$A6)</f>
        <v>0</v>
      </c>
      <c r="E6" s="6">
        <f>SUMIFS(Concentrado!F$2:F161, Concentrado!$A$2:$A161, "=Chihuahua", Concentrado!$B$2:$B161,  "="&amp;$A6)</f>
        <v>1</v>
      </c>
      <c r="F6" s="6">
        <f>SUMIFS(Concentrado!G$2:G161, Concentrado!$A$2:$A161, "=Chihuahua", Concentrado!$B$2:$B161,  "="&amp;$A6)</f>
        <v>1258</v>
      </c>
    </row>
    <row r="7" spans="1:6" x14ac:dyDescent="0.2">
      <c r="A7" s="7" t="s">
        <v>4</v>
      </c>
      <c r="B7" s="8">
        <f>SUM(B2:B6)</f>
        <v>1447</v>
      </c>
      <c r="C7" s="8">
        <f t="shared" ref="C7:F7" si="0">SUM(C2:C6)</f>
        <v>4501</v>
      </c>
      <c r="D7" s="8">
        <f t="shared" ref="D7" si="1">SUM(D2:D6)</f>
        <v>0</v>
      </c>
      <c r="E7" s="8">
        <f t="shared" si="0"/>
        <v>4</v>
      </c>
      <c r="F7" s="8">
        <f t="shared" si="0"/>
        <v>5952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workbookViewId="0">
      <selection activeCell="F7" sqref="F7"/>
    </sheetView>
  </sheetViews>
  <sheetFormatPr baseColWidth="10" defaultRowHeight="15" x14ac:dyDescent="0.2"/>
  <cols>
    <col min="1" max="1" width="23.33203125" customWidth="1"/>
    <col min="4" max="4" width="15.1640625" customWidth="1"/>
    <col min="7" max="7" width="12.83203125" customWidth="1"/>
  </cols>
  <sheetData>
    <row r="1" spans="1:6" ht="30" x14ac:dyDescent="0.2">
      <c r="A1" s="1" t="s">
        <v>14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0</v>
      </c>
    </row>
    <row r="2" spans="1:6" x14ac:dyDescent="0.2">
      <c r="A2" s="5" t="s">
        <v>12</v>
      </c>
      <c r="B2" s="6">
        <f>SUMIFS(Concentrado!C$2:C161, Concentrado!$A$2:$A161, "=Ciudad de México", Concentrado!$B$2:$B161,  "="&amp;$A2)</f>
        <v>37</v>
      </c>
      <c r="C2" s="6">
        <f>SUMIFS(Concentrado!D$2:D161, Concentrado!$A$2:$A161, "=Ciudad de México", Concentrado!$B$2:$B161,  "="&amp;$A2)</f>
        <v>65</v>
      </c>
      <c r="D2" s="6">
        <f>SUMIFS(Concentrado!E$2:E161, Concentrado!$A$2:$A161, "=Ciudad de México", Concentrado!$B$2:$B161,  "="&amp;$A2)</f>
        <v>0</v>
      </c>
      <c r="E2" s="6">
        <f>SUMIFS(Concentrado!F$2:F161, Concentrado!$A$2:$A161, "=Ciudad de México", Concentrado!$B$2:$B161,  "="&amp;$A2)</f>
        <v>0</v>
      </c>
      <c r="F2" s="6">
        <f>SUMIFS(Concentrado!G$2:G161, Concentrado!$A$2:$A161, "=Ciudad de México", Concentrado!$B$2:$B161,  "="&amp;$A2)</f>
        <v>102</v>
      </c>
    </row>
    <row r="3" spans="1:6" x14ac:dyDescent="0.2">
      <c r="A3" s="5" t="s">
        <v>11</v>
      </c>
      <c r="B3" s="6">
        <f>SUMIFS(Concentrado!C$2:C161, Concentrado!$A$2:$A161, "=Ciudad de México", Concentrado!$B$2:$B161,  "="&amp;$A3)</f>
        <v>5</v>
      </c>
      <c r="C3" s="6">
        <f>SUMIFS(Concentrado!D$2:D161, Concentrado!$A$2:$A161, "=Ciudad de México", Concentrado!$B$2:$B161,  "="&amp;$A3)</f>
        <v>221</v>
      </c>
      <c r="D3" s="6">
        <f>SUMIFS(Concentrado!E$2:E161, Concentrado!$A$2:$A161, "=Ciudad de México", Concentrado!$B$2:$B161,  "="&amp;$A3)</f>
        <v>0</v>
      </c>
      <c r="E3" s="6">
        <f>SUMIFS(Concentrado!F$2:F161, Concentrado!$A$2:$A161, "=Ciudad de México", Concentrado!$B$2:$B161,  "="&amp;$A3)</f>
        <v>0</v>
      </c>
      <c r="F3" s="6">
        <f>SUMIFS(Concentrado!G$2:G161, Concentrado!$A$2:$A161, "=Ciudad de México", Concentrado!$B$2:$B161,  "="&amp;$A3)</f>
        <v>226</v>
      </c>
    </row>
    <row r="4" spans="1:6" x14ac:dyDescent="0.2">
      <c r="A4" s="5" t="s">
        <v>9</v>
      </c>
      <c r="B4" s="6">
        <f>SUMIFS(Concentrado!C$2:C161, Concentrado!$A$2:$A161, "=Ciudad de México", Concentrado!$B$2:$B161,  "="&amp;$A4)</f>
        <v>3543</v>
      </c>
      <c r="C4" s="6">
        <f>SUMIFS(Concentrado!D$2:D161, Concentrado!$A$2:$A161, "=Ciudad de México", Concentrado!$B$2:$B161,  "="&amp;$A4)</f>
        <v>2121</v>
      </c>
      <c r="D4" s="6">
        <f>SUMIFS(Concentrado!E$2:E161, Concentrado!$A$2:$A161, "=Ciudad de México", Concentrado!$B$2:$B161,  "="&amp;$A4)</f>
        <v>0</v>
      </c>
      <c r="E4" s="6">
        <f>SUMIFS(Concentrado!F$2:F161, Concentrado!$A$2:$A161, "=Ciudad de México", Concentrado!$B$2:$B161,  "="&amp;$A4)</f>
        <v>2</v>
      </c>
      <c r="F4" s="6">
        <f>SUMIFS(Concentrado!G$2:G161, Concentrado!$A$2:$A161, "=Ciudad de México", Concentrado!$B$2:$B161,  "="&amp;$A4)</f>
        <v>5666</v>
      </c>
    </row>
    <row r="5" spans="1:6" x14ac:dyDescent="0.2">
      <c r="A5" s="5" t="s">
        <v>13</v>
      </c>
      <c r="B5" s="6">
        <f>SUMIFS(Concentrado!C$2:C161, Concentrado!$A$2:$A161, "=Ciudad de México", Concentrado!$B$2:$B161,  "="&amp;$A5)</f>
        <v>70</v>
      </c>
      <c r="C5" s="6">
        <f>SUMIFS(Concentrado!D$2:D161, Concentrado!$A$2:$A161, "=Ciudad de México", Concentrado!$B$2:$B161,  "="&amp;$A5)</f>
        <v>1256</v>
      </c>
      <c r="D5" s="6">
        <f>SUMIFS(Concentrado!E$2:E161, Concentrado!$A$2:$A161, "=Ciudad de México", Concentrado!$B$2:$B161,  "="&amp;$A5)</f>
        <v>0</v>
      </c>
      <c r="E5" s="6">
        <f>SUMIFS(Concentrado!F$2:F161, Concentrado!$A$2:$A161, "=Ciudad de México", Concentrado!$B$2:$B161,  "="&amp;$A5)</f>
        <v>1</v>
      </c>
      <c r="F5" s="6">
        <f>SUMIFS(Concentrado!G$2:G161, Concentrado!$A$2:$A161, "=Ciudad de México", Concentrado!$B$2:$B161,  "="&amp;$A5)</f>
        <v>1327</v>
      </c>
    </row>
    <row r="6" spans="1:6" x14ac:dyDescent="0.2">
      <c r="A6" s="5" t="s">
        <v>10</v>
      </c>
      <c r="B6" s="6">
        <f>SUMIFS(Concentrado!C$2:C161, Concentrado!$A$2:$A161, "=Ciudad de México", Concentrado!$B$2:$B161,  "="&amp;$A6)</f>
        <v>146</v>
      </c>
      <c r="C6" s="6">
        <f>SUMIFS(Concentrado!D$2:D161, Concentrado!$A$2:$A161, "=Ciudad de México", Concentrado!$B$2:$B161,  "="&amp;$A6)</f>
        <v>980</v>
      </c>
      <c r="D6" s="6">
        <f>SUMIFS(Concentrado!E$2:E161, Concentrado!$A$2:$A161, "=Ciudad de México", Concentrado!$B$2:$B161,  "="&amp;$A6)</f>
        <v>0</v>
      </c>
      <c r="E6" s="6">
        <f>SUMIFS(Concentrado!F$2:F161, Concentrado!$A$2:$A161, "=Ciudad de México", Concentrado!$B$2:$B161,  "="&amp;$A6)</f>
        <v>4</v>
      </c>
      <c r="F6" s="6">
        <f>SUMIFS(Concentrado!G$2:G161, Concentrado!$A$2:$A161, "=Ciudad de México", Concentrado!$B$2:$B161,  "="&amp;$A6)</f>
        <v>1130</v>
      </c>
    </row>
    <row r="7" spans="1:6" x14ac:dyDescent="0.2">
      <c r="A7" s="7" t="s">
        <v>4</v>
      </c>
      <c r="B7" s="8">
        <f>SUM(B2:B6)</f>
        <v>3801</v>
      </c>
      <c r="C7" s="8">
        <f t="shared" ref="C7:F7" si="0">SUM(C2:C6)</f>
        <v>4643</v>
      </c>
      <c r="D7" s="8">
        <f t="shared" ref="D7" si="1">SUM(D2:D6)</f>
        <v>0</v>
      </c>
      <c r="E7" s="8">
        <f t="shared" si="0"/>
        <v>7</v>
      </c>
      <c r="F7" s="8">
        <f t="shared" si="0"/>
        <v>8451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2022-10-21T16:21:56Z</dcterms:modified>
</cp:coreProperties>
</file>