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EGRESOS_2022\Egresos hospitalarios por año\"/>
    </mc:Choice>
  </mc:AlternateContent>
  <bookViews>
    <workbookView xWindow="-105" yWindow="-105" windowWidth="23250" windowHeight="12570" tabRatio="904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Concentrado!$A$1:$C$1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4" l="1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B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B7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B7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B7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B7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X7" i="13"/>
  <c r="Y7" i="13"/>
  <c r="B7" i="14"/>
  <c r="C7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Y7" i="14"/>
  <c r="B7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B7" i="16"/>
  <c r="C7" i="16"/>
  <c r="D7" i="16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B7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B7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B7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B7" i="20"/>
  <c r="C7" i="20"/>
  <c r="D7" i="20"/>
  <c r="E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B7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U7" i="21"/>
  <c r="V7" i="21"/>
  <c r="W7" i="21"/>
  <c r="X7" i="21"/>
  <c r="Y7" i="21"/>
  <c r="B7" i="22"/>
  <c r="C7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B7" i="24"/>
  <c r="C7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B7" i="25"/>
  <c r="C7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Y7" i="25"/>
  <c r="B7" i="26"/>
  <c r="C7" i="26"/>
  <c r="D7" i="26"/>
  <c r="E7" i="26"/>
  <c r="F7" i="26"/>
  <c r="G7" i="26"/>
  <c r="H7" i="26"/>
  <c r="I7" i="26"/>
  <c r="J7" i="26"/>
  <c r="K7" i="26"/>
  <c r="L7" i="26"/>
  <c r="M7" i="26"/>
  <c r="N7" i="26"/>
  <c r="O7" i="26"/>
  <c r="P7" i="26"/>
  <c r="Q7" i="26"/>
  <c r="R7" i="26"/>
  <c r="S7" i="26"/>
  <c r="T7" i="26"/>
  <c r="U7" i="26"/>
  <c r="V7" i="26"/>
  <c r="W7" i="26"/>
  <c r="X7" i="26"/>
  <c r="Y7" i="26"/>
  <c r="B7" i="27"/>
  <c r="C7" i="27"/>
  <c r="D7" i="27"/>
  <c r="E7" i="27"/>
  <c r="F7" i="27"/>
  <c r="G7" i="27"/>
  <c r="H7" i="27"/>
  <c r="I7" i="27"/>
  <c r="J7" i="27"/>
  <c r="K7" i="27"/>
  <c r="L7" i="27"/>
  <c r="M7" i="27"/>
  <c r="N7" i="27"/>
  <c r="O7" i="27"/>
  <c r="P7" i="27"/>
  <c r="Q7" i="27"/>
  <c r="R7" i="27"/>
  <c r="S7" i="27"/>
  <c r="T7" i="27"/>
  <c r="U7" i="27"/>
  <c r="V7" i="27"/>
  <c r="W7" i="27"/>
  <c r="X7" i="27"/>
  <c r="Y7" i="27"/>
  <c r="B7" i="28"/>
  <c r="C7" i="28"/>
  <c r="D7" i="28"/>
  <c r="E7" i="28"/>
  <c r="F7" i="28"/>
  <c r="G7" i="28"/>
  <c r="H7" i="28"/>
  <c r="I7" i="28"/>
  <c r="J7" i="28"/>
  <c r="K7" i="28"/>
  <c r="L7" i="28"/>
  <c r="M7" i="28"/>
  <c r="N7" i="28"/>
  <c r="O7" i="28"/>
  <c r="P7" i="28"/>
  <c r="Q7" i="28"/>
  <c r="R7" i="28"/>
  <c r="S7" i="28"/>
  <c r="T7" i="28"/>
  <c r="U7" i="28"/>
  <c r="V7" i="28"/>
  <c r="W7" i="28"/>
  <c r="X7" i="28"/>
  <c r="Y7" i="28"/>
  <c r="B7" i="29"/>
  <c r="C7" i="29"/>
  <c r="D7" i="29"/>
  <c r="E7" i="29"/>
  <c r="F7" i="29"/>
  <c r="G7" i="29"/>
  <c r="H7" i="29"/>
  <c r="I7" i="29"/>
  <c r="J7" i="29"/>
  <c r="K7" i="29"/>
  <c r="L7" i="29"/>
  <c r="M7" i="29"/>
  <c r="N7" i="29"/>
  <c r="O7" i="29"/>
  <c r="P7" i="29"/>
  <c r="Q7" i="29"/>
  <c r="R7" i="29"/>
  <c r="S7" i="29"/>
  <c r="T7" i="29"/>
  <c r="U7" i="29"/>
  <c r="V7" i="29"/>
  <c r="W7" i="29"/>
  <c r="X7" i="29"/>
  <c r="Y7" i="29"/>
  <c r="B7" i="30"/>
  <c r="C7" i="30"/>
  <c r="D7" i="30"/>
  <c r="E7" i="30"/>
  <c r="F7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  <c r="U7" i="30"/>
  <c r="V7" i="30"/>
  <c r="W7" i="30"/>
  <c r="X7" i="30"/>
  <c r="Y7" i="30"/>
  <c r="B7" i="31"/>
  <c r="C7" i="31"/>
  <c r="D7" i="31"/>
  <c r="E7" i="31"/>
  <c r="F7" i="31"/>
  <c r="G7" i="31"/>
  <c r="H7" i="31"/>
  <c r="I7" i="31"/>
  <c r="J7" i="31"/>
  <c r="K7" i="31"/>
  <c r="L7" i="31"/>
  <c r="M7" i="31"/>
  <c r="N7" i="31"/>
  <c r="O7" i="31"/>
  <c r="P7" i="31"/>
  <c r="Q7" i="31"/>
  <c r="R7" i="31"/>
  <c r="S7" i="31"/>
  <c r="T7" i="31"/>
  <c r="U7" i="31"/>
  <c r="V7" i="31"/>
  <c r="W7" i="31"/>
  <c r="X7" i="31"/>
  <c r="Y7" i="31"/>
  <c r="B7" i="32"/>
  <c r="C7" i="32"/>
  <c r="D7" i="32"/>
  <c r="E7" i="32"/>
  <c r="F7" i="32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B7" i="33"/>
  <c r="C7" i="33"/>
  <c r="D7" i="33"/>
  <c r="E7" i="33"/>
  <c r="F7" i="33"/>
  <c r="G7" i="33"/>
  <c r="H7" i="33"/>
  <c r="I7" i="33"/>
  <c r="J7" i="33"/>
  <c r="K7" i="33"/>
  <c r="L7" i="33"/>
  <c r="M7" i="33"/>
  <c r="N7" i="33"/>
  <c r="O7" i="33"/>
  <c r="P7" i="33"/>
  <c r="Q7" i="33"/>
  <c r="R7" i="33"/>
  <c r="S7" i="33"/>
  <c r="T7" i="33"/>
  <c r="U7" i="33"/>
  <c r="V7" i="33"/>
  <c r="W7" i="33"/>
  <c r="X7" i="33"/>
  <c r="Y7" i="33"/>
  <c r="B7" i="34"/>
  <c r="C7" i="34"/>
  <c r="D7" i="34"/>
  <c r="E7" i="34"/>
  <c r="F7" i="34"/>
  <c r="G7" i="34"/>
  <c r="H7" i="34"/>
  <c r="I7" i="34"/>
  <c r="J7" i="34"/>
  <c r="K7" i="34"/>
  <c r="L7" i="34"/>
  <c r="M7" i="34"/>
  <c r="N7" i="34"/>
  <c r="O7" i="34"/>
  <c r="P7" i="34"/>
  <c r="Q7" i="34"/>
  <c r="R7" i="34"/>
  <c r="S7" i="34"/>
  <c r="T7" i="34"/>
  <c r="U7" i="34"/>
  <c r="V7" i="34"/>
  <c r="W7" i="34"/>
  <c r="X7" i="34"/>
  <c r="Y7" i="34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2" i="9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  <c r="D2" i="11"/>
  <c r="C2" i="11"/>
  <c r="B2" i="11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Z4" i="12"/>
  <c r="Y4" i="12"/>
  <c r="X4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Z2" i="12"/>
  <c r="Y2" i="12"/>
  <c r="X2" i="12"/>
  <c r="W2" i="12"/>
  <c r="V2" i="12"/>
  <c r="U2" i="12"/>
  <c r="T2" i="12"/>
  <c r="S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Z4" i="13"/>
  <c r="Y4" i="13"/>
  <c r="X4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Z2" i="13"/>
  <c r="Y2" i="13"/>
  <c r="X2" i="13"/>
  <c r="W2" i="13"/>
  <c r="V2" i="13"/>
  <c r="U2" i="13"/>
  <c r="T2" i="13"/>
  <c r="S2" i="13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Z2" i="15"/>
  <c r="Y2" i="15"/>
  <c r="X2" i="15"/>
  <c r="W2" i="15"/>
  <c r="V2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E2" i="15"/>
  <c r="D2" i="15"/>
  <c r="C2" i="15"/>
  <c r="B2" i="15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Z2" i="16"/>
  <c r="Y2" i="16"/>
  <c r="X2" i="16"/>
  <c r="W2" i="16"/>
  <c r="V2" i="16"/>
  <c r="U2" i="16"/>
  <c r="T2" i="16"/>
  <c r="S2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E2" i="16"/>
  <c r="D2" i="16"/>
  <c r="C2" i="16"/>
  <c r="B2" i="16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Z2" i="17"/>
  <c r="Y2" i="17"/>
  <c r="X2" i="17"/>
  <c r="W2" i="17"/>
  <c r="V2" i="17"/>
  <c r="U2" i="17"/>
  <c r="T2" i="17"/>
  <c r="S2" i="17"/>
  <c r="R2" i="17"/>
  <c r="Q2" i="17"/>
  <c r="P2" i="17"/>
  <c r="O2" i="17"/>
  <c r="N2" i="17"/>
  <c r="M2" i="17"/>
  <c r="L2" i="17"/>
  <c r="K2" i="17"/>
  <c r="J2" i="17"/>
  <c r="I2" i="17"/>
  <c r="H2" i="17"/>
  <c r="G2" i="17"/>
  <c r="F2" i="17"/>
  <c r="E2" i="17"/>
  <c r="D2" i="17"/>
  <c r="C2" i="17"/>
  <c r="B2" i="17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Z2" i="19"/>
  <c r="Y2" i="19"/>
  <c r="X2" i="19"/>
  <c r="W2" i="19"/>
  <c r="V2" i="19"/>
  <c r="U2" i="19"/>
  <c r="T2" i="19"/>
  <c r="S2" i="19"/>
  <c r="R2" i="19"/>
  <c r="Q2" i="19"/>
  <c r="P2" i="19"/>
  <c r="O2" i="19"/>
  <c r="N2" i="19"/>
  <c r="M2" i="19"/>
  <c r="L2" i="19"/>
  <c r="K2" i="19"/>
  <c r="J2" i="19"/>
  <c r="I2" i="19"/>
  <c r="H2" i="19"/>
  <c r="G2" i="19"/>
  <c r="F2" i="19"/>
  <c r="E2" i="19"/>
  <c r="D2" i="19"/>
  <c r="C2" i="19"/>
  <c r="B2" i="19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Z2" i="20"/>
  <c r="Y2" i="20"/>
  <c r="X2" i="20"/>
  <c r="W2" i="20"/>
  <c r="V2" i="20"/>
  <c r="U2" i="20"/>
  <c r="T2" i="20"/>
  <c r="S2" i="20"/>
  <c r="R2" i="20"/>
  <c r="Q2" i="20"/>
  <c r="P2" i="20"/>
  <c r="O2" i="20"/>
  <c r="N2" i="20"/>
  <c r="M2" i="20"/>
  <c r="L2" i="20"/>
  <c r="K2" i="20"/>
  <c r="J2" i="20"/>
  <c r="I2" i="20"/>
  <c r="H2" i="20"/>
  <c r="G2" i="20"/>
  <c r="F2" i="20"/>
  <c r="E2" i="20"/>
  <c r="D2" i="20"/>
  <c r="C2" i="20"/>
  <c r="B2" i="20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Z2" i="21"/>
  <c r="Y2" i="21"/>
  <c r="X2" i="21"/>
  <c r="W2" i="21"/>
  <c r="V2" i="21"/>
  <c r="U2" i="21"/>
  <c r="T2" i="21"/>
  <c r="S2" i="21"/>
  <c r="R2" i="21"/>
  <c r="Q2" i="21"/>
  <c r="P2" i="21"/>
  <c r="O2" i="21"/>
  <c r="N2" i="21"/>
  <c r="M2" i="21"/>
  <c r="L2" i="21"/>
  <c r="K2" i="21"/>
  <c r="J2" i="21"/>
  <c r="I2" i="21"/>
  <c r="H2" i="21"/>
  <c r="G2" i="21"/>
  <c r="F2" i="21"/>
  <c r="E2" i="21"/>
  <c r="D2" i="21"/>
  <c r="C2" i="21"/>
  <c r="B2" i="21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Z2" i="22"/>
  <c r="Y2" i="22"/>
  <c r="X2" i="22"/>
  <c r="W2" i="22"/>
  <c r="V2" i="22"/>
  <c r="U2" i="22"/>
  <c r="T2" i="22"/>
  <c r="S2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Z2" i="23"/>
  <c r="Y2" i="23"/>
  <c r="X2" i="23"/>
  <c r="W2" i="23"/>
  <c r="V2" i="23"/>
  <c r="U2" i="23"/>
  <c r="T2" i="23"/>
  <c r="S2" i="23"/>
  <c r="R2" i="23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Z2" i="24"/>
  <c r="Y2" i="24"/>
  <c r="X2" i="24"/>
  <c r="W2" i="24"/>
  <c r="V2" i="24"/>
  <c r="U2" i="24"/>
  <c r="T2" i="24"/>
  <c r="S2" i="24"/>
  <c r="R2" i="24"/>
  <c r="Q2" i="24"/>
  <c r="P2" i="24"/>
  <c r="O2" i="24"/>
  <c r="N2" i="24"/>
  <c r="M2" i="24"/>
  <c r="L2" i="24"/>
  <c r="K2" i="24"/>
  <c r="J2" i="24"/>
  <c r="I2" i="24"/>
  <c r="H2" i="24"/>
  <c r="G2" i="24"/>
  <c r="F2" i="24"/>
  <c r="E2" i="24"/>
  <c r="D2" i="24"/>
  <c r="C2" i="24"/>
  <c r="B2" i="24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Z2" i="25"/>
  <c r="Y2" i="25"/>
  <c r="X2" i="25"/>
  <c r="W2" i="25"/>
  <c r="V2" i="25"/>
  <c r="U2" i="25"/>
  <c r="T2" i="25"/>
  <c r="S2" i="25"/>
  <c r="R2" i="25"/>
  <c r="Q2" i="25"/>
  <c r="P2" i="25"/>
  <c r="O2" i="25"/>
  <c r="N2" i="25"/>
  <c r="M2" i="25"/>
  <c r="L2" i="25"/>
  <c r="K2" i="25"/>
  <c r="J2" i="25"/>
  <c r="I2" i="25"/>
  <c r="H2" i="25"/>
  <c r="G2" i="25"/>
  <c r="F2" i="25"/>
  <c r="E2" i="25"/>
  <c r="D2" i="25"/>
  <c r="C2" i="25"/>
  <c r="B2" i="25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Z2" i="26"/>
  <c r="Y2" i="26"/>
  <c r="X2" i="26"/>
  <c r="W2" i="26"/>
  <c r="V2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D2" i="26"/>
  <c r="C2" i="26"/>
  <c r="B2" i="26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C2" i="28"/>
  <c r="B2" i="28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B6" i="29"/>
  <c r="Z5" i="29"/>
  <c r="Y5" i="29"/>
  <c r="X5" i="29"/>
  <c r="W5" i="29"/>
  <c r="V5" i="29"/>
  <c r="U5" i="29"/>
  <c r="T5" i="29"/>
  <c r="S5" i="29"/>
  <c r="R5" i="29"/>
  <c r="Q5" i="29"/>
  <c r="P5" i="29"/>
  <c r="O5" i="29"/>
  <c r="N5" i="29"/>
  <c r="M5" i="29"/>
  <c r="L5" i="29"/>
  <c r="K5" i="29"/>
  <c r="J5" i="29"/>
  <c r="I5" i="29"/>
  <c r="H5" i="29"/>
  <c r="G5" i="29"/>
  <c r="F5" i="29"/>
  <c r="E5" i="29"/>
  <c r="D5" i="29"/>
  <c r="C5" i="29"/>
  <c r="B5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Z3" i="29"/>
  <c r="Y3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K3" i="29"/>
  <c r="J3" i="29"/>
  <c r="I3" i="29"/>
  <c r="H3" i="29"/>
  <c r="G3" i="29"/>
  <c r="F3" i="29"/>
  <c r="E3" i="29"/>
  <c r="D3" i="29"/>
  <c r="C3" i="29"/>
  <c r="B3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C2" i="29"/>
  <c r="B2" i="29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Z4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Z3" i="30"/>
  <c r="Y3" i="30"/>
  <c r="X3" i="30"/>
  <c r="W3" i="30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C2" i="30"/>
  <c r="B2" i="30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Z5" i="31"/>
  <c r="Y5" i="31"/>
  <c r="X5" i="31"/>
  <c r="W5" i="31"/>
  <c r="V5" i="31"/>
  <c r="U5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C5" i="31"/>
  <c r="B5" i="31"/>
  <c r="Z4" i="31"/>
  <c r="Y4" i="31"/>
  <c r="X4" i="31"/>
  <c r="W4" i="31"/>
  <c r="V4" i="31"/>
  <c r="U4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B4" i="31"/>
  <c r="Z3" i="31"/>
  <c r="Y3" i="31"/>
  <c r="X3" i="31"/>
  <c r="W3" i="31"/>
  <c r="V3" i="31"/>
  <c r="U3" i="31"/>
  <c r="T3" i="31"/>
  <c r="S3" i="31"/>
  <c r="R3" i="31"/>
  <c r="Q3" i="31"/>
  <c r="P3" i="31"/>
  <c r="O3" i="31"/>
  <c r="N3" i="31"/>
  <c r="M3" i="31"/>
  <c r="L3" i="31"/>
  <c r="K3" i="31"/>
  <c r="J3" i="31"/>
  <c r="I3" i="31"/>
  <c r="H3" i="31"/>
  <c r="G3" i="31"/>
  <c r="F3" i="31"/>
  <c r="E3" i="31"/>
  <c r="D3" i="31"/>
  <c r="C3" i="31"/>
  <c r="B3" i="31"/>
  <c r="Z2" i="31"/>
  <c r="Y2" i="31"/>
  <c r="X2" i="31"/>
  <c r="W2" i="31"/>
  <c r="V2" i="31"/>
  <c r="U2" i="31"/>
  <c r="T2" i="31"/>
  <c r="S2" i="31"/>
  <c r="R2" i="31"/>
  <c r="Q2" i="31"/>
  <c r="P2" i="31"/>
  <c r="O2" i="31"/>
  <c r="N2" i="31"/>
  <c r="M2" i="31"/>
  <c r="L2" i="31"/>
  <c r="K2" i="31"/>
  <c r="J2" i="31"/>
  <c r="I2" i="31"/>
  <c r="H2" i="31"/>
  <c r="G2" i="31"/>
  <c r="F2" i="31"/>
  <c r="E2" i="31"/>
  <c r="D2" i="31"/>
  <c r="C2" i="31"/>
  <c r="B2" i="31"/>
  <c r="Y6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Z5" i="32"/>
  <c r="Y5" i="32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B5" i="32"/>
  <c r="Z4" i="32"/>
  <c r="Y4" i="32"/>
  <c r="X4" i="32"/>
  <c r="W4" i="32"/>
  <c r="V4" i="32"/>
  <c r="U4" i="32"/>
  <c r="T4" i="32"/>
  <c r="S4" i="32"/>
  <c r="R4" i="32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B4" i="32"/>
  <c r="Z3" i="32"/>
  <c r="Y3" i="32"/>
  <c r="X3" i="32"/>
  <c r="W3" i="32"/>
  <c r="V3" i="32"/>
  <c r="U3" i="32"/>
  <c r="T3" i="32"/>
  <c r="S3" i="32"/>
  <c r="R3" i="32"/>
  <c r="Q3" i="32"/>
  <c r="P3" i="32"/>
  <c r="O3" i="32"/>
  <c r="N3" i="32"/>
  <c r="M3" i="32"/>
  <c r="L3" i="32"/>
  <c r="K3" i="32"/>
  <c r="J3" i="32"/>
  <c r="I3" i="32"/>
  <c r="H3" i="32"/>
  <c r="G3" i="32"/>
  <c r="F3" i="32"/>
  <c r="E3" i="32"/>
  <c r="D3" i="32"/>
  <c r="C3" i="32"/>
  <c r="B3" i="32"/>
  <c r="Z2" i="32"/>
  <c r="Y2" i="32"/>
  <c r="X2" i="32"/>
  <c r="W2" i="32"/>
  <c r="V2" i="32"/>
  <c r="U2" i="32"/>
  <c r="T2" i="32"/>
  <c r="S2" i="32"/>
  <c r="R2" i="32"/>
  <c r="Q2" i="32"/>
  <c r="P2" i="32"/>
  <c r="O2" i="32"/>
  <c r="N2" i="32"/>
  <c r="M2" i="32"/>
  <c r="L2" i="32"/>
  <c r="K2" i="32"/>
  <c r="J2" i="32"/>
  <c r="I2" i="32"/>
  <c r="H2" i="32"/>
  <c r="G2" i="32"/>
  <c r="F2" i="32"/>
  <c r="E2" i="32"/>
  <c r="D2" i="32"/>
  <c r="C2" i="32"/>
  <c r="B2" i="32"/>
  <c r="Y6" i="33"/>
  <c r="X6" i="33"/>
  <c r="W6" i="33"/>
  <c r="V6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B6" i="33"/>
  <c r="Z5" i="33"/>
  <c r="Y5" i="33"/>
  <c r="X5" i="33"/>
  <c r="W5" i="33"/>
  <c r="V5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Z4" i="33"/>
  <c r="Y4" i="33"/>
  <c r="X4" i="33"/>
  <c r="W4" i="33"/>
  <c r="V4" i="33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B4" i="33"/>
  <c r="Z3" i="33"/>
  <c r="Y3" i="33"/>
  <c r="X3" i="33"/>
  <c r="W3" i="33"/>
  <c r="V3" i="33"/>
  <c r="U3" i="33"/>
  <c r="T3" i="33"/>
  <c r="S3" i="33"/>
  <c r="R3" i="33"/>
  <c r="Q3" i="33"/>
  <c r="P3" i="33"/>
  <c r="O3" i="33"/>
  <c r="N3" i="33"/>
  <c r="M3" i="33"/>
  <c r="L3" i="33"/>
  <c r="K3" i="33"/>
  <c r="J3" i="33"/>
  <c r="I3" i="33"/>
  <c r="H3" i="33"/>
  <c r="G3" i="33"/>
  <c r="F3" i="33"/>
  <c r="E3" i="33"/>
  <c r="D3" i="33"/>
  <c r="C3" i="33"/>
  <c r="B3" i="33"/>
  <c r="Z2" i="33"/>
  <c r="Y2" i="33"/>
  <c r="X2" i="33"/>
  <c r="W2" i="33"/>
  <c r="V2" i="33"/>
  <c r="U2" i="33"/>
  <c r="T2" i="33"/>
  <c r="S2" i="33"/>
  <c r="R2" i="33"/>
  <c r="Q2" i="33"/>
  <c r="P2" i="33"/>
  <c r="O2" i="33"/>
  <c r="N2" i="33"/>
  <c r="M2" i="33"/>
  <c r="L2" i="33"/>
  <c r="K2" i="33"/>
  <c r="J2" i="33"/>
  <c r="I2" i="33"/>
  <c r="H2" i="33"/>
  <c r="G2" i="33"/>
  <c r="F2" i="33"/>
  <c r="E2" i="33"/>
  <c r="D2" i="33"/>
  <c r="C2" i="33"/>
  <c r="B2" i="33"/>
  <c r="Y6" i="34"/>
  <c r="X6" i="34"/>
  <c r="W6" i="34"/>
  <c r="V6" i="34"/>
  <c r="U6" i="34"/>
  <c r="T6" i="34"/>
  <c r="S6" i="34"/>
  <c r="R6" i="34"/>
  <c r="Q6" i="34"/>
  <c r="P6" i="34"/>
  <c r="O6" i="34"/>
  <c r="N6" i="34"/>
  <c r="M6" i="34"/>
  <c r="L6" i="34"/>
  <c r="K6" i="34"/>
  <c r="J6" i="34"/>
  <c r="I6" i="34"/>
  <c r="H6" i="34"/>
  <c r="G6" i="34"/>
  <c r="F6" i="34"/>
  <c r="E6" i="34"/>
  <c r="D6" i="34"/>
  <c r="C6" i="34"/>
  <c r="B6" i="34"/>
  <c r="Z5" i="34"/>
  <c r="Y5" i="34"/>
  <c r="X5" i="34"/>
  <c r="W5" i="34"/>
  <c r="V5" i="34"/>
  <c r="U5" i="34"/>
  <c r="T5" i="34"/>
  <c r="S5" i="34"/>
  <c r="R5" i="34"/>
  <c r="Q5" i="34"/>
  <c r="P5" i="34"/>
  <c r="O5" i="34"/>
  <c r="N5" i="34"/>
  <c r="M5" i="34"/>
  <c r="L5" i="34"/>
  <c r="K5" i="34"/>
  <c r="J5" i="34"/>
  <c r="I5" i="34"/>
  <c r="H5" i="34"/>
  <c r="G5" i="34"/>
  <c r="F5" i="34"/>
  <c r="E5" i="34"/>
  <c r="D5" i="34"/>
  <c r="C5" i="34"/>
  <c r="B5" i="34"/>
  <c r="Z4" i="34"/>
  <c r="Y4" i="34"/>
  <c r="X4" i="34"/>
  <c r="W4" i="34"/>
  <c r="V4" i="34"/>
  <c r="U4" i="34"/>
  <c r="T4" i="34"/>
  <c r="S4" i="34"/>
  <c r="R4" i="34"/>
  <c r="Q4" i="34"/>
  <c r="P4" i="34"/>
  <c r="O4" i="34"/>
  <c r="N4" i="34"/>
  <c r="M4" i="34"/>
  <c r="L4" i="34"/>
  <c r="K4" i="34"/>
  <c r="J4" i="34"/>
  <c r="I4" i="34"/>
  <c r="H4" i="34"/>
  <c r="G4" i="34"/>
  <c r="F4" i="34"/>
  <c r="E4" i="34"/>
  <c r="D4" i="34"/>
  <c r="C4" i="34"/>
  <c r="B4" i="34"/>
  <c r="Z3" i="34"/>
  <c r="Y3" i="34"/>
  <c r="X3" i="34"/>
  <c r="W3" i="34"/>
  <c r="V3" i="34"/>
  <c r="U3" i="34"/>
  <c r="T3" i="34"/>
  <c r="S3" i="34"/>
  <c r="R3" i="34"/>
  <c r="Q3" i="34"/>
  <c r="P3" i="34"/>
  <c r="O3" i="34"/>
  <c r="N3" i="34"/>
  <c r="M3" i="34"/>
  <c r="L3" i="34"/>
  <c r="K3" i="34"/>
  <c r="J3" i="34"/>
  <c r="I3" i="34"/>
  <c r="H3" i="34"/>
  <c r="G3" i="34"/>
  <c r="F3" i="34"/>
  <c r="E3" i="34"/>
  <c r="D3" i="34"/>
  <c r="C3" i="34"/>
  <c r="B3" i="34"/>
  <c r="Z2" i="34"/>
  <c r="Y2" i="34"/>
  <c r="X2" i="34"/>
  <c r="W2" i="34"/>
  <c r="V2" i="34"/>
  <c r="U2" i="34"/>
  <c r="T2" i="34"/>
  <c r="S2" i="34"/>
  <c r="R2" i="34"/>
  <c r="Q2" i="34"/>
  <c r="P2" i="34"/>
  <c r="O2" i="34"/>
  <c r="N2" i="34"/>
  <c r="M2" i="34"/>
  <c r="L2" i="34"/>
  <c r="K2" i="34"/>
  <c r="J2" i="34"/>
  <c r="I2" i="34"/>
  <c r="H2" i="34"/>
  <c r="G2" i="34"/>
  <c r="F2" i="34"/>
  <c r="E2" i="34"/>
  <c r="D2" i="34"/>
  <c r="C2" i="34"/>
  <c r="B2" i="34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D7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A169" i="1"/>
  <c r="Z7" i="4" s="1"/>
  <c r="AA170" i="1"/>
  <c r="Z7" i="5" s="1"/>
  <c r="AA171" i="1"/>
  <c r="Z7" i="6" s="1"/>
  <c r="AA172" i="1"/>
  <c r="Z7" i="10" s="1"/>
  <c r="AA173" i="1"/>
  <c r="Z7" i="11" s="1"/>
  <c r="AA174" i="1"/>
  <c r="Z7" i="7" s="1"/>
  <c r="AA175" i="1"/>
  <c r="Z7" i="8" s="1"/>
  <c r="AA176" i="1"/>
  <c r="Z7" i="9" s="1"/>
  <c r="AA177" i="1"/>
  <c r="Z7" i="12" s="1"/>
  <c r="AA178" i="1"/>
  <c r="Z7" i="13" s="1"/>
  <c r="AA179" i="1"/>
  <c r="Z7" i="14" s="1"/>
  <c r="AA180" i="1"/>
  <c r="Z7" i="15" s="1"/>
  <c r="AA181" i="1"/>
  <c r="Z7" i="16" s="1"/>
  <c r="AA182" i="1"/>
  <c r="Z7" i="17" s="1"/>
  <c r="AA183" i="1"/>
  <c r="Z7" i="18" s="1"/>
  <c r="AA184" i="1"/>
  <c r="Z7" i="19" s="1"/>
  <c r="AA185" i="1"/>
  <c r="Z7" i="20" s="1"/>
  <c r="AA186" i="1"/>
  <c r="Z7" i="21" s="1"/>
  <c r="AA187" i="1"/>
  <c r="Z7" i="22" s="1"/>
  <c r="AA188" i="1"/>
  <c r="Z7" i="23" s="1"/>
  <c r="AA189" i="1"/>
  <c r="Z7" i="24" s="1"/>
  <c r="AA190" i="1"/>
  <c r="Z7" i="25" s="1"/>
  <c r="AA191" i="1"/>
  <c r="Z7" i="26" s="1"/>
  <c r="AA192" i="1"/>
  <c r="Z7" i="27" s="1"/>
  <c r="AA193" i="1"/>
  <c r="Z7" i="28" s="1"/>
  <c r="AA194" i="1"/>
  <c r="Z7" i="29" s="1"/>
  <c r="AA195" i="1"/>
  <c r="Z7" i="30" s="1"/>
  <c r="AA196" i="1"/>
  <c r="Z7" i="31" s="1"/>
  <c r="AA197" i="1"/>
  <c r="Z7" i="32" s="1"/>
  <c r="AA198" i="1"/>
  <c r="Z7" i="33" s="1"/>
  <c r="AA199" i="1"/>
  <c r="Z7" i="34" s="1"/>
  <c r="AA168" i="1"/>
  <c r="Z7" i="3" s="1"/>
  <c r="Z167" i="1"/>
  <c r="Y7" i="2" s="1"/>
  <c r="Y167" i="1"/>
  <c r="X7" i="2" s="1"/>
  <c r="X167" i="1"/>
  <c r="W7" i="2" s="1"/>
  <c r="W167" i="1"/>
  <c r="V7" i="2" s="1"/>
  <c r="V167" i="1"/>
  <c r="U7" i="2" s="1"/>
  <c r="U167" i="1"/>
  <c r="T7" i="2" s="1"/>
  <c r="T167" i="1"/>
  <c r="S7" i="2" s="1"/>
  <c r="S167" i="1"/>
  <c r="R7" i="2" s="1"/>
  <c r="R167" i="1"/>
  <c r="Q7" i="2" s="1"/>
  <c r="Q167" i="1"/>
  <c r="P7" i="2" s="1"/>
  <c r="P167" i="1"/>
  <c r="O7" i="2" s="1"/>
  <c r="O167" i="1"/>
  <c r="N7" i="2" s="1"/>
  <c r="N167" i="1"/>
  <c r="M7" i="2" s="1"/>
  <c r="M167" i="1"/>
  <c r="L7" i="2" s="1"/>
  <c r="L167" i="1"/>
  <c r="K7" i="2" s="1"/>
  <c r="K167" i="1"/>
  <c r="J7" i="2" s="1"/>
  <c r="J167" i="1"/>
  <c r="I7" i="2" s="1"/>
  <c r="I167" i="1"/>
  <c r="H7" i="2" s="1"/>
  <c r="H167" i="1"/>
  <c r="G7" i="2" s="1"/>
  <c r="G167" i="1"/>
  <c r="F7" i="2" s="1"/>
  <c r="F167" i="1"/>
  <c r="E7" i="2" s="1"/>
  <c r="E167" i="1"/>
  <c r="D167" i="1"/>
  <c r="C7" i="2" s="1"/>
  <c r="C167" i="1"/>
  <c r="B7" i="2" s="1"/>
  <c r="AA167" i="1" l="1"/>
  <c r="Z7" i="2" s="1"/>
  <c r="AA136" i="1"/>
  <c r="Z6" i="4" s="1"/>
  <c r="AA137" i="1"/>
  <c r="Z6" i="5" s="1"/>
  <c r="AA138" i="1"/>
  <c r="Z6" i="6" s="1"/>
  <c r="AA139" i="1"/>
  <c r="Z6" i="10" s="1"/>
  <c r="AA140" i="1"/>
  <c r="Z6" i="11" s="1"/>
  <c r="AA141" i="1"/>
  <c r="Z6" i="7" s="1"/>
  <c r="AA142" i="1"/>
  <c r="Z6" i="8" s="1"/>
  <c r="AA143" i="1"/>
  <c r="Z6" i="9" s="1"/>
  <c r="AA144" i="1"/>
  <c r="Z6" i="12" s="1"/>
  <c r="AA145" i="1"/>
  <c r="Z6" i="13" s="1"/>
  <c r="AA146" i="1"/>
  <c r="Z6" i="14" s="1"/>
  <c r="AA147" i="1"/>
  <c r="Z6" i="15" s="1"/>
  <c r="AA148" i="1"/>
  <c r="Z6" i="16" s="1"/>
  <c r="AA149" i="1"/>
  <c r="Z6" i="17" s="1"/>
  <c r="AA150" i="1"/>
  <c r="Z6" i="18" s="1"/>
  <c r="AA151" i="1"/>
  <c r="Z6" i="19" s="1"/>
  <c r="AA152" i="1"/>
  <c r="Z6" i="20" s="1"/>
  <c r="AA153" i="1"/>
  <c r="Z6" i="21" s="1"/>
  <c r="AA154" i="1"/>
  <c r="Z6" i="22" s="1"/>
  <c r="AA155" i="1"/>
  <c r="Z6" i="23" s="1"/>
  <c r="AA156" i="1"/>
  <c r="Z6" i="24" s="1"/>
  <c r="AA157" i="1"/>
  <c r="Z6" i="25" s="1"/>
  <c r="AA158" i="1"/>
  <c r="Z6" i="26" s="1"/>
  <c r="AA159" i="1"/>
  <c r="Z6" i="27" s="1"/>
  <c r="AA160" i="1"/>
  <c r="Z6" i="28" s="1"/>
  <c r="AA161" i="1"/>
  <c r="Z6" i="29" s="1"/>
  <c r="AA162" i="1"/>
  <c r="Z6" i="30" s="1"/>
  <c r="AA163" i="1"/>
  <c r="Z6" i="31" s="1"/>
  <c r="AA164" i="1"/>
  <c r="Z6" i="32" s="1"/>
  <c r="AA165" i="1"/>
  <c r="Z6" i="33" s="1"/>
  <c r="AA166" i="1"/>
  <c r="Z6" i="34" s="1"/>
  <c r="AA135" i="1"/>
  <c r="Z6" i="3" s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D134" i="1"/>
  <c r="C6" i="2" s="1"/>
  <c r="E134" i="1"/>
  <c r="D6" i="2" s="1"/>
  <c r="F134" i="1"/>
  <c r="E6" i="2" s="1"/>
  <c r="G134" i="1"/>
  <c r="F6" i="2" s="1"/>
  <c r="H134" i="1"/>
  <c r="G6" i="2" s="1"/>
  <c r="I134" i="1"/>
  <c r="H6" i="2" s="1"/>
  <c r="J134" i="1"/>
  <c r="I6" i="2" s="1"/>
  <c r="K134" i="1"/>
  <c r="J6" i="2" s="1"/>
  <c r="L134" i="1"/>
  <c r="K6" i="2" s="1"/>
  <c r="M134" i="1"/>
  <c r="L6" i="2" s="1"/>
  <c r="N134" i="1"/>
  <c r="M6" i="2" s="1"/>
  <c r="O134" i="1"/>
  <c r="N6" i="2" s="1"/>
  <c r="P134" i="1"/>
  <c r="O6" i="2" s="1"/>
  <c r="Q134" i="1"/>
  <c r="P6" i="2" s="1"/>
  <c r="R134" i="1"/>
  <c r="Q6" i="2" s="1"/>
  <c r="S134" i="1"/>
  <c r="R6" i="2" s="1"/>
  <c r="T134" i="1"/>
  <c r="S6" i="2" s="1"/>
  <c r="U134" i="1"/>
  <c r="T6" i="2" s="1"/>
  <c r="V134" i="1"/>
  <c r="U6" i="2" s="1"/>
  <c r="W134" i="1"/>
  <c r="V6" i="2" s="1"/>
  <c r="X134" i="1"/>
  <c r="W6" i="2" s="1"/>
  <c r="Y134" i="1"/>
  <c r="X6" i="2" s="1"/>
  <c r="Z134" i="1"/>
  <c r="Y6" i="2" s="1"/>
  <c r="C134" i="1"/>
  <c r="B6" i="2" s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C101" i="1"/>
  <c r="C68" i="1"/>
  <c r="C35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02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3" i="1"/>
  <c r="AA134" i="1" l="1"/>
  <c r="Z6" i="2" s="1"/>
  <c r="AA2" i="1"/>
  <c r="AA101" i="1"/>
  <c r="AA35" i="1"/>
  <c r="AA68" i="1"/>
  <c r="C2" i="1"/>
</calcChain>
</file>

<file path=xl/sharedStrings.xml><?xml version="1.0" encoding="utf-8"?>
<sst xmlns="http://schemas.openxmlformats.org/spreadsheetml/2006/main" count="1083" uniqueCount="61">
  <si>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</si>
  <si>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</si>
  <si>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</si>
  <si>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</si>
  <si>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</si>
  <si>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</si>
  <si>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</si>
  <si>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</si>
  <si>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</si>
  <si>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</si>
  <si>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</si>
  <si>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</si>
  <si>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</si>
  <si>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</si>
  <si>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</si>
  <si>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</si>
  <si>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</si>
  <si>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</si>
  <si>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</si>
  <si>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</si>
  <si>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</si>
  <si>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</si>
  <si>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</si>
  <si>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</si>
  <si>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</si>
  <si>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</si>
  <si>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</si>
  <si>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</si>
  <si>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</si>
  <si>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</si>
  <si>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</t>
  </si>
  <si>
    <t>Michoacán</t>
  </si>
  <si>
    <t>Querétaro</t>
  </si>
  <si>
    <t>Veracruz</t>
  </si>
  <si>
    <t>Total</t>
  </si>
  <si>
    <t>0 Día</t>
  </si>
  <si>
    <t>1 Día</t>
  </si>
  <si>
    <t>2 Días</t>
  </si>
  <si>
    <t>3 Días</t>
  </si>
  <si>
    <t>4 Días</t>
  </si>
  <si>
    <t>5 Días</t>
  </si>
  <si>
    <t>6 Días</t>
  </si>
  <si>
    <t>7 Días</t>
  </si>
  <si>
    <t>8 Días</t>
  </si>
  <si>
    <t>9 Días</t>
  </si>
  <si>
    <t>10 Días</t>
  </si>
  <si>
    <t>11 Días</t>
  </si>
  <si>
    <t>12 Días</t>
  </si>
  <si>
    <t>13 Días</t>
  </si>
  <si>
    <t>14 Días</t>
  </si>
  <si>
    <t>3 Semanas</t>
  </si>
  <si>
    <t>1 Bimestre</t>
  </si>
  <si>
    <t>1 Trimestre</t>
  </si>
  <si>
    <t>1 Semestre</t>
  </si>
  <si>
    <t>3 Trimestres</t>
  </si>
  <si>
    <t>1 Año</t>
  </si>
  <si>
    <t>2 Años</t>
  </si>
  <si>
    <t>Mas de 2 Años</t>
  </si>
  <si>
    <t>1 Mes</t>
  </si>
  <si>
    <t>Más de 2 Años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</si>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</sst>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9"/>
  <sheetViews>
    <sheetView tabSelected="1" topLeftCell="I1" zoomScale="85" zoomScaleNormal="85" workbookViewId="0">
      <pane ySplit="1" topLeftCell="A163" activePane="bottomLeft" state="frozen"/>
      <selection pane="bottomLeft" activeCell="C168" sqref="C168:Z199"/>
    </sheetView>
  </sheetViews>
  <sheetFormatPr baseColWidth="10" defaultColWidth="11.42578125" defaultRowHeight="14.25" x14ac:dyDescent="0.2"/>
  <cols>
    <col min="1" max="1" width="12.140625" style="2" customWidth="1"/>
    <col min="2" max="2" width="24.5703125" style="2" customWidth="1"/>
    <col min="3" max="3" width="15.7109375" style="4" customWidth="1"/>
    <col min="4" max="27" width="15.7109375" style="3" customWidth="1"/>
    <col min="28" max="16384" width="11.42578125" style="3"/>
  </cols>
  <sheetData>
    <row r="1" spans="1:27" ht="35.25" customHeight="1" x14ac:dyDescent="0.2">
      <c r="A1" s="1" t="s">
        <v>0</v>
      </c>
      <c r="B1" s="1" t="s">
        <v>1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39</v>
      </c>
      <c r="H1" s="1" t="s">
        <v>40</v>
      </c>
      <c r="I1" s="1" t="s">
        <v>41</v>
      </c>
      <c r="J1" s="1" t="s">
        <v>42</v>
      </c>
      <c r="K1" s="1" t="s">
        <v>43</v>
      </c>
      <c r="L1" s="1" t="s">
        <v>44</v>
      </c>
      <c r="M1" s="1" t="s">
        <v>45</v>
      </c>
      <c r="N1" s="1" t="s">
        <v>46</v>
      </c>
      <c r="O1" s="1" t="s">
        <v>47</v>
      </c>
      <c r="P1" s="1" t="s">
        <v>48</v>
      </c>
      <c r="Q1" s="1" t="s">
        <v>49</v>
      </c>
      <c r="R1" s="1" t="s">
        <v>50</v>
      </c>
      <c r="S1" s="1" t="s">
        <v>58</v>
      </c>
      <c r="T1" s="1" t="s">
        <v>51</v>
      </c>
      <c r="U1" s="1" t="s">
        <v>52</v>
      </c>
      <c r="V1" s="1" t="s">
        <v>53</v>
      </c>
      <c r="W1" s="1" t="s">
        <v>54</v>
      </c>
      <c r="X1" s="1" t="s">
        <v>55</v>
      </c>
      <c r="Y1" s="1" t="s">
        <v>56</v>
      </c>
      <c r="Z1" s="1" t="s">
        <v>57</v>
      </c>
      <c r="AA1" s="1" t="s">
        <v>34</v>
      </c>
    </row>
    <row r="2" spans="1:27" ht="15" x14ac:dyDescent="0.25">
      <c r="A2" s="11">
        <v>2017</v>
      </c>
      <c r="B2" s="12" t="s">
        <v>2</v>
      </c>
      <c r="C2" s="10">
        <f>SUM(C3:C34)</f>
        <v>268275</v>
      </c>
      <c r="D2" s="10">
        <f t="shared" ref="D2:AA2" si="0">SUM(D3:D34)</f>
        <v>1083805</v>
      </c>
      <c r="E2" s="10">
        <f t="shared" si="0"/>
        <v>530561</v>
      </c>
      <c r="F2" s="10">
        <f t="shared" si="0"/>
        <v>240464</v>
      </c>
      <c r="G2" s="10">
        <f t="shared" si="0"/>
        <v>132444</v>
      </c>
      <c r="H2" s="10">
        <f t="shared" si="0"/>
        <v>89363</v>
      </c>
      <c r="I2" s="10">
        <f t="shared" si="0"/>
        <v>67113</v>
      </c>
      <c r="J2" s="10">
        <f t="shared" si="0"/>
        <v>52529</v>
      </c>
      <c r="K2" s="10">
        <f t="shared" si="0"/>
        <v>39221</v>
      </c>
      <c r="L2" s="10">
        <f t="shared" si="0"/>
        <v>29149</v>
      </c>
      <c r="M2" s="10">
        <f t="shared" si="0"/>
        <v>23516</v>
      </c>
      <c r="N2" s="10">
        <f t="shared" si="0"/>
        <v>19242</v>
      </c>
      <c r="O2" s="10">
        <f t="shared" si="0"/>
        <v>15684</v>
      </c>
      <c r="P2" s="10">
        <f t="shared" si="0"/>
        <v>13425</v>
      </c>
      <c r="Q2" s="10">
        <f t="shared" si="0"/>
        <v>12144</v>
      </c>
      <c r="R2" s="10">
        <f t="shared" si="0"/>
        <v>46885</v>
      </c>
      <c r="S2" s="10">
        <f t="shared" si="0"/>
        <v>24873</v>
      </c>
      <c r="T2" s="10">
        <f t="shared" si="0"/>
        <v>21166</v>
      </c>
      <c r="U2" s="10">
        <f t="shared" si="0"/>
        <v>3384</v>
      </c>
      <c r="V2" s="10">
        <f t="shared" si="0"/>
        <v>1585</v>
      </c>
      <c r="W2" s="10">
        <f t="shared" si="0"/>
        <v>211</v>
      </c>
      <c r="X2" s="10">
        <f t="shared" si="0"/>
        <v>149</v>
      </c>
      <c r="Y2" s="10">
        <f t="shared" si="0"/>
        <v>206</v>
      </c>
      <c r="Z2" s="10">
        <f t="shared" si="0"/>
        <v>230</v>
      </c>
      <c r="AA2" s="10">
        <f t="shared" si="0"/>
        <v>2715624</v>
      </c>
    </row>
    <row r="3" spans="1:27" x14ac:dyDescent="0.2">
      <c r="A3" s="6">
        <v>2017</v>
      </c>
      <c r="B3" s="5" t="s">
        <v>3</v>
      </c>
      <c r="C3" s="14">
        <v>1</v>
      </c>
      <c r="D3" s="14">
        <v>28670</v>
      </c>
      <c r="E3" s="14">
        <v>4539</v>
      </c>
      <c r="F3" s="14">
        <v>2405</v>
      </c>
      <c r="G3" s="14">
        <v>1710</v>
      </c>
      <c r="H3" s="14">
        <v>1291</v>
      </c>
      <c r="I3" s="14">
        <v>995</v>
      </c>
      <c r="J3" s="14">
        <v>752</v>
      </c>
      <c r="K3" s="14">
        <v>579</v>
      </c>
      <c r="L3" s="14">
        <v>416</v>
      </c>
      <c r="M3" s="14">
        <v>340</v>
      </c>
      <c r="N3" s="14">
        <v>220</v>
      </c>
      <c r="O3" s="14">
        <v>226</v>
      </c>
      <c r="P3" s="14">
        <v>194</v>
      </c>
      <c r="Q3" s="14">
        <v>181</v>
      </c>
      <c r="R3" s="14">
        <v>673</v>
      </c>
      <c r="S3" s="14">
        <v>350</v>
      </c>
      <c r="T3" s="14">
        <v>392</v>
      </c>
      <c r="U3" s="14">
        <v>29</v>
      </c>
      <c r="V3" s="14">
        <v>10</v>
      </c>
      <c r="W3" s="14">
        <v>1</v>
      </c>
      <c r="X3" s="14">
        <v>0</v>
      </c>
      <c r="Y3" s="14">
        <v>1</v>
      </c>
      <c r="Z3" s="14">
        <v>1</v>
      </c>
      <c r="AA3" s="14">
        <f>SUM(C3:Z3)</f>
        <v>43976</v>
      </c>
    </row>
    <row r="4" spans="1:27" x14ac:dyDescent="0.2">
      <c r="A4" s="6">
        <v>2017</v>
      </c>
      <c r="B4" s="5" t="s">
        <v>4</v>
      </c>
      <c r="C4" s="14">
        <v>1876</v>
      </c>
      <c r="D4" s="14">
        <v>17356</v>
      </c>
      <c r="E4" s="14">
        <v>6774</v>
      </c>
      <c r="F4" s="14">
        <v>3308</v>
      </c>
      <c r="G4" s="14">
        <v>1988</v>
      </c>
      <c r="H4" s="14">
        <v>1309</v>
      </c>
      <c r="I4" s="14">
        <v>1010</v>
      </c>
      <c r="J4" s="14">
        <v>793</v>
      </c>
      <c r="K4" s="14">
        <v>583</v>
      </c>
      <c r="L4" s="14">
        <v>429</v>
      </c>
      <c r="M4" s="14">
        <v>350</v>
      </c>
      <c r="N4" s="14">
        <v>275</v>
      </c>
      <c r="O4" s="14">
        <v>237</v>
      </c>
      <c r="P4" s="14">
        <v>207</v>
      </c>
      <c r="Q4" s="14">
        <v>157</v>
      </c>
      <c r="R4" s="14">
        <v>754</v>
      </c>
      <c r="S4" s="14">
        <v>425</v>
      </c>
      <c r="T4" s="14">
        <v>407</v>
      </c>
      <c r="U4" s="14">
        <v>93</v>
      </c>
      <c r="V4" s="14">
        <v>76</v>
      </c>
      <c r="W4" s="14">
        <v>11</v>
      </c>
      <c r="X4" s="14">
        <v>9</v>
      </c>
      <c r="Y4" s="14">
        <v>10</v>
      </c>
      <c r="Z4" s="14">
        <v>12</v>
      </c>
      <c r="AA4" s="14">
        <f t="shared" ref="AA4:AA34" si="1">SUM(C4:Z4)</f>
        <v>38449</v>
      </c>
    </row>
    <row r="5" spans="1:27" x14ac:dyDescent="0.2">
      <c r="A5" s="6">
        <v>2017</v>
      </c>
      <c r="B5" s="5" t="s">
        <v>5</v>
      </c>
      <c r="C5" s="14">
        <v>3618</v>
      </c>
      <c r="D5" s="14">
        <v>7327</v>
      </c>
      <c r="E5" s="14">
        <v>3360</v>
      </c>
      <c r="F5" s="14">
        <v>1474</v>
      </c>
      <c r="G5" s="14">
        <v>843</v>
      </c>
      <c r="H5" s="14">
        <v>604</v>
      </c>
      <c r="I5" s="14">
        <v>409</v>
      </c>
      <c r="J5" s="14">
        <v>347</v>
      </c>
      <c r="K5" s="14">
        <v>268</v>
      </c>
      <c r="L5" s="14">
        <v>198</v>
      </c>
      <c r="M5" s="14">
        <v>171</v>
      </c>
      <c r="N5" s="14">
        <v>152</v>
      </c>
      <c r="O5" s="14">
        <v>112</v>
      </c>
      <c r="P5" s="14">
        <v>75</v>
      </c>
      <c r="Q5" s="14">
        <v>87</v>
      </c>
      <c r="R5" s="14">
        <v>305</v>
      </c>
      <c r="S5" s="14">
        <v>161</v>
      </c>
      <c r="T5" s="14">
        <v>137</v>
      </c>
      <c r="U5" s="14">
        <v>38</v>
      </c>
      <c r="V5" s="14">
        <v>22</v>
      </c>
      <c r="W5" s="14">
        <v>5</v>
      </c>
      <c r="X5" s="14">
        <v>0</v>
      </c>
      <c r="Y5" s="14">
        <v>6</v>
      </c>
      <c r="Z5" s="14">
        <v>2</v>
      </c>
      <c r="AA5" s="14">
        <f t="shared" si="1"/>
        <v>19721</v>
      </c>
    </row>
    <row r="6" spans="1:27" x14ac:dyDescent="0.2">
      <c r="A6" s="6">
        <v>2017</v>
      </c>
      <c r="B6" s="5" t="s">
        <v>6</v>
      </c>
      <c r="C6" s="14">
        <v>75</v>
      </c>
      <c r="D6" s="14">
        <v>11004</v>
      </c>
      <c r="E6" s="14">
        <v>6252</v>
      </c>
      <c r="F6" s="14">
        <v>2963</v>
      </c>
      <c r="G6" s="14">
        <v>1506</v>
      </c>
      <c r="H6" s="14">
        <v>1030</v>
      </c>
      <c r="I6" s="14">
        <v>754</v>
      </c>
      <c r="J6" s="14">
        <v>580</v>
      </c>
      <c r="K6" s="14">
        <v>422</v>
      </c>
      <c r="L6" s="14">
        <v>320</v>
      </c>
      <c r="M6" s="14">
        <v>272</v>
      </c>
      <c r="N6" s="14">
        <v>203</v>
      </c>
      <c r="O6" s="14">
        <v>167</v>
      </c>
      <c r="P6" s="14">
        <v>170</v>
      </c>
      <c r="Q6" s="14">
        <v>117</v>
      </c>
      <c r="R6" s="14">
        <v>434</v>
      </c>
      <c r="S6" s="14">
        <v>202</v>
      </c>
      <c r="T6" s="14">
        <v>153</v>
      </c>
      <c r="U6" s="14">
        <v>20</v>
      </c>
      <c r="V6" s="14">
        <v>11</v>
      </c>
      <c r="W6" s="14">
        <v>6</v>
      </c>
      <c r="X6" s="14">
        <v>5</v>
      </c>
      <c r="Y6" s="14">
        <v>1</v>
      </c>
      <c r="Z6" s="14">
        <v>1</v>
      </c>
      <c r="AA6" s="14">
        <f t="shared" si="1"/>
        <v>26668</v>
      </c>
    </row>
    <row r="7" spans="1:27" x14ac:dyDescent="0.2">
      <c r="A7" s="6">
        <v>2017</v>
      </c>
      <c r="B7" s="5" t="s">
        <v>30</v>
      </c>
      <c r="C7" s="14">
        <v>435</v>
      </c>
      <c r="D7" s="14">
        <v>21067</v>
      </c>
      <c r="E7" s="14">
        <v>8521</v>
      </c>
      <c r="F7" s="14">
        <v>3662</v>
      </c>
      <c r="G7" s="14">
        <v>2041</v>
      </c>
      <c r="H7" s="14">
        <v>1310</v>
      </c>
      <c r="I7" s="14">
        <v>882</v>
      </c>
      <c r="J7" s="14">
        <v>694</v>
      </c>
      <c r="K7" s="14">
        <v>485</v>
      </c>
      <c r="L7" s="14">
        <v>369</v>
      </c>
      <c r="M7" s="14">
        <v>272</v>
      </c>
      <c r="N7" s="14">
        <v>203</v>
      </c>
      <c r="O7" s="14">
        <v>185</v>
      </c>
      <c r="P7" s="14">
        <v>146</v>
      </c>
      <c r="Q7" s="14">
        <v>150</v>
      </c>
      <c r="R7" s="14">
        <v>585</v>
      </c>
      <c r="S7" s="14">
        <v>313</v>
      </c>
      <c r="T7" s="14">
        <v>239</v>
      </c>
      <c r="U7" s="14">
        <v>32</v>
      </c>
      <c r="V7" s="14">
        <v>30</v>
      </c>
      <c r="W7" s="14">
        <v>9</v>
      </c>
      <c r="X7" s="14">
        <v>9</v>
      </c>
      <c r="Y7" s="14">
        <v>23</v>
      </c>
      <c r="Z7" s="14">
        <v>18</v>
      </c>
      <c r="AA7" s="14">
        <f t="shared" si="1"/>
        <v>41680</v>
      </c>
    </row>
    <row r="8" spans="1:27" x14ac:dyDescent="0.2">
      <c r="A8" s="6">
        <v>2017</v>
      </c>
      <c r="B8" s="5" t="s">
        <v>7</v>
      </c>
      <c r="C8" s="14">
        <v>676</v>
      </c>
      <c r="D8" s="14">
        <v>9199</v>
      </c>
      <c r="E8" s="14">
        <v>3334</v>
      </c>
      <c r="F8" s="14">
        <v>1782</v>
      </c>
      <c r="G8" s="14">
        <v>957</v>
      </c>
      <c r="H8" s="14">
        <v>646</v>
      </c>
      <c r="I8" s="14">
        <v>517</v>
      </c>
      <c r="J8" s="14">
        <v>365</v>
      </c>
      <c r="K8" s="14">
        <v>291</v>
      </c>
      <c r="L8" s="14">
        <v>204</v>
      </c>
      <c r="M8" s="14">
        <v>158</v>
      </c>
      <c r="N8" s="14">
        <v>131</v>
      </c>
      <c r="O8" s="14">
        <v>90</v>
      </c>
      <c r="P8" s="14">
        <v>63</v>
      </c>
      <c r="Q8" s="14">
        <v>87</v>
      </c>
      <c r="R8" s="14">
        <v>235</v>
      </c>
      <c r="S8" s="14">
        <v>131</v>
      </c>
      <c r="T8" s="14">
        <v>100</v>
      </c>
      <c r="U8" s="14">
        <v>10</v>
      </c>
      <c r="V8" s="14">
        <v>5</v>
      </c>
      <c r="W8" s="14">
        <v>2</v>
      </c>
      <c r="X8" s="14">
        <v>0</v>
      </c>
      <c r="Y8" s="14">
        <v>0</v>
      </c>
      <c r="Z8" s="14">
        <v>0</v>
      </c>
      <c r="AA8" s="14">
        <f t="shared" si="1"/>
        <v>18983</v>
      </c>
    </row>
    <row r="9" spans="1:27" x14ac:dyDescent="0.2">
      <c r="A9" s="6">
        <v>2017</v>
      </c>
      <c r="B9" s="5" t="s">
        <v>8</v>
      </c>
      <c r="C9" s="14">
        <v>5230</v>
      </c>
      <c r="D9" s="14">
        <v>58558</v>
      </c>
      <c r="E9" s="14">
        <v>17884</v>
      </c>
      <c r="F9" s="14">
        <v>8530</v>
      </c>
      <c r="G9" s="14">
        <v>5221</v>
      </c>
      <c r="H9" s="14">
        <v>3580</v>
      </c>
      <c r="I9" s="14">
        <v>2661</v>
      </c>
      <c r="J9" s="14">
        <v>1969</v>
      </c>
      <c r="K9" s="14">
        <v>1526</v>
      </c>
      <c r="L9" s="14">
        <v>1120</v>
      </c>
      <c r="M9" s="14">
        <v>917</v>
      </c>
      <c r="N9" s="14">
        <v>743</v>
      </c>
      <c r="O9" s="14">
        <v>593</v>
      </c>
      <c r="P9" s="14">
        <v>503</v>
      </c>
      <c r="Q9" s="14">
        <v>409</v>
      </c>
      <c r="R9" s="14">
        <v>1743</v>
      </c>
      <c r="S9" s="14">
        <v>862</v>
      </c>
      <c r="T9" s="14">
        <v>718</v>
      </c>
      <c r="U9" s="14">
        <v>153</v>
      </c>
      <c r="V9" s="14">
        <v>85</v>
      </c>
      <c r="W9" s="14">
        <v>12</v>
      </c>
      <c r="X9" s="14">
        <v>10</v>
      </c>
      <c r="Y9" s="14">
        <v>5</v>
      </c>
      <c r="Z9" s="14">
        <v>14</v>
      </c>
      <c r="AA9" s="14">
        <f t="shared" si="1"/>
        <v>113046</v>
      </c>
    </row>
    <row r="10" spans="1:27" x14ac:dyDescent="0.2">
      <c r="A10" s="6">
        <v>2017</v>
      </c>
      <c r="B10" s="5" t="s">
        <v>9</v>
      </c>
      <c r="C10" s="14">
        <v>8514</v>
      </c>
      <c r="D10" s="14">
        <v>28800</v>
      </c>
      <c r="E10" s="14">
        <v>14030</v>
      </c>
      <c r="F10" s="14">
        <v>6799</v>
      </c>
      <c r="G10" s="14">
        <v>3684</v>
      </c>
      <c r="H10" s="14">
        <v>2670</v>
      </c>
      <c r="I10" s="14">
        <v>1937</v>
      </c>
      <c r="J10" s="14">
        <v>1549</v>
      </c>
      <c r="K10" s="14">
        <v>1227</v>
      </c>
      <c r="L10" s="14">
        <v>901</v>
      </c>
      <c r="M10" s="14">
        <v>757</v>
      </c>
      <c r="N10" s="14">
        <v>616</v>
      </c>
      <c r="O10" s="14">
        <v>495</v>
      </c>
      <c r="P10" s="14">
        <v>403</v>
      </c>
      <c r="Q10" s="14">
        <v>361</v>
      </c>
      <c r="R10" s="14">
        <v>1336</v>
      </c>
      <c r="S10" s="14">
        <v>731</v>
      </c>
      <c r="T10" s="14">
        <v>735</v>
      </c>
      <c r="U10" s="14">
        <v>147</v>
      </c>
      <c r="V10" s="14">
        <v>116</v>
      </c>
      <c r="W10" s="14">
        <v>18</v>
      </c>
      <c r="X10" s="14">
        <v>30</v>
      </c>
      <c r="Y10" s="14">
        <v>34</v>
      </c>
      <c r="Z10" s="14">
        <v>13</v>
      </c>
      <c r="AA10" s="14">
        <f t="shared" si="1"/>
        <v>75903</v>
      </c>
    </row>
    <row r="11" spans="1:27" x14ac:dyDescent="0.2">
      <c r="A11" s="6">
        <v>2017</v>
      </c>
      <c r="B11" s="5" t="s">
        <v>60</v>
      </c>
      <c r="C11" s="14">
        <v>9310</v>
      </c>
      <c r="D11" s="14">
        <v>67633</v>
      </c>
      <c r="E11" s="14">
        <v>52202</v>
      </c>
      <c r="F11" s="14">
        <v>26512</v>
      </c>
      <c r="G11" s="14">
        <v>15294</v>
      </c>
      <c r="H11" s="14">
        <v>10132</v>
      </c>
      <c r="I11" s="14">
        <v>7951</v>
      </c>
      <c r="J11" s="14">
        <v>6578</v>
      </c>
      <c r="K11" s="14">
        <v>5266</v>
      </c>
      <c r="L11" s="14">
        <v>3985</v>
      </c>
      <c r="M11" s="14">
        <v>3390</v>
      </c>
      <c r="N11" s="14">
        <v>2863</v>
      </c>
      <c r="O11" s="14">
        <v>2318</v>
      </c>
      <c r="P11" s="14">
        <v>2123</v>
      </c>
      <c r="Q11" s="14">
        <v>2076</v>
      </c>
      <c r="R11" s="14">
        <v>8426</v>
      </c>
      <c r="S11" s="14">
        <v>4767</v>
      </c>
      <c r="T11" s="14">
        <v>3936</v>
      </c>
      <c r="U11" s="14">
        <v>587</v>
      </c>
      <c r="V11" s="14">
        <v>203</v>
      </c>
      <c r="W11" s="14">
        <v>16</v>
      </c>
      <c r="X11" s="14">
        <v>3</v>
      </c>
      <c r="Y11" s="14">
        <v>2</v>
      </c>
      <c r="Z11" s="14">
        <v>8</v>
      </c>
      <c r="AA11" s="14">
        <f t="shared" si="1"/>
        <v>235581</v>
      </c>
    </row>
    <row r="12" spans="1:27" x14ac:dyDescent="0.2">
      <c r="A12" s="6">
        <v>2017</v>
      </c>
      <c r="B12" s="5" t="s">
        <v>10</v>
      </c>
      <c r="C12" s="14">
        <v>12323</v>
      </c>
      <c r="D12" s="14">
        <v>20755</v>
      </c>
      <c r="E12" s="14">
        <v>6645</v>
      </c>
      <c r="F12" s="14">
        <v>2238</v>
      </c>
      <c r="G12" s="14">
        <v>1399</v>
      </c>
      <c r="H12" s="14">
        <v>1106</v>
      </c>
      <c r="I12" s="14">
        <v>890</v>
      </c>
      <c r="J12" s="14">
        <v>730</v>
      </c>
      <c r="K12" s="14">
        <v>497</v>
      </c>
      <c r="L12" s="14">
        <v>405</v>
      </c>
      <c r="M12" s="14">
        <v>340</v>
      </c>
      <c r="N12" s="14">
        <v>313</v>
      </c>
      <c r="O12" s="14">
        <v>251</v>
      </c>
      <c r="P12" s="14">
        <v>227</v>
      </c>
      <c r="Q12" s="14">
        <v>207</v>
      </c>
      <c r="R12" s="14">
        <v>713</v>
      </c>
      <c r="S12" s="14">
        <v>289</v>
      </c>
      <c r="T12" s="14">
        <v>232</v>
      </c>
      <c r="U12" s="14">
        <v>27</v>
      </c>
      <c r="V12" s="14">
        <v>12</v>
      </c>
      <c r="W12" s="14">
        <v>1</v>
      </c>
      <c r="X12" s="14">
        <v>1</v>
      </c>
      <c r="Y12" s="14">
        <v>8</v>
      </c>
      <c r="Z12" s="14">
        <v>7</v>
      </c>
      <c r="AA12" s="14">
        <f t="shared" si="1"/>
        <v>49616</v>
      </c>
    </row>
    <row r="13" spans="1:27" x14ac:dyDescent="0.2">
      <c r="A13" s="6">
        <v>2017</v>
      </c>
      <c r="B13" s="5" t="s">
        <v>11</v>
      </c>
      <c r="C13" s="14">
        <v>66</v>
      </c>
      <c r="D13" s="14">
        <v>79544</v>
      </c>
      <c r="E13" s="14">
        <v>33532</v>
      </c>
      <c r="F13" s="14">
        <v>14244</v>
      </c>
      <c r="G13" s="14">
        <v>7953</v>
      </c>
      <c r="H13" s="14">
        <v>5285</v>
      </c>
      <c r="I13" s="14">
        <v>3967</v>
      </c>
      <c r="J13" s="14">
        <v>3249</v>
      </c>
      <c r="K13" s="14">
        <v>2300</v>
      </c>
      <c r="L13" s="14">
        <v>1721</v>
      </c>
      <c r="M13" s="14">
        <v>1315</v>
      </c>
      <c r="N13" s="14">
        <v>1094</v>
      </c>
      <c r="O13" s="14">
        <v>908</v>
      </c>
      <c r="P13" s="14">
        <v>815</v>
      </c>
      <c r="Q13" s="14">
        <v>713</v>
      </c>
      <c r="R13" s="14">
        <v>2574</v>
      </c>
      <c r="S13" s="14">
        <v>1243</v>
      </c>
      <c r="T13" s="14">
        <v>984</v>
      </c>
      <c r="U13" s="14">
        <v>181</v>
      </c>
      <c r="V13" s="14">
        <v>84</v>
      </c>
      <c r="W13" s="14">
        <v>5</v>
      </c>
      <c r="X13" s="14">
        <v>4</v>
      </c>
      <c r="Y13" s="14">
        <v>13</v>
      </c>
      <c r="Z13" s="14">
        <v>6</v>
      </c>
      <c r="AA13" s="14">
        <f t="shared" si="1"/>
        <v>161800</v>
      </c>
    </row>
    <row r="14" spans="1:27" x14ac:dyDescent="0.2">
      <c r="A14" s="6">
        <v>2017</v>
      </c>
      <c r="B14" s="5" t="s">
        <v>12</v>
      </c>
      <c r="C14" s="14">
        <v>564</v>
      </c>
      <c r="D14" s="14">
        <v>40084</v>
      </c>
      <c r="E14" s="14">
        <v>18867</v>
      </c>
      <c r="F14" s="14">
        <v>9093</v>
      </c>
      <c r="G14" s="14">
        <v>4454</v>
      </c>
      <c r="H14" s="14">
        <v>2784</v>
      </c>
      <c r="I14" s="14">
        <v>1944</v>
      </c>
      <c r="J14" s="14">
        <v>1506</v>
      </c>
      <c r="K14" s="14">
        <v>1006</v>
      </c>
      <c r="L14" s="14">
        <v>808</v>
      </c>
      <c r="M14" s="14">
        <v>625</v>
      </c>
      <c r="N14" s="14">
        <v>474</v>
      </c>
      <c r="O14" s="14">
        <v>375</v>
      </c>
      <c r="P14" s="14">
        <v>350</v>
      </c>
      <c r="Q14" s="14">
        <v>299</v>
      </c>
      <c r="R14" s="14">
        <v>1037</v>
      </c>
      <c r="S14" s="14">
        <v>467</v>
      </c>
      <c r="T14" s="14">
        <v>442</v>
      </c>
      <c r="U14" s="14">
        <v>75</v>
      </c>
      <c r="V14" s="14">
        <v>34</v>
      </c>
      <c r="W14" s="14">
        <v>8</v>
      </c>
      <c r="X14" s="14">
        <v>6</v>
      </c>
      <c r="Y14" s="14">
        <v>8</v>
      </c>
      <c r="Z14" s="14">
        <v>3</v>
      </c>
      <c r="AA14" s="14">
        <f t="shared" si="1"/>
        <v>85313</v>
      </c>
    </row>
    <row r="15" spans="1:27" x14ac:dyDescent="0.2">
      <c r="A15" s="6">
        <v>2017</v>
      </c>
      <c r="B15" s="5" t="s">
        <v>13</v>
      </c>
      <c r="C15" s="14">
        <v>326</v>
      </c>
      <c r="D15" s="14">
        <v>23264</v>
      </c>
      <c r="E15" s="14">
        <v>14850</v>
      </c>
      <c r="F15" s="14">
        <v>6269</v>
      </c>
      <c r="G15" s="14">
        <v>3170</v>
      </c>
      <c r="H15" s="14">
        <v>2235</v>
      </c>
      <c r="I15" s="14">
        <v>1719</v>
      </c>
      <c r="J15" s="14">
        <v>1310</v>
      </c>
      <c r="K15" s="14">
        <v>929</v>
      </c>
      <c r="L15" s="14">
        <v>681</v>
      </c>
      <c r="M15" s="14">
        <v>538</v>
      </c>
      <c r="N15" s="14">
        <v>440</v>
      </c>
      <c r="O15" s="14">
        <v>367</v>
      </c>
      <c r="P15" s="14">
        <v>279</v>
      </c>
      <c r="Q15" s="14">
        <v>255</v>
      </c>
      <c r="R15" s="14">
        <v>910</v>
      </c>
      <c r="S15" s="14">
        <v>498</v>
      </c>
      <c r="T15" s="14">
        <v>426</v>
      </c>
      <c r="U15" s="14">
        <v>101</v>
      </c>
      <c r="V15" s="14">
        <v>50</v>
      </c>
      <c r="W15" s="14">
        <v>13</v>
      </c>
      <c r="X15" s="14">
        <v>9</v>
      </c>
      <c r="Y15" s="14">
        <v>4</v>
      </c>
      <c r="Z15" s="14">
        <v>15</v>
      </c>
      <c r="AA15" s="14">
        <f t="shared" si="1"/>
        <v>58658</v>
      </c>
    </row>
    <row r="16" spans="1:27" x14ac:dyDescent="0.2">
      <c r="A16" s="6">
        <v>2017</v>
      </c>
      <c r="B16" s="5" t="s">
        <v>14</v>
      </c>
      <c r="C16" s="14">
        <v>21587</v>
      </c>
      <c r="D16" s="14">
        <v>78217</v>
      </c>
      <c r="E16" s="14">
        <v>38484</v>
      </c>
      <c r="F16" s="14">
        <v>15022</v>
      </c>
      <c r="G16" s="14">
        <v>8447</v>
      </c>
      <c r="H16" s="14">
        <v>5999</v>
      </c>
      <c r="I16" s="14">
        <v>4617</v>
      </c>
      <c r="J16" s="14">
        <v>3663</v>
      </c>
      <c r="K16" s="14">
        <v>2732</v>
      </c>
      <c r="L16" s="14">
        <v>2093</v>
      </c>
      <c r="M16" s="14">
        <v>1627</v>
      </c>
      <c r="N16" s="14">
        <v>1379</v>
      </c>
      <c r="O16" s="14">
        <v>1136</v>
      </c>
      <c r="P16" s="14">
        <v>956</v>
      </c>
      <c r="Q16" s="14">
        <v>915</v>
      </c>
      <c r="R16" s="14">
        <v>3546</v>
      </c>
      <c r="S16" s="14">
        <v>1907</v>
      </c>
      <c r="T16" s="14">
        <v>1929</v>
      </c>
      <c r="U16" s="14">
        <v>322</v>
      </c>
      <c r="V16" s="14">
        <v>181</v>
      </c>
      <c r="W16" s="14">
        <v>19</v>
      </c>
      <c r="X16" s="14">
        <v>10</v>
      </c>
      <c r="Y16" s="14">
        <v>16</v>
      </c>
      <c r="Z16" s="14">
        <v>21</v>
      </c>
      <c r="AA16" s="14">
        <f t="shared" si="1"/>
        <v>194825</v>
      </c>
    </row>
    <row r="17" spans="1:27" x14ac:dyDescent="0.2">
      <c r="A17" s="6">
        <v>2017</v>
      </c>
      <c r="B17" s="5" t="s">
        <v>15</v>
      </c>
      <c r="C17" s="14">
        <v>65509</v>
      </c>
      <c r="D17" s="14">
        <v>114697</v>
      </c>
      <c r="E17" s="14">
        <v>57774</v>
      </c>
      <c r="F17" s="14">
        <v>24303</v>
      </c>
      <c r="G17" s="14">
        <v>12676</v>
      </c>
      <c r="H17" s="14">
        <v>8526</v>
      </c>
      <c r="I17" s="14">
        <v>6458</v>
      </c>
      <c r="J17" s="14">
        <v>4950</v>
      </c>
      <c r="K17" s="14">
        <v>3786</v>
      </c>
      <c r="L17" s="14">
        <v>2798</v>
      </c>
      <c r="M17" s="14">
        <v>2159</v>
      </c>
      <c r="N17" s="14">
        <v>1726</v>
      </c>
      <c r="O17" s="14">
        <v>1410</v>
      </c>
      <c r="P17" s="14">
        <v>1131</v>
      </c>
      <c r="Q17" s="14">
        <v>967</v>
      </c>
      <c r="R17" s="14">
        <v>3709</v>
      </c>
      <c r="S17" s="14">
        <v>1813</v>
      </c>
      <c r="T17" s="14">
        <v>1625</v>
      </c>
      <c r="U17" s="14">
        <v>303</v>
      </c>
      <c r="V17" s="14">
        <v>150</v>
      </c>
      <c r="W17" s="14">
        <v>16</v>
      </c>
      <c r="X17" s="14">
        <v>10</v>
      </c>
      <c r="Y17" s="14">
        <v>12</v>
      </c>
      <c r="Z17" s="14">
        <v>42</v>
      </c>
      <c r="AA17" s="14">
        <f t="shared" si="1"/>
        <v>316550</v>
      </c>
    </row>
    <row r="18" spans="1:27" x14ac:dyDescent="0.2">
      <c r="A18" s="6">
        <v>2017</v>
      </c>
      <c r="B18" s="5" t="s">
        <v>31</v>
      </c>
      <c r="C18" s="14">
        <v>40958</v>
      </c>
      <c r="D18" s="14">
        <v>43242</v>
      </c>
      <c r="E18" s="14">
        <v>18569</v>
      </c>
      <c r="F18" s="14">
        <v>7261</v>
      </c>
      <c r="G18" s="14">
        <v>4248</v>
      </c>
      <c r="H18" s="14">
        <v>2987</v>
      </c>
      <c r="I18" s="14">
        <v>2281</v>
      </c>
      <c r="J18" s="14">
        <v>1759</v>
      </c>
      <c r="K18" s="14">
        <v>1305</v>
      </c>
      <c r="L18" s="14">
        <v>1003</v>
      </c>
      <c r="M18" s="14">
        <v>774</v>
      </c>
      <c r="N18" s="14">
        <v>656</v>
      </c>
      <c r="O18" s="14">
        <v>576</v>
      </c>
      <c r="P18" s="14">
        <v>447</v>
      </c>
      <c r="Q18" s="14">
        <v>365</v>
      </c>
      <c r="R18" s="14">
        <v>1429</v>
      </c>
      <c r="S18" s="14">
        <v>747</v>
      </c>
      <c r="T18" s="14">
        <v>573</v>
      </c>
      <c r="U18" s="14">
        <v>70</v>
      </c>
      <c r="V18" s="14">
        <v>14</v>
      </c>
      <c r="W18" s="14">
        <v>2</v>
      </c>
      <c r="X18" s="14">
        <v>0</v>
      </c>
      <c r="Y18" s="14">
        <v>3</v>
      </c>
      <c r="Z18" s="14">
        <v>13</v>
      </c>
      <c r="AA18" s="14">
        <f t="shared" si="1"/>
        <v>129282</v>
      </c>
    </row>
    <row r="19" spans="1:27" x14ac:dyDescent="0.2">
      <c r="A19" s="6">
        <v>2017</v>
      </c>
      <c r="B19" s="5" t="s">
        <v>16</v>
      </c>
      <c r="C19" s="14">
        <v>3142</v>
      </c>
      <c r="D19" s="14">
        <v>19472</v>
      </c>
      <c r="E19" s="14">
        <v>8820</v>
      </c>
      <c r="F19" s="14">
        <v>3611</v>
      </c>
      <c r="G19" s="14">
        <v>2217</v>
      </c>
      <c r="H19" s="14">
        <v>1453</v>
      </c>
      <c r="I19" s="14">
        <v>1143</v>
      </c>
      <c r="J19" s="14">
        <v>833</v>
      </c>
      <c r="K19" s="14">
        <v>589</v>
      </c>
      <c r="L19" s="14">
        <v>458</v>
      </c>
      <c r="M19" s="14">
        <v>364</v>
      </c>
      <c r="N19" s="14">
        <v>277</v>
      </c>
      <c r="O19" s="14">
        <v>226</v>
      </c>
      <c r="P19" s="14">
        <v>199</v>
      </c>
      <c r="Q19" s="14">
        <v>155</v>
      </c>
      <c r="R19" s="14">
        <v>496</v>
      </c>
      <c r="S19" s="14">
        <v>236</v>
      </c>
      <c r="T19" s="14">
        <v>150</v>
      </c>
      <c r="U19" s="14">
        <v>38</v>
      </c>
      <c r="V19" s="14">
        <v>9</v>
      </c>
      <c r="W19" s="14">
        <v>1</v>
      </c>
      <c r="X19" s="14">
        <v>0</v>
      </c>
      <c r="Y19" s="14">
        <v>0</v>
      </c>
      <c r="Z19" s="14">
        <v>0</v>
      </c>
      <c r="AA19" s="14">
        <f t="shared" si="1"/>
        <v>43889</v>
      </c>
    </row>
    <row r="20" spans="1:27" x14ac:dyDescent="0.2">
      <c r="A20" s="6">
        <v>2017</v>
      </c>
      <c r="B20" s="5" t="s">
        <v>17</v>
      </c>
      <c r="C20" s="14">
        <v>1824</v>
      </c>
      <c r="D20" s="14">
        <v>8833</v>
      </c>
      <c r="E20" s="14">
        <v>3782</v>
      </c>
      <c r="F20" s="14">
        <v>1613</v>
      </c>
      <c r="G20" s="14">
        <v>935</v>
      </c>
      <c r="H20" s="14">
        <v>592</v>
      </c>
      <c r="I20" s="14">
        <v>430</v>
      </c>
      <c r="J20" s="14">
        <v>379</v>
      </c>
      <c r="K20" s="14">
        <v>234</v>
      </c>
      <c r="L20" s="14">
        <v>168</v>
      </c>
      <c r="M20" s="14">
        <v>132</v>
      </c>
      <c r="N20" s="14">
        <v>115</v>
      </c>
      <c r="O20" s="14">
        <v>114</v>
      </c>
      <c r="P20" s="14">
        <v>78</v>
      </c>
      <c r="Q20" s="14">
        <v>80</v>
      </c>
      <c r="R20" s="14">
        <v>266</v>
      </c>
      <c r="S20" s="14">
        <v>162</v>
      </c>
      <c r="T20" s="14">
        <v>109</v>
      </c>
      <c r="U20" s="14">
        <v>22</v>
      </c>
      <c r="V20" s="14">
        <v>10</v>
      </c>
      <c r="W20" s="14">
        <v>1</v>
      </c>
      <c r="X20" s="14">
        <v>2</v>
      </c>
      <c r="Y20" s="14">
        <v>1</v>
      </c>
      <c r="Z20" s="14">
        <v>2</v>
      </c>
      <c r="AA20" s="14">
        <f t="shared" si="1"/>
        <v>19884</v>
      </c>
    </row>
    <row r="21" spans="1:27" x14ac:dyDescent="0.2">
      <c r="A21" s="6">
        <v>2017</v>
      </c>
      <c r="B21" s="5" t="s">
        <v>18</v>
      </c>
      <c r="C21" s="14">
        <v>5259</v>
      </c>
      <c r="D21" s="14">
        <v>16333</v>
      </c>
      <c r="E21" s="14">
        <v>15616</v>
      </c>
      <c r="F21" s="14">
        <v>6819</v>
      </c>
      <c r="G21" s="14">
        <v>3043</v>
      </c>
      <c r="H21" s="14">
        <v>1860</v>
      </c>
      <c r="I21" s="14">
        <v>1335</v>
      </c>
      <c r="J21" s="14">
        <v>1111</v>
      </c>
      <c r="K21" s="14">
        <v>803</v>
      </c>
      <c r="L21" s="14">
        <v>598</v>
      </c>
      <c r="M21" s="14">
        <v>482</v>
      </c>
      <c r="N21" s="14">
        <v>352</v>
      </c>
      <c r="O21" s="14">
        <v>284</v>
      </c>
      <c r="P21" s="14">
        <v>204</v>
      </c>
      <c r="Q21" s="14">
        <v>231</v>
      </c>
      <c r="R21" s="14">
        <v>824</v>
      </c>
      <c r="S21" s="14">
        <v>520</v>
      </c>
      <c r="T21" s="14">
        <v>465</v>
      </c>
      <c r="U21" s="14">
        <v>95</v>
      </c>
      <c r="V21" s="14">
        <v>39</v>
      </c>
      <c r="W21" s="14">
        <v>6</v>
      </c>
      <c r="X21" s="14">
        <v>1</v>
      </c>
      <c r="Y21" s="14">
        <v>2</v>
      </c>
      <c r="Z21" s="14">
        <v>4</v>
      </c>
      <c r="AA21" s="14">
        <f t="shared" si="1"/>
        <v>56286</v>
      </c>
    </row>
    <row r="22" spans="1:27" x14ac:dyDescent="0.2">
      <c r="A22" s="6">
        <v>2017</v>
      </c>
      <c r="B22" s="5" t="s">
        <v>19</v>
      </c>
      <c r="C22" s="14">
        <v>3354</v>
      </c>
      <c r="D22" s="14">
        <v>25965</v>
      </c>
      <c r="E22" s="14">
        <v>17965</v>
      </c>
      <c r="F22" s="14">
        <v>8058</v>
      </c>
      <c r="G22" s="14">
        <v>4315</v>
      </c>
      <c r="H22" s="14">
        <v>2976</v>
      </c>
      <c r="I22" s="14">
        <v>2139</v>
      </c>
      <c r="J22" s="14">
        <v>1637</v>
      </c>
      <c r="K22" s="14">
        <v>1164</v>
      </c>
      <c r="L22" s="14">
        <v>855</v>
      </c>
      <c r="M22" s="14">
        <v>687</v>
      </c>
      <c r="N22" s="14">
        <v>555</v>
      </c>
      <c r="O22" s="14">
        <v>430</v>
      </c>
      <c r="P22" s="14">
        <v>408</v>
      </c>
      <c r="Q22" s="14">
        <v>353</v>
      </c>
      <c r="R22" s="14">
        <v>1305</v>
      </c>
      <c r="S22" s="14">
        <v>681</v>
      </c>
      <c r="T22" s="14">
        <v>576</v>
      </c>
      <c r="U22" s="14">
        <v>69</v>
      </c>
      <c r="V22" s="14">
        <v>21</v>
      </c>
      <c r="W22" s="14">
        <v>5</v>
      </c>
      <c r="X22" s="14">
        <v>18</v>
      </c>
      <c r="Y22" s="14">
        <v>7</v>
      </c>
      <c r="Z22" s="14">
        <v>4</v>
      </c>
      <c r="AA22" s="14">
        <f t="shared" si="1"/>
        <v>73547</v>
      </c>
    </row>
    <row r="23" spans="1:27" x14ac:dyDescent="0.2">
      <c r="A23" s="6">
        <v>2017</v>
      </c>
      <c r="B23" s="5" t="s">
        <v>20</v>
      </c>
      <c r="C23" s="14">
        <v>3914</v>
      </c>
      <c r="D23" s="14">
        <v>55864</v>
      </c>
      <c r="E23" s="14">
        <v>26796</v>
      </c>
      <c r="F23" s="14">
        <v>11155</v>
      </c>
      <c r="G23" s="14">
        <v>6336</v>
      </c>
      <c r="H23" s="14">
        <v>4061</v>
      </c>
      <c r="I23" s="14">
        <v>3205</v>
      </c>
      <c r="J23" s="14">
        <v>2509</v>
      </c>
      <c r="K23" s="14">
        <v>1821</v>
      </c>
      <c r="L23" s="14">
        <v>1317</v>
      </c>
      <c r="M23" s="14">
        <v>1073</v>
      </c>
      <c r="N23" s="14">
        <v>907</v>
      </c>
      <c r="O23" s="14">
        <v>720</v>
      </c>
      <c r="P23" s="14">
        <v>646</v>
      </c>
      <c r="Q23" s="14">
        <v>528</v>
      </c>
      <c r="R23" s="14">
        <v>2086</v>
      </c>
      <c r="S23" s="14">
        <v>1088</v>
      </c>
      <c r="T23" s="14">
        <v>1026</v>
      </c>
      <c r="U23" s="14">
        <v>161</v>
      </c>
      <c r="V23" s="14">
        <v>55</v>
      </c>
      <c r="W23" s="14">
        <v>9</v>
      </c>
      <c r="X23" s="14">
        <v>2</v>
      </c>
      <c r="Y23" s="14">
        <v>3</v>
      </c>
      <c r="Z23" s="14">
        <v>9</v>
      </c>
      <c r="AA23" s="14">
        <f t="shared" si="1"/>
        <v>125291</v>
      </c>
    </row>
    <row r="24" spans="1:27" x14ac:dyDescent="0.2">
      <c r="A24" s="6">
        <v>2017</v>
      </c>
      <c r="B24" s="5" t="s">
        <v>32</v>
      </c>
      <c r="C24" s="14">
        <v>8597</v>
      </c>
      <c r="D24" s="14">
        <v>18757</v>
      </c>
      <c r="E24" s="14">
        <v>11024</v>
      </c>
      <c r="F24" s="14">
        <v>5239</v>
      </c>
      <c r="G24" s="14">
        <v>2328</v>
      </c>
      <c r="H24" s="14">
        <v>1571</v>
      </c>
      <c r="I24" s="14">
        <v>1104</v>
      </c>
      <c r="J24" s="14">
        <v>859</v>
      </c>
      <c r="K24" s="14">
        <v>638</v>
      </c>
      <c r="L24" s="14">
        <v>523</v>
      </c>
      <c r="M24" s="14">
        <v>371</v>
      </c>
      <c r="N24" s="14">
        <v>312</v>
      </c>
      <c r="O24" s="14">
        <v>249</v>
      </c>
      <c r="P24" s="14">
        <v>202</v>
      </c>
      <c r="Q24" s="14">
        <v>177</v>
      </c>
      <c r="R24" s="14">
        <v>824</v>
      </c>
      <c r="S24" s="14">
        <v>420</v>
      </c>
      <c r="T24" s="14">
        <v>411</v>
      </c>
      <c r="U24" s="14">
        <v>68</v>
      </c>
      <c r="V24" s="14">
        <v>40</v>
      </c>
      <c r="W24" s="14">
        <v>6</v>
      </c>
      <c r="X24" s="14">
        <v>1</v>
      </c>
      <c r="Y24" s="14">
        <v>5</v>
      </c>
      <c r="Z24" s="14">
        <v>0</v>
      </c>
      <c r="AA24" s="14">
        <f t="shared" si="1"/>
        <v>53726</v>
      </c>
    </row>
    <row r="25" spans="1:27" x14ac:dyDescent="0.2">
      <c r="A25" s="6">
        <v>2017</v>
      </c>
      <c r="B25" s="5" t="s">
        <v>21</v>
      </c>
      <c r="C25" s="14">
        <v>1473</v>
      </c>
      <c r="D25" s="14">
        <v>15830</v>
      </c>
      <c r="E25" s="14">
        <v>6576</v>
      </c>
      <c r="F25" s="14">
        <v>3503</v>
      </c>
      <c r="G25" s="14">
        <v>1809</v>
      </c>
      <c r="H25" s="14">
        <v>1267</v>
      </c>
      <c r="I25" s="14">
        <v>842</v>
      </c>
      <c r="J25" s="14">
        <v>678</v>
      </c>
      <c r="K25" s="14">
        <v>503</v>
      </c>
      <c r="L25" s="14">
        <v>405</v>
      </c>
      <c r="M25" s="14">
        <v>310</v>
      </c>
      <c r="N25" s="14">
        <v>299</v>
      </c>
      <c r="O25" s="14">
        <v>212</v>
      </c>
      <c r="P25" s="14">
        <v>165</v>
      </c>
      <c r="Q25" s="14">
        <v>147</v>
      </c>
      <c r="R25" s="14">
        <v>545</v>
      </c>
      <c r="S25" s="14">
        <v>243</v>
      </c>
      <c r="T25" s="14">
        <v>198</v>
      </c>
      <c r="U25" s="14">
        <v>33</v>
      </c>
      <c r="V25" s="14">
        <v>12</v>
      </c>
      <c r="W25" s="14">
        <v>0</v>
      </c>
      <c r="X25" s="14">
        <v>0</v>
      </c>
      <c r="Y25" s="14">
        <v>1</v>
      </c>
      <c r="Z25" s="14">
        <v>0</v>
      </c>
      <c r="AA25" s="14">
        <f t="shared" si="1"/>
        <v>35051</v>
      </c>
    </row>
    <row r="26" spans="1:27" x14ac:dyDescent="0.2">
      <c r="A26" s="6">
        <v>2017</v>
      </c>
      <c r="B26" s="5" t="s">
        <v>22</v>
      </c>
      <c r="C26" s="14">
        <v>10770</v>
      </c>
      <c r="D26" s="14">
        <v>17099</v>
      </c>
      <c r="E26" s="14">
        <v>14122</v>
      </c>
      <c r="F26" s="14">
        <v>7834</v>
      </c>
      <c r="G26" s="14">
        <v>3989</v>
      </c>
      <c r="H26" s="14">
        <v>2659</v>
      </c>
      <c r="I26" s="14">
        <v>1886</v>
      </c>
      <c r="J26" s="14">
        <v>1464</v>
      </c>
      <c r="K26" s="14">
        <v>1028</v>
      </c>
      <c r="L26" s="14">
        <v>736</v>
      </c>
      <c r="M26" s="14">
        <v>589</v>
      </c>
      <c r="N26" s="14">
        <v>491</v>
      </c>
      <c r="O26" s="14">
        <v>417</v>
      </c>
      <c r="P26" s="14">
        <v>304</v>
      </c>
      <c r="Q26" s="14">
        <v>306</v>
      </c>
      <c r="R26" s="14">
        <v>1156</v>
      </c>
      <c r="S26" s="14">
        <v>698</v>
      </c>
      <c r="T26" s="14">
        <v>745</v>
      </c>
      <c r="U26" s="14">
        <v>112</v>
      </c>
      <c r="V26" s="14">
        <v>42</v>
      </c>
      <c r="W26" s="14">
        <v>6</v>
      </c>
      <c r="X26" s="14">
        <v>0</v>
      </c>
      <c r="Y26" s="14">
        <v>1</v>
      </c>
      <c r="Z26" s="14">
        <v>0</v>
      </c>
      <c r="AA26" s="14">
        <f t="shared" si="1"/>
        <v>66454</v>
      </c>
    </row>
    <row r="27" spans="1:27" x14ac:dyDescent="0.2">
      <c r="A27" s="6">
        <v>2017</v>
      </c>
      <c r="B27" s="5" t="s">
        <v>23</v>
      </c>
      <c r="C27" s="14">
        <v>446</v>
      </c>
      <c r="D27" s="14">
        <v>26358</v>
      </c>
      <c r="E27" s="14">
        <v>9825</v>
      </c>
      <c r="F27" s="14">
        <v>4417</v>
      </c>
      <c r="G27" s="14">
        <v>2536</v>
      </c>
      <c r="H27" s="14">
        <v>1816</v>
      </c>
      <c r="I27" s="14">
        <v>1444</v>
      </c>
      <c r="J27" s="14">
        <v>1165</v>
      </c>
      <c r="K27" s="14">
        <v>824</v>
      </c>
      <c r="L27" s="14">
        <v>541</v>
      </c>
      <c r="M27" s="14">
        <v>462</v>
      </c>
      <c r="N27" s="14">
        <v>384</v>
      </c>
      <c r="O27" s="14">
        <v>330</v>
      </c>
      <c r="P27" s="14">
        <v>266</v>
      </c>
      <c r="Q27" s="14">
        <v>266</v>
      </c>
      <c r="R27" s="14">
        <v>966</v>
      </c>
      <c r="S27" s="14">
        <v>512</v>
      </c>
      <c r="T27" s="14">
        <v>372</v>
      </c>
      <c r="U27" s="14">
        <v>39</v>
      </c>
      <c r="V27" s="14">
        <v>25</v>
      </c>
      <c r="W27" s="14">
        <v>3</v>
      </c>
      <c r="X27" s="14">
        <v>0</v>
      </c>
      <c r="Y27" s="14">
        <v>5</v>
      </c>
      <c r="Z27" s="14">
        <v>1</v>
      </c>
      <c r="AA27" s="14">
        <f t="shared" si="1"/>
        <v>53003</v>
      </c>
    </row>
    <row r="28" spans="1:27" x14ac:dyDescent="0.2">
      <c r="A28" s="6">
        <v>2017</v>
      </c>
      <c r="B28" s="5" t="s">
        <v>24</v>
      </c>
      <c r="C28" s="14">
        <v>31005</v>
      </c>
      <c r="D28" s="14">
        <v>26655</v>
      </c>
      <c r="E28" s="14">
        <v>13766</v>
      </c>
      <c r="F28" s="14">
        <v>6922</v>
      </c>
      <c r="G28" s="14">
        <v>3776</v>
      </c>
      <c r="H28" s="14">
        <v>2540</v>
      </c>
      <c r="I28" s="14">
        <v>1922</v>
      </c>
      <c r="J28" s="14">
        <v>1574</v>
      </c>
      <c r="K28" s="14">
        <v>1219</v>
      </c>
      <c r="L28" s="14">
        <v>926</v>
      </c>
      <c r="M28" s="14">
        <v>782</v>
      </c>
      <c r="N28" s="14">
        <v>645</v>
      </c>
      <c r="O28" s="14">
        <v>545</v>
      </c>
      <c r="P28" s="14">
        <v>516</v>
      </c>
      <c r="Q28" s="14">
        <v>415</v>
      </c>
      <c r="R28" s="14">
        <v>1762</v>
      </c>
      <c r="S28" s="14">
        <v>1106</v>
      </c>
      <c r="T28" s="14">
        <v>747</v>
      </c>
      <c r="U28" s="14">
        <v>91</v>
      </c>
      <c r="V28" s="14">
        <v>42</v>
      </c>
      <c r="W28" s="14">
        <v>5</v>
      </c>
      <c r="X28" s="14">
        <v>1</v>
      </c>
      <c r="Y28" s="14">
        <v>0</v>
      </c>
      <c r="Z28" s="14">
        <v>1</v>
      </c>
      <c r="AA28" s="14">
        <f t="shared" si="1"/>
        <v>96963</v>
      </c>
    </row>
    <row r="29" spans="1:27" x14ac:dyDescent="0.2">
      <c r="A29" s="6">
        <v>2017</v>
      </c>
      <c r="B29" s="5" t="s">
        <v>25</v>
      </c>
      <c r="C29" s="14">
        <v>14505</v>
      </c>
      <c r="D29" s="14">
        <v>43974</v>
      </c>
      <c r="E29" s="14">
        <v>15930</v>
      </c>
      <c r="F29" s="14">
        <v>7092</v>
      </c>
      <c r="G29" s="14">
        <v>3676</v>
      </c>
      <c r="H29" s="14">
        <v>2551</v>
      </c>
      <c r="I29" s="14">
        <v>1898</v>
      </c>
      <c r="J29" s="14">
        <v>1297</v>
      </c>
      <c r="K29" s="14">
        <v>1024</v>
      </c>
      <c r="L29" s="14">
        <v>737</v>
      </c>
      <c r="M29" s="14">
        <v>582</v>
      </c>
      <c r="N29" s="14">
        <v>527</v>
      </c>
      <c r="O29" s="14">
        <v>404</v>
      </c>
      <c r="P29" s="14">
        <v>352</v>
      </c>
      <c r="Q29" s="14">
        <v>363</v>
      </c>
      <c r="R29" s="14">
        <v>1358</v>
      </c>
      <c r="S29" s="14">
        <v>769</v>
      </c>
      <c r="T29" s="14">
        <v>747</v>
      </c>
      <c r="U29" s="14">
        <v>122</v>
      </c>
      <c r="V29" s="14">
        <v>69</v>
      </c>
      <c r="W29" s="14">
        <v>11</v>
      </c>
      <c r="X29" s="14">
        <v>8</v>
      </c>
      <c r="Y29" s="14">
        <v>19</v>
      </c>
      <c r="Z29" s="14">
        <v>12</v>
      </c>
      <c r="AA29" s="14">
        <f t="shared" si="1"/>
        <v>98027</v>
      </c>
    </row>
    <row r="30" spans="1:27" x14ac:dyDescent="0.2">
      <c r="A30" s="6">
        <v>2017</v>
      </c>
      <c r="B30" s="5" t="s">
        <v>26</v>
      </c>
      <c r="C30" s="14">
        <v>269</v>
      </c>
      <c r="D30" s="14">
        <v>29328</v>
      </c>
      <c r="E30" s="14">
        <v>19126</v>
      </c>
      <c r="F30" s="14">
        <v>9036</v>
      </c>
      <c r="G30" s="14">
        <v>4851</v>
      </c>
      <c r="H30" s="14">
        <v>3098</v>
      </c>
      <c r="I30" s="14">
        <v>2404</v>
      </c>
      <c r="J30" s="14">
        <v>1738</v>
      </c>
      <c r="K30" s="14">
        <v>1394</v>
      </c>
      <c r="L30" s="14">
        <v>959</v>
      </c>
      <c r="M30" s="14">
        <v>818</v>
      </c>
      <c r="N30" s="14">
        <v>622</v>
      </c>
      <c r="O30" s="14">
        <v>535</v>
      </c>
      <c r="P30" s="14">
        <v>462</v>
      </c>
      <c r="Q30" s="14">
        <v>373</v>
      </c>
      <c r="R30" s="14">
        <v>1632</v>
      </c>
      <c r="S30" s="14">
        <v>798</v>
      </c>
      <c r="T30" s="14">
        <v>593</v>
      </c>
      <c r="U30" s="14">
        <v>79</v>
      </c>
      <c r="V30" s="14">
        <v>25</v>
      </c>
      <c r="W30" s="14">
        <v>4</v>
      </c>
      <c r="X30" s="14">
        <v>3</v>
      </c>
      <c r="Y30" s="14">
        <v>0</v>
      </c>
      <c r="Z30" s="14">
        <v>0</v>
      </c>
      <c r="AA30" s="14">
        <f t="shared" si="1"/>
        <v>78147</v>
      </c>
    </row>
    <row r="31" spans="1:27" x14ac:dyDescent="0.2">
      <c r="A31" s="6">
        <v>2017</v>
      </c>
      <c r="B31" s="5" t="s">
        <v>27</v>
      </c>
      <c r="C31" s="14">
        <v>5118</v>
      </c>
      <c r="D31" s="14">
        <v>17476</v>
      </c>
      <c r="E31" s="14">
        <v>7089</v>
      </c>
      <c r="F31" s="14">
        <v>2983</v>
      </c>
      <c r="G31" s="14">
        <v>1643</v>
      </c>
      <c r="H31" s="14">
        <v>1059</v>
      </c>
      <c r="I31" s="14">
        <v>799</v>
      </c>
      <c r="J31" s="14">
        <v>639</v>
      </c>
      <c r="K31" s="14">
        <v>486</v>
      </c>
      <c r="L31" s="14">
        <v>323</v>
      </c>
      <c r="M31" s="14">
        <v>280</v>
      </c>
      <c r="N31" s="14">
        <v>218</v>
      </c>
      <c r="O31" s="14">
        <v>162</v>
      </c>
      <c r="P31" s="14">
        <v>128</v>
      </c>
      <c r="Q31" s="14">
        <v>135</v>
      </c>
      <c r="R31" s="14">
        <v>467</v>
      </c>
      <c r="S31" s="14">
        <v>252</v>
      </c>
      <c r="T31" s="14">
        <v>246</v>
      </c>
      <c r="U31" s="14">
        <v>37</v>
      </c>
      <c r="V31" s="14">
        <v>7</v>
      </c>
      <c r="W31" s="14">
        <v>0</v>
      </c>
      <c r="X31" s="14">
        <v>0</v>
      </c>
      <c r="Y31" s="14">
        <v>0</v>
      </c>
      <c r="Z31" s="14">
        <v>1</v>
      </c>
      <c r="AA31" s="14">
        <f t="shared" si="1"/>
        <v>39548</v>
      </c>
    </row>
    <row r="32" spans="1:27" x14ac:dyDescent="0.2">
      <c r="A32" s="6">
        <v>2017</v>
      </c>
      <c r="B32" s="5" t="s">
        <v>33</v>
      </c>
      <c r="C32" s="14">
        <v>1776</v>
      </c>
      <c r="D32" s="14">
        <v>75459</v>
      </c>
      <c r="E32" s="14">
        <v>34271</v>
      </c>
      <c r="F32" s="14">
        <v>16523</v>
      </c>
      <c r="G32" s="14">
        <v>9852</v>
      </c>
      <c r="H32" s="14">
        <v>6678</v>
      </c>
      <c r="I32" s="14">
        <v>4737</v>
      </c>
      <c r="J32" s="14">
        <v>3574</v>
      </c>
      <c r="K32" s="14">
        <v>2641</v>
      </c>
      <c r="L32" s="14">
        <v>1882</v>
      </c>
      <c r="M32" s="14">
        <v>1564</v>
      </c>
      <c r="N32" s="14">
        <v>1250</v>
      </c>
      <c r="O32" s="14">
        <v>945</v>
      </c>
      <c r="P32" s="14">
        <v>857</v>
      </c>
      <c r="Q32" s="14">
        <v>800</v>
      </c>
      <c r="R32" s="14">
        <v>2832</v>
      </c>
      <c r="S32" s="14">
        <v>1510</v>
      </c>
      <c r="T32" s="14">
        <v>1037</v>
      </c>
      <c r="U32" s="14">
        <v>135</v>
      </c>
      <c r="V32" s="14">
        <v>61</v>
      </c>
      <c r="W32" s="14">
        <v>6</v>
      </c>
      <c r="X32" s="14">
        <v>4</v>
      </c>
      <c r="Y32" s="14">
        <v>4</v>
      </c>
      <c r="Z32" s="14">
        <v>5</v>
      </c>
      <c r="AA32" s="14">
        <f t="shared" si="1"/>
        <v>168403</v>
      </c>
    </row>
    <row r="33" spans="1:27" x14ac:dyDescent="0.2">
      <c r="A33" s="6">
        <v>2017</v>
      </c>
      <c r="B33" s="5" t="s">
        <v>28</v>
      </c>
      <c r="C33" s="14">
        <v>4238</v>
      </c>
      <c r="D33" s="14">
        <v>18438</v>
      </c>
      <c r="E33" s="14">
        <v>11708</v>
      </c>
      <c r="F33" s="14">
        <v>6033</v>
      </c>
      <c r="G33" s="14">
        <v>3373</v>
      </c>
      <c r="H33" s="14">
        <v>2236</v>
      </c>
      <c r="I33" s="14">
        <v>1685</v>
      </c>
      <c r="J33" s="14">
        <v>1349</v>
      </c>
      <c r="K33" s="14">
        <v>998</v>
      </c>
      <c r="L33" s="14">
        <v>773</v>
      </c>
      <c r="M33" s="14">
        <v>644</v>
      </c>
      <c r="N33" s="14">
        <v>548</v>
      </c>
      <c r="O33" s="14">
        <v>432</v>
      </c>
      <c r="P33" s="14">
        <v>370</v>
      </c>
      <c r="Q33" s="14">
        <v>324</v>
      </c>
      <c r="R33" s="14">
        <v>1464</v>
      </c>
      <c r="S33" s="14">
        <v>748</v>
      </c>
      <c r="T33" s="14">
        <v>592</v>
      </c>
      <c r="U33" s="14">
        <v>82</v>
      </c>
      <c r="V33" s="14">
        <v>36</v>
      </c>
      <c r="W33" s="14">
        <v>4</v>
      </c>
      <c r="X33" s="14">
        <v>1</v>
      </c>
      <c r="Y33" s="14">
        <v>5</v>
      </c>
      <c r="Z33" s="14">
        <v>9</v>
      </c>
      <c r="AA33" s="14">
        <f t="shared" si="1"/>
        <v>56090</v>
      </c>
    </row>
    <row r="34" spans="1:27" x14ac:dyDescent="0.2">
      <c r="A34" s="6">
        <v>2017</v>
      </c>
      <c r="B34" s="5" t="s">
        <v>29</v>
      </c>
      <c r="C34" s="14">
        <v>1517</v>
      </c>
      <c r="D34" s="14">
        <v>18547</v>
      </c>
      <c r="E34" s="14">
        <v>8528</v>
      </c>
      <c r="F34" s="14">
        <v>3761</v>
      </c>
      <c r="G34" s="14">
        <v>2174</v>
      </c>
      <c r="H34" s="14">
        <v>1452</v>
      </c>
      <c r="I34" s="14">
        <v>1148</v>
      </c>
      <c r="J34" s="14">
        <v>929</v>
      </c>
      <c r="K34" s="14">
        <v>653</v>
      </c>
      <c r="L34" s="14">
        <v>497</v>
      </c>
      <c r="M34" s="14">
        <v>371</v>
      </c>
      <c r="N34" s="14">
        <v>252</v>
      </c>
      <c r="O34" s="14">
        <v>233</v>
      </c>
      <c r="P34" s="14">
        <v>179</v>
      </c>
      <c r="Q34" s="14">
        <v>145</v>
      </c>
      <c r="R34" s="14">
        <v>493</v>
      </c>
      <c r="S34" s="14">
        <v>224</v>
      </c>
      <c r="T34" s="14">
        <v>124</v>
      </c>
      <c r="U34" s="14">
        <v>13</v>
      </c>
      <c r="V34" s="14">
        <v>9</v>
      </c>
      <c r="W34" s="14">
        <v>0</v>
      </c>
      <c r="X34" s="14">
        <v>2</v>
      </c>
      <c r="Y34" s="14">
        <v>7</v>
      </c>
      <c r="Z34" s="14">
        <v>6</v>
      </c>
      <c r="AA34" s="14">
        <f t="shared" si="1"/>
        <v>41264</v>
      </c>
    </row>
    <row r="35" spans="1:27" s="13" customFormat="1" ht="15" x14ac:dyDescent="0.25">
      <c r="A35" s="11">
        <v>2018</v>
      </c>
      <c r="B35" s="12" t="s">
        <v>2</v>
      </c>
      <c r="C35" s="10">
        <f>SUM(C36:C67)</f>
        <v>285564</v>
      </c>
      <c r="D35" s="10">
        <f t="shared" ref="D35:AA35" si="2">SUM(D36:D67)</f>
        <v>985131</v>
      </c>
      <c r="E35" s="10">
        <f t="shared" si="2"/>
        <v>515052</v>
      </c>
      <c r="F35" s="10">
        <f t="shared" si="2"/>
        <v>238725</v>
      </c>
      <c r="G35" s="10">
        <f t="shared" si="2"/>
        <v>132993</v>
      </c>
      <c r="H35" s="10">
        <f t="shared" si="2"/>
        <v>89962</v>
      </c>
      <c r="I35" s="10">
        <f t="shared" si="2"/>
        <v>67214</v>
      </c>
      <c r="J35" s="10">
        <f t="shared" si="2"/>
        <v>52410</v>
      </c>
      <c r="K35" s="10">
        <f t="shared" si="2"/>
        <v>39277</v>
      </c>
      <c r="L35" s="10">
        <f t="shared" si="2"/>
        <v>29238</v>
      </c>
      <c r="M35" s="10">
        <f t="shared" si="2"/>
        <v>23960</v>
      </c>
      <c r="N35" s="10">
        <f t="shared" si="2"/>
        <v>19777</v>
      </c>
      <c r="O35" s="10">
        <f t="shared" si="2"/>
        <v>15738</v>
      </c>
      <c r="P35" s="10">
        <f t="shared" si="2"/>
        <v>13316</v>
      </c>
      <c r="Q35" s="10">
        <f t="shared" si="2"/>
        <v>12195</v>
      </c>
      <c r="R35" s="10">
        <f t="shared" si="2"/>
        <v>48418</v>
      </c>
      <c r="S35" s="10">
        <f t="shared" si="2"/>
        <v>26009</v>
      </c>
      <c r="T35" s="10">
        <f t="shared" si="2"/>
        <v>22104</v>
      </c>
      <c r="U35" s="10">
        <f t="shared" si="2"/>
        <v>3675</v>
      </c>
      <c r="V35" s="10">
        <f t="shared" si="2"/>
        <v>1718</v>
      </c>
      <c r="W35" s="10">
        <f t="shared" si="2"/>
        <v>232</v>
      </c>
      <c r="X35" s="10">
        <f t="shared" si="2"/>
        <v>168</v>
      </c>
      <c r="Y35" s="10">
        <f t="shared" si="2"/>
        <v>348</v>
      </c>
      <c r="Z35" s="10">
        <f t="shared" si="2"/>
        <v>155</v>
      </c>
      <c r="AA35" s="10">
        <f t="shared" si="2"/>
        <v>2623379</v>
      </c>
    </row>
    <row r="36" spans="1:27" x14ac:dyDescent="0.2">
      <c r="A36" s="6">
        <v>2018</v>
      </c>
      <c r="B36" s="5" t="s">
        <v>3</v>
      </c>
      <c r="C36" s="14">
        <v>4</v>
      </c>
      <c r="D36" s="14">
        <v>24776</v>
      </c>
      <c r="E36" s="14">
        <v>4103</v>
      </c>
      <c r="F36" s="14">
        <v>2155</v>
      </c>
      <c r="G36" s="14">
        <v>1654</v>
      </c>
      <c r="H36" s="14">
        <v>1173</v>
      </c>
      <c r="I36" s="14">
        <v>933</v>
      </c>
      <c r="J36" s="14">
        <v>707</v>
      </c>
      <c r="K36" s="14">
        <v>552</v>
      </c>
      <c r="L36" s="14">
        <v>418</v>
      </c>
      <c r="M36" s="14">
        <v>322</v>
      </c>
      <c r="N36" s="14">
        <v>272</v>
      </c>
      <c r="O36" s="14">
        <v>216</v>
      </c>
      <c r="P36" s="14">
        <v>191</v>
      </c>
      <c r="Q36" s="14">
        <v>163</v>
      </c>
      <c r="R36" s="14">
        <v>671</v>
      </c>
      <c r="S36" s="14">
        <v>372</v>
      </c>
      <c r="T36" s="14">
        <v>413</v>
      </c>
      <c r="U36" s="14">
        <v>50</v>
      </c>
      <c r="V36" s="14">
        <v>10</v>
      </c>
      <c r="W36" s="14">
        <v>1</v>
      </c>
      <c r="X36" s="14">
        <v>2</v>
      </c>
      <c r="Y36" s="14">
        <v>0</v>
      </c>
      <c r="Z36" s="14">
        <v>2</v>
      </c>
      <c r="AA36" s="14">
        <f t="shared" ref="AA36:AA67" si="3">SUM(C36:Z36)</f>
        <v>39160</v>
      </c>
    </row>
    <row r="37" spans="1:27" x14ac:dyDescent="0.2">
      <c r="A37" s="6">
        <v>2018</v>
      </c>
      <c r="B37" s="5" t="s">
        <v>4</v>
      </c>
      <c r="C37" s="14">
        <v>2130</v>
      </c>
      <c r="D37" s="14">
        <v>16305</v>
      </c>
      <c r="E37" s="14">
        <v>7530</v>
      </c>
      <c r="F37" s="14">
        <v>3775</v>
      </c>
      <c r="G37" s="14">
        <v>2126</v>
      </c>
      <c r="H37" s="14">
        <v>1498</v>
      </c>
      <c r="I37" s="14">
        <v>1187</v>
      </c>
      <c r="J37" s="14">
        <v>1041</v>
      </c>
      <c r="K37" s="14">
        <v>712</v>
      </c>
      <c r="L37" s="14">
        <v>516</v>
      </c>
      <c r="M37" s="14">
        <v>519</v>
      </c>
      <c r="N37" s="14">
        <v>405</v>
      </c>
      <c r="O37" s="14">
        <v>303</v>
      </c>
      <c r="P37" s="14">
        <v>265</v>
      </c>
      <c r="Q37" s="14">
        <v>235</v>
      </c>
      <c r="R37" s="14">
        <v>923</v>
      </c>
      <c r="S37" s="14">
        <v>452</v>
      </c>
      <c r="T37" s="14">
        <v>490</v>
      </c>
      <c r="U37" s="14">
        <v>97</v>
      </c>
      <c r="V37" s="14">
        <v>76</v>
      </c>
      <c r="W37" s="14">
        <v>8</v>
      </c>
      <c r="X37" s="14">
        <v>7</v>
      </c>
      <c r="Y37" s="14">
        <v>23</v>
      </c>
      <c r="Z37" s="14">
        <v>4</v>
      </c>
      <c r="AA37" s="14">
        <f t="shared" si="3"/>
        <v>40627</v>
      </c>
    </row>
    <row r="38" spans="1:27" x14ac:dyDescent="0.2">
      <c r="A38" s="6">
        <v>2018</v>
      </c>
      <c r="B38" s="5" t="s">
        <v>5</v>
      </c>
      <c r="C38" s="14">
        <v>3221</v>
      </c>
      <c r="D38" s="14">
        <v>7024</v>
      </c>
      <c r="E38" s="14">
        <v>3678</v>
      </c>
      <c r="F38" s="14">
        <v>1610</v>
      </c>
      <c r="G38" s="14">
        <v>878</v>
      </c>
      <c r="H38" s="14">
        <v>639</v>
      </c>
      <c r="I38" s="14">
        <v>452</v>
      </c>
      <c r="J38" s="14">
        <v>366</v>
      </c>
      <c r="K38" s="14">
        <v>281</v>
      </c>
      <c r="L38" s="14">
        <v>196</v>
      </c>
      <c r="M38" s="14">
        <v>177</v>
      </c>
      <c r="N38" s="14">
        <v>138</v>
      </c>
      <c r="O38" s="14">
        <v>99</v>
      </c>
      <c r="P38" s="14">
        <v>95</v>
      </c>
      <c r="Q38" s="14">
        <v>86</v>
      </c>
      <c r="R38" s="14">
        <v>323</v>
      </c>
      <c r="S38" s="14">
        <v>159</v>
      </c>
      <c r="T38" s="14">
        <v>163</v>
      </c>
      <c r="U38" s="14">
        <v>34</v>
      </c>
      <c r="V38" s="14">
        <v>17</v>
      </c>
      <c r="W38" s="14">
        <v>1</v>
      </c>
      <c r="X38" s="14">
        <v>0</v>
      </c>
      <c r="Y38" s="14">
        <v>2</v>
      </c>
      <c r="Z38" s="14">
        <v>0</v>
      </c>
      <c r="AA38" s="14">
        <f t="shared" si="3"/>
        <v>19639</v>
      </c>
    </row>
    <row r="39" spans="1:27" x14ac:dyDescent="0.2">
      <c r="A39" s="6">
        <v>2018</v>
      </c>
      <c r="B39" s="5" t="s">
        <v>6</v>
      </c>
      <c r="C39" s="14">
        <v>96</v>
      </c>
      <c r="D39" s="14">
        <v>9719</v>
      </c>
      <c r="E39" s="14">
        <v>5675</v>
      </c>
      <c r="F39" s="14">
        <v>2608</v>
      </c>
      <c r="G39" s="14">
        <v>1449</v>
      </c>
      <c r="H39" s="14">
        <v>901</v>
      </c>
      <c r="I39" s="14">
        <v>720</v>
      </c>
      <c r="J39" s="14">
        <v>527</v>
      </c>
      <c r="K39" s="14">
        <v>410</v>
      </c>
      <c r="L39" s="14">
        <v>283</v>
      </c>
      <c r="M39" s="14">
        <v>225</v>
      </c>
      <c r="N39" s="14">
        <v>209</v>
      </c>
      <c r="O39" s="14">
        <v>147</v>
      </c>
      <c r="P39" s="14">
        <v>143</v>
      </c>
      <c r="Q39" s="14">
        <v>137</v>
      </c>
      <c r="R39" s="14">
        <v>468</v>
      </c>
      <c r="S39" s="14">
        <v>247</v>
      </c>
      <c r="T39" s="14">
        <v>224</v>
      </c>
      <c r="U39" s="14">
        <v>30</v>
      </c>
      <c r="V39" s="14">
        <v>14</v>
      </c>
      <c r="W39" s="14">
        <v>5</v>
      </c>
      <c r="X39" s="14">
        <v>1</v>
      </c>
      <c r="Y39" s="14">
        <v>7</v>
      </c>
      <c r="Z39" s="14">
        <v>0</v>
      </c>
      <c r="AA39" s="14">
        <f t="shared" si="3"/>
        <v>24245</v>
      </c>
    </row>
    <row r="40" spans="1:27" x14ac:dyDescent="0.2">
      <c r="A40" s="6">
        <v>2018</v>
      </c>
      <c r="B40" s="5" t="s">
        <v>30</v>
      </c>
      <c r="C40" s="14">
        <v>1147</v>
      </c>
      <c r="D40" s="14">
        <v>18123</v>
      </c>
      <c r="E40" s="14">
        <v>8257</v>
      </c>
      <c r="F40" s="14">
        <v>3634</v>
      </c>
      <c r="G40" s="14">
        <v>2005</v>
      </c>
      <c r="H40" s="14">
        <v>1241</v>
      </c>
      <c r="I40" s="14">
        <v>905</v>
      </c>
      <c r="J40" s="14">
        <v>676</v>
      </c>
      <c r="K40" s="14">
        <v>479</v>
      </c>
      <c r="L40" s="14">
        <v>362</v>
      </c>
      <c r="M40" s="14">
        <v>293</v>
      </c>
      <c r="N40" s="14">
        <v>253</v>
      </c>
      <c r="O40" s="14">
        <v>186</v>
      </c>
      <c r="P40" s="14">
        <v>166</v>
      </c>
      <c r="Q40" s="14">
        <v>156</v>
      </c>
      <c r="R40" s="14">
        <v>575</v>
      </c>
      <c r="S40" s="14">
        <v>350</v>
      </c>
      <c r="T40" s="14">
        <v>251</v>
      </c>
      <c r="U40" s="14">
        <v>56</v>
      </c>
      <c r="V40" s="14">
        <v>38</v>
      </c>
      <c r="W40" s="14">
        <v>12</v>
      </c>
      <c r="X40" s="14">
        <v>8</v>
      </c>
      <c r="Y40" s="14">
        <v>32</v>
      </c>
      <c r="Z40" s="14">
        <v>0</v>
      </c>
      <c r="AA40" s="14">
        <f t="shared" si="3"/>
        <v>39205</v>
      </c>
    </row>
    <row r="41" spans="1:27" x14ac:dyDescent="0.2">
      <c r="A41" s="6">
        <v>2018</v>
      </c>
      <c r="B41" s="5" t="s">
        <v>7</v>
      </c>
      <c r="C41" s="14">
        <v>1576</v>
      </c>
      <c r="D41" s="14">
        <v>7591</v>
      </c>
      <c r="E41" s="14">
        <v>3625</v>
      </c>
      <c r="F41" s="14">
        <v>1893</v>
      </c>
      <c r="G41" s="14">
        <v>1015</v>
      </c>
      <c r="H41" s="14">
        <v>698</v>
      </c>
      <c r="I41" s="14">
        <v>481</v>
      </c>
      <c r="J41" s="14">
        <v>363</v>
      </c>
      <c r="K41" s="14">
        <v>294</v>
      </c>
      <c r="L41" s="14">
        <v>200</v>
      </c>
      <c r="M41" s="14">
        <v>157</v>
      </c>
      <c r="N41" s="14">
        <v>138</v>
      </c>
      <c r="O41" s="14">
        <v>110</v>
      </c>
      <c r="P41" s="14">
        <v>91</v>
      </c>
      <c r="Q41" s="14">
        <v>67</v>
      </c>
      <c r="R41" s="14">
        <v>298</v>
      </c>
      <c r="S41" s="14">
        <v>214</v>
      </c>
      <c r="T41" s="14">
        <v>195</v>
      </c>
      <c r="U41" s="14">
        <v>31</v>
      </c>
      <c r="V41" s="14">
        <v>8</v>
      </c>
      <c r="W41" s="14">
        <v>1</v>
      </c>
      <c r="X41" s="14">
        <v>2</v>
      </c>
      <c r="Y41" s="14">
        <v>1</v>
      </c>
      <c r="Z41" s="14">
        <v>0</v>
      </c>
      <c r="AA41" s="14">
        <f t="shared" si="3"/>
        <v>19049</v>
      </c>
    </row>
    <row r="42" spans="1:27" x14ac:dyDescent="0.2">
      <c r="A42" s="6">
        <v>2018</v>
      </c>
      <c r="B42" s="5" t="s">
        <v>8</v>
      </c>
      <c r="C42" s="14">
        <v>5789</v>
      </c>
      <c r="D42" s="14">
        <v>54659</v>
      </c>
      <c r="E42" s="14">
        <v>16966</v>
      </c>
      <c r="F42" s="14">
        <v>8170</v>
      </c>
      <c r="G42" s="14">
        <v>5141</v>
      </c>
      <c r="H42" s="14">
        <v>3652</v>
      </c>
      <c r="I42" s="14">
        <v>2719</v>
      </c>
      <c r="J42" s="14">
        <v>1972</v>
      </c>
      <c r="K42" s="14">
        <v>1410</v>
      </c>
      <c r="L42" s="14">
        <v>1014</v>
      </c>
      <c r="M42" s="14">
        <v>864</v>
      </c>
      <c r="N42" s="14">
        <v>709</v>
      </c>
      <c r="O42" s="14">
        <v>572</v>
      </c>
      <c r="P42" s="14">
        <v>483</v>
      </c>
      <c r="Q42" s="14">
        <v>457</v>
      </c>
      <c r="R42" s="14">
        <v>1713</v>
      </c>
      <c r="S42" s="14">
        <v>899</v>
      </c>
      <c r="T42" s="14">
        <v>776</v>
      </c>
      <c r="U42" s="14">
        <v>167</v>
      </c>
      <c r="V42" s="14">
        <v>90</v>
      </c>
      <c r="W42" s="14">
        <v>5</v>
      </c>
      <c r="X42" s="14">
        <v>9</v>
      </c>
      <c r="Y42" s="14">
        <v>19</v>
      </c>
      <c r="Z42" s="14">
        <v>3</v>
      </c>
      <c r="AA42" s="14">
        <f t="shared" si="3"/>
        <v>108258</v>
      </c>
    </row>
    <row r="43" spans="1:27" x14ac:dyDescent="0.2">
      <c r="A43" s="6">
        <v>2018</v>
      </c>
      <c r="B43" s="5" t="s">
        <v>9</v>
      </c>
      <c r="C43" s="14">
        <v>14389</v>
      </c>
      <c r="D43" s="14">
        <v>27593</v>
      </c>
      <c r="E43" s="14">
        <v>13790</v>
      </c>
      <c r="F43" s="14">
        <v>7119</v>
      </c>
      <c r="G43" s="14">
        <v>3806</v>
      </c>
      <c r="H43" s="14">
        <v>2786</v>
      </c>
      <c r="I43" s="14">
        <v>2094</v>
      </c>
      <c r="J43" s="14">
        <v>1814</v>
      </c>
      <c r="K43" s="14">
        <v>1332</v>
      </c>
      <c r="L43" s="14">
        <v>973</v>
      </c>
      <c r="M43" s="14">
        <v>753</v>
      </c>
      <c r="N43" s="14">
        <v>647</v>
      </c>
      <c r="O43" s="14">
        <v>490</v>
      </c>
      <c r="P43" s="14">
        <v>413</v>
      </c>
      <c r="Q43" s="14">
        <v>393</v>
      </c>
      <c r="R43" s="14">
        <v>1451</v>
      </c>
      <c r="S43" s="14">
        <v>841</v>
      </c>
      <c r="T43" s="14">
        <v>857</v>
      </c>
      <c r="U43" s="14">
        <v>167</v>
      </c>
      <c r="V43" s="14">
        <v>101</v>
      </c>
      <c r="W43" s="14">
        <v>16</v>
      </c>
      <c r="X43" s="14">
        <v>25</v>
      </c>
      <c r="Y43" s="14">
        <v>54</v>
      </c>
      <c r="Z43" s="14">
        <v>7</v>
      </c>
      <c r="AA43" s="14">
        <f t="shared" si="3"/>
        <v>81911</v>
      </c>
    </row>
    <row r="44" spans="1:27" x14ac:dyDescent="0.2">
      <c r="A44" s="6">
        <v>2018</v>
      </c>
      <c r="B44" s="5" t="s">
        <v>60</v>
      </c>
      <c r="C44" s="14">
        <v>10752</v>
      </c>
      <c r="D44" s="14">
        <v>64261</v>
      </c>
      <c r="E44" s="14">
        <v>52906</v>
      </c>
      <c r="F44" s="14">
        <v>29028</v>
      </c>
      <c r="G44" s="14">
        <v>18307</v>
      </c>
      <c r="H44" s="14">
        <v>12097</v>
      </c>
      <c r="I44" s="14">
        <v>9485</v>
      </c>
      <c r="J44" s="14">
        <v>7459</v>
      </c>
      <c r="K44" s="14">
        <v>5864</v>
      </c>
      <c r="L44" s="14">
        <v>4515</v>
      </c>
      <c r="M44" s="14">
        <v>3803</v>
      </c>
      <c r="N44" s="14">
        <v>3188</v>
      </c>
      <c r="O44" s="14">
        <v>2643</v>
      </c>
      <c r="P44" s="14">
        <v>2360</v>
      </c>
      <c r="Q44" s="14">
        <v>2282</v>
      </c>
      <c r="R44" s="14">
        <v>9678</v>
      </c>
      <c r="S44" s="14">
        <v>5577</v>
      </c>
      <c r="T44" s="14">
        <v>4519</v>
      </c>
      <c r="U44" s="14">
        <v>690</v>
      </c>
      <c r="V44" s="14">
        <v>286</v>
      </c>
      <c r="W44" s="14">
        <v>29</v>
      </c>
      <c r="X44" s="14">
        <v>7</v>
      </c>
      <c r="Y44" s="14">
        <v>7</v>
      </c>
      <c r="Z44" s="14">
        <v>9</v>
      </c>
      <c r="AA44" s="14">
        <f t="shared" si="3"/>
        <v>249752</v>
      </c>
    </row>
    <row r="45" spans="1:27" x14ac:dyDescent="0.2">
      <c r="A45" s="6">
        <v>2018</v>
      </c>
      <c r="B45" s="5" t="s">
        <v>10</v>
      </c>
      <c r="C45" s="14">
        <v>13603</v>
      </c>
      <c r="D45" s="14">
        <v>17975</v>
      </c>
      <c r="E45" s="14">
        <v>6633</v>
      </c>
      <c r="F45" s="14">
        <v>2733</v>
      </c>
      <c r="G45" s="14">
        <v>1494</v>
      </c>
      <c r="H45" s="14">
        <v>1041</v>
      </c>
      <c r="I45" s="14">
        <v>841</v>
      </c>
      <c r="J45" s="14">
        <v>682</v>
      </c>
      <c r="K45" s="14">
        <v>549</v>
      </c>
      <c r="L45" s="14">
        <v>415</v>
      </c>
      <c r="M45" s="14">
        <v>354</v>
      </c>
      <c r="N45" s="14">
        <v>280</v>
      </c>
      <c r="O45" s="14">
        <v>255</v>
      </c>
      <c r="P45" s="14">
        <v>188</v>
      </c>
      <c r="Q45" s="14">
        <v>204</v>
      </c>
      <c r="R45" s="14">
        <v>709</v>
      </c>
      <c r="S45" s="14">
        <v>312</v>
      </c>
      <c r="T45" s="14">
        <v>235</v>
      </c>
      <c r="U45" s="14">
        <v>29</v>
      </c>
      <c r="V45" s="14">
        <v>23</v>
      </c>
      <c r="W45" s="14">
        <v>1</v>
      </c>
      <c r="X45" s="14">
        <v>13</v>
      </c>
      <c r="Y45" s="14">
        <v>13</v>
      </c>
      <c r="Z45" s="14">
        <v>0</v>
      </c>
      <c r="AA45" s="14">
        <f t="shared" si="3"/>
        <v>48582</v>
      </c>
    </row>
    <row r="46" spans="1:27" x14ac:dyDescent="0.2">
      <c r="A46" s="6">
        <v>2018</v>
      </c>
      <c r="B46" s="5" t="s">
        <v>11</v>
      </c>
      <c r="C46" s="14">
        <v>157</v>
      </c>
      <c r="D46" s="14">
        <v>76781</v>
      </c>
      <c r="E46" s="14">
        <v>32920</v>
      </c>
      <c r="F46" s="14">
        <v>13948</v>
      </c>
      <c r="G46" s="14">
        <v>8014</v>
      </c>
      <c r="H46" s="14">
        <v>5404</v>
      </c>
      <c r="I46" s="14">
        <v>4117</v>
      </c>
      <c r="J46" s="14">
        <v>3181</v>
      </c>
      <c r="K46" s="14">
        <v>2388</v>
      </c>
      <c r="L46" s="14">
        <v>1729</v>
      </c>
      <c r="M46" s="14">
        <v>1423</v>
      </c>
      <c r="N46" s="14">
        <v>1102</v>
      </c>
      <c r="O46" s="14">
        <v>906</v>
      </c>
      <c r="P46" s="14">
        <v>796</v>
      </c>
      <c r="Q46" s="14">
        <v>679</v>
      </c>
      <c r="R46" s="14">
        <v>2467</v>
      </c>
      <c r="S46" s="14">
        <v>1209</v>
      </c>
      <c r="T46" s="14">
        <v>997</v>
      </c>
      <c r="U46" s="14">
        <v>209</v>
      </c>
      <c r="V46" s="14">
        <v>70</v>
      </c>
      <c r="W46" s="14">
        <v>4</v>
      </c>
      <c r="X46" s="14">
        <v>0</v>
      </c>
      <c r="Y46" s="14">
        <v>7</v>
      </c>
      <c r="Z46" s="14">
        <v>6</v>
      </c>
      <c r="AA46" s="14">
        <f t="shared" si="3"/>
        <v>158514</v>
      </c>
    </row>
    <row r="47" spans="1:27" x14ac:dyDescent="0.2">
      <c r="A47" s="6">
        <v>2018</v>
      </c>
      <c r="B47" s="5" t="s">
        <v>12</v>
      </c>
      <c r="C47" s="14">
        <v>658</v>
      </c>
      <c r="D47" s="14">
        <v>35688</v>
      </c>
      <c r="E47" s="14">
        <v>17886</v>
      </c>
      <c r="F47" s="14">
        <v>8480</v>
      </c>
      <c r="G47" s="14">
        <v>4040</v>
      </c>
      <c r="H47" s="14">
        <v>2573</v>
      </c>
      <c r="I47" s="14">
        <v>1781</v>
      </c>
      <c r="J47" s="14">
        <v>1395</v>
      </c>
      <c r="K47" s="14">
        <v>1019</v>
      </c>
      <c r="L47" s="14">
        <v>727</v>
      </c>
      <c r="M47" s="14">
        <v>527</v>
      </c>
      <c r="N47" s="14">
        <v>478</v>
      </c>
      <c r="O47" s="14">
        <v>370</v>
      </c>
      <c r="P47" s="14">
        <v>299</v>
      </c>
      <c r="Q47" s="14">
        <v>266</v>
      </c>
      <c r="R47" s="14">
        <v>939</v>
      </c>
      <c r="S47" s="14">
        <v>480</v>
      </c>
      <c r="T47" s="14">
        <v>440</v>
      </c>
      <c r="U47" s="14">
        <v>70</v>
      </c>
      <c r="V47" s="14">
        <v>31</v>
      </c>
      <c r="W47" s="14">
        <v>5</v>
      </c>
      <c r="X47" s="14">
        <v>8</v>
      </c>
      <c r="Y47" s="14">
        <v>25</v>
      </c>
      <c r="Z47" s="14">
        <v>1</v>
      </c>
      <c r="AA47" s="14">
        <f t="shared" si="3"/>
        <v>78186</v>
      </c>
    </row>
    <row r="48" spans="1:27" x14ac:dyDescent="0.2">
      <c r="A48" s="6">
        <v>2018</v>
      </c>
      <c r="B48" s="5" t="s">
        <v>13</v>
      </c>
      <c r="C48" s="14">
        <v>222</v>
      </c>
      <c r="D48" s="14">
        <v>22041</v>
      </c>
      <c r="E48" s="14">
        <v>14634</v>
      </c>
      <c r="F48" s="14">
        <v>6146</v>
      </c>
      <c r="G48" s="14">
        <v>3263</v>
      </c>
      <c r="H48" s="14">
        <v>2149</v>
      </c>
      <c r="I48" s="14">
        <v>1610</v>
      </c>
      <c r="J48" s="14">
        <v>1235</v>
      </c>
      <c r="K48" s="14">
        <v>894</v>
      </c>
      <c r="L48" s="14">
        <v>653</v>
      </c>
      <c r="M48" s="14">
        <v>488</v>
      </c>
      <c r="N48" s="14">
        <v>411</v>
      </c>
      <c r="O48" s="14">
        <v>315</v>
      </c>
      <c r="P48" s="14">
        <v>268</v>
      </c>
      <c r="Q48" s="14">
        <v>224</v>
      </c>
      <c r="R48" s="14">
        <v>944</v>
      </c>
      <c r="S48" s="14">
        <v>453</v>
      </c>
      <c r="T48" s="14">
        <v>450</v>
      </c>
      <c r="U48" s="14">
        <v>78</v>
      </c>
      <c r="V48" s="14">
        <v>34</v>
      </c>
      <c r="W48" s="14">
        <v>3</v>
      </c>
      <c r="X48" s="14">
        <v>1</v>
      </c>
      <c r="Y48" s="14">
        <v>1</v>
      </c>
      <c r="Z48" s="14">
        <v>4</v>
      </c>
      <c r="AA48" s="14">
        <f t="shared" si="3"/>
        <v>56521</v>
      </c>
    </row>
    <row r="49" spans="1:27" x14ac:dyDescent="0.2">
      <c r="A49" s="6">
        <v>2018</v>
      </c>
      <c r="B49" s="5" t="s">
        <v>14</v>
      </c>
      <c r="C49" s="14">
        <v>28993</v>
      </c>
      <c r="D49" s="14">
        <v>59090</v>
      </c>
      <c r="E49" s="14">
        <v>35332</v>
      </c>
      <c r="F49" s="14">
        <v>14540</v>
      </c>
      <c r="G49" s="14">
        <v>8034</v>
      </c>
      <c r="H49" s="14">
        <v>5563</v>
      </c>
      <c r="I49" s="14">
        <v>4227</v>
      </c>
      <c r="J49" s="14">
        <v>3279</v>
      </c>
      <c r="K49" s="14">
        <v>2477</v>
      </c>
      <c r="L49" s="14">
        <v>1892</v>
      </c>
      <c r="M49" s="14">
        <v>1632</v>
      </c>
      <c r="N49" s="14">
        <v>1319</v>
      </c>
      <c r="O49" s="14">
        <v>1124</v>
      </c>
      <c r="P49" s="14">
        <v>881</v>
      </c>
      <c r="Q49" s="14">
        <v>799</v>
      </c>
      <c r="R49" s="14">
        <v>3399</v>
      </c>
      <c r="S49" s="14">
        <v>1926</v>
      </c>
      <c r="T49" s="14">
        <v>1761</v>
      </c>
      <c r="U49" s="14">
        <v>301</v>
      </c>
      <c r="V49" s="14">
        <v>157</v>
      </c>
      <c r="W49" s="14">
        <v>31</v>
      </c>
      <c r="X49" s="14">
        <v>16</v>
      </c>
      <c r="Y49" s="14">
        <v>38</v>
      </c>
      <c r="Z49" s="14">
        <v>32</v>
      </c>
      <c r="AA49" s="14">
        <f t="shared" si="3"/>
        <v>176843</v>
      </c>
    </row>
    <row r="50" spans="1:27" x14ac:dyDescent="0.2">
      <c r="A50" s="6">
        <v>2018</v>
      </c>
      <c r="B50" s="5" t="s">
        <v>15</v>
      </c>
      <c r="C50" s="14">
        <v>72912</v>
      </c>
      <c r="D50" s="14">
        <v>97568</v>
      </c>
      <c r="E50" s="14">
        <v>56475</v>
      </c>
      <c r="F50" s="14">
        <v>23626</v>
      </c>
      <c r="G50" s="14">
        <v>12253</v>
      </c>
      <c r="H50" s="14">
        <v>8201</v>
      </c>
      <c r="I50" s="14">
        <v>6176</v>
      </c>
      <c r="J50" s="14">
        <v>4937</v>
      </c>
      <c r="K50" s="14">
        <v>3652</v>
      </c>
      <c r="L50" s="14">
        <v>2650</v>
      </c>
      <c r="M50" s="14">
        <v>2154</v>
      </c>
      <c r="N50" s="14">
        <v>1817</v>
      </c>
      <c r="O50" s="14">
        <v>1420</v>
      </c>
      <c r="P50" s="14">
        <v>1119</v>
      </c>
      <c r="Q50" s="14">
        <v>1062</v>
      </c>
      <c r="R50" s="14">
        <v>3895</v>
      </c>
      <c r="S50" s="14">
        <v>1914</v>
      </c>
      <c r="T50" s="14">
        <v>1589</v>
      </c>
      <c r="U50" s="14">
        <v>276</v>
      </c>
      <c r="V50" s="14">
        <v>142</v>
      </c>
      <c r="W50" s="14">
        <v>15</v>
      </c>
      <c r="X50" s="14">
        <v>13</v>
      </c>
      <c r="Y50" s="14">
        <v>15</v>
      </c>
      <c r="Z50" s="14">
        <v>58</v>
      </c>
      <c r="AA50" s="14">
        <f t="shared" si="3"/>
        <v>303939</v>
      </c>
    </row>
    <row r="51" spans="1:27" x14ac:dyDescent="0.2">
      <c r="A51" s="6">
        <v>2018</v>
      </c>
      <c r="B51" s="5" t="s">
        <v>31</v>
      </c>
      <c r="C51" s="14">
        <v>27198</v>
      </c>
      <c r="D51" s="14">
        <v>34303</v>
      </c>
      <c r="E51" s="14">
        <v>15442</v>
      </c>
      <c r="F51" s="14">
        <v>6083</v>
      </c>
      <c r="G51" s="14">
        <v>3712</v>
      </c>
      <c r="H51" s="14">
        <v>2508</v>
      </c>
      <c r="I51" s="14">
        <v>1907</v>
      </c>
      <c r="J51" s="14">
        <v>1488</v>
      </c>
      <c r="K51" s="14">
        <v>1212</v>
      </c>
      <c r="L51" s="14">
        <v>902</v>
      </c>
      <c r="M51" s="14">
        <v>775</v>
      </c>
      <c r="N51" s="14">
        <v>623</v>
      </c>
      <c r="O51" s="14">
        <v>459</v>
      </c>
      <c r="P51" s="14">
        <v>393</v>
      </c>
      <c r="Q51" s="14">
        <v>344</v>
      </c>
      <c r="R51" s="14">
        <v>1307</v>
      </c>
      <c r="S51" s="14">
        <v>709</v>
      </c>
      <c r="T51" s="14">
        <v>674</v>
      </c>
      <c r="U51" s="14">
        <v>110</v>
      </c>
      <c r="V51" s="14">
        <v>34</v>
      </c>
      <c r="W51" s="14">
        <v>0</v>
      </c>
      <c r="X51" s="14">
        <v>0</v>
      </c>
      <c r="Y51" s="14">
        <v>2</v>
      </c>
      <c r="Z51" s="14">
        <v>1</v>
      </c>
      <c r="AA51" s="14">
        <f t="shared" si="3"/>
        <v>100186</v>
      </c>
    </row>
    <row r="52" spans="1:27" x14ac:dyDescent="0.2">
      <c r="A52" s="6">
        <v>2018</v>
      </c>
      <c r="B52" s="5" t="s">
        <v>16</v>
      </c>
      <c r="C52" s="14">
        <v>6481</v>
      </c>
      <c r="D52" s="14">
        <v>18460</v>
      </c>
      <c r="E52" s="14">
        <v>7836</v>
      </c>
      <c r="F52" s="14">
        <v>3304</v>
      </c>
      <c r="G52" s="14">
        <v>1955</v>
      </c>
      <c r="H52" s="14">
        <v>1346</v>
      </c>
      <c r="I52" s="14">
        <v>1045</v>
      </c>
      <c r="J52" s="14">
        <v>765</v>
      </c>
      <c r="K52" s="14">
        <v>548</v>
      </c>
      <c r="L52" s="14">
        <v>441</v>
      </c>
      <c r="M52" s="14">
        <v>346</v>
      </c>
      <c r="N52" s="14">
        <v>253</v>
      </c>
      <c r="O52" s="14">
        <v>210</v>
      </c>
      <c r="P52" s="14">
        <v>189</v>
      </c>
      <c r="Q52" s="14">
        <v>130</v>
      </c>
      <c r="R52" s="14">
        <v>583</v>
      </c>
      <c r="S52" s="14">
        <v>234</v>
      </c>
      <c r="T52" s="14">
        <v>180</v>
      </c>
      <c r="U52" s="14">
        <v>21</v>
      </c>
      <c r="V52" s="14">
        <v>11</v>
      </c>
      <c r="W52" s="14">
        <v>2</v>
      </c>
      <c r="X52" s="14">
        <v>5</v>
      </c>
      <c r="Y52" s="14">
        <v>3</v>
      </c>
      <c r="Z52" s="14">
        <v>0</v>
      </c>
      <c r="AA52" s="14">
        <f t="shared" si="3"/>
        <v>44348</v>
      </c>
    </row>
    <row r="53" spans="1:27" x14ac:dyDescent="0.2">
      <c r="A53" s="6">
        <v>2018</v>
      </c>
      <c r="B53" s="5" t="s">
        <v>17</v>
      </c>
      <c r="C53" s="14">
        <v>1920</v>
      </c>
      <c r="D53" s="14">
        <v>9199</v>
      </c>
      <c r="E53" s="14">
        <v>3586</v>
      </c>
      <c r="F53" s="14">
        <v>1562</v>
      </c>
      <c r="G53" s="14">
        <v>833</v>
      </c>
      <c r="H53" s="14">
        <v>511</v>
      </c>
      <c r="I53" s="14">
        <v>407</v>
      </c>
      <c r="J53" s="14">
        <v>287</v>
      </c>
      <c r="K53" s="14">
        <v>238</v>
      </c>
      <c r="L53" s="14">
        <v>187</v>
      </c>
      <c r="M53" s="14">
        <v>128</v>
      </c>
      <c r="N53" s="14">
        <v>111</v>
      </c>
      <c r="O53" s="14">
        <v>93</v>
      </c>
      <c r="P53" s="14">
        <v>61</v>
      </c>
      <c r="Q53" s="14">
        <v>54</v>
      </c>
      <c r="R53" s="14">
        <v>256</v>
      </c>
      <c r="S53" s="14">
        <v>101</v>
      </c>
      <c r="T53" s="14">
        <v>102</v>
      </c>
      <c r="U53" s="14">
        <v>13</v>
      </c>
      <c r="V53" s="14">
        <v>10</v>
      </c>
      <c r="W53" s="14">
        <v>0</v>
      </c>
      <c r="X53" s="14">
        <v>1</v>
      </c>
      <c r="Y53" s="14">
        <v>5</v>
      </c>
      <c r="Z53" s="14">
        <v>0</v>
      </c>
      <c r="AA53" s="14">
        <f t="shared" si="3"/>
        <v>19665</v>
      </c>
    </row>
    <row r="54" spans="1:27" x14ac:dyDescent="0.2">
      <c r="A54" s="6">
        <v>2018</v>
      </c>
      <c r="B54" s="5" t="s">
        <v>18</v>
      </c>
      <c r="C54" s="14">
        <v>5001</v>
      </c>
      <c r="D54" s="14">
        <v>15496</v>
      </c>
      <c r="E54" s="14">
        <v>14940</v>
      </c>
      <c r="F54" s="14">
        <v>6838</v>
      </c>
      <c r="G54" s="14">
        <v>3133</v>
      </c>
      <c r="H54" s="14">
        <v>2002</v>
      </c>
      <c r="I54" s="14">
        <v>1417</v>
      </c>
      <c r="J54" s="14">
        <v>1151</v>
      </c>
      <c r="K54" s="14">
        <v>802</v>
      </c>
      <c r="L54" s="14">
        <v>600</v>
      </c>
      <c r="M54" s="14">
        <v>427</v>
      </c>
      <c r="N54" s="14">
        <v>348</v>
      </c>
      <c r="O54" s="14">
        <v>262</v>
      </c>
      <c r="P54" s="14">
        <v>216</v>
      </c>
      <c r="Q54" s="14">
        <v>206</v>
      </c>
      <c r="R54" s="14">
        <v>788</v>
      </c>
      <c r="S54" s="14">
        <v>436</v>
      </c>
      <c r="T54" s="14">
        <v>468</v>
      </c>
      <c r="U54" s="14">
        <v>77</v>
      </c>
      <c r="V54" s="14">
        <v>57</v>
      </c>
      <c r="W54" s="14">
        <v>11</v>
      </c>
      <c r="X54" s="14">
        <v>5</v>
      </c>
      <c r="Y54" s="14">
        <v>18</v>
      </c>
      <c r="Z54" s="14">
        <v>0</v>
      </c>
      <c r="AA54" s="14">
        <f t="shared" si="3"/>
        <v>54699</v>
      </c>
    </row>
    <row r="55" spans="1:27" x14ac:dyDescent="0.2">
      <c r="A55" s="6">
        <v>2018</v>
      </c>
      <c r="B55" s="5" t="s">
        <v>19</v>
      </c>
      <c r="C55" s="14">
        <v>4038</v>
      </c>
      <c r="D55" s="14">
        <v>26290</v>
      </c>
      <c r="E55" s="14">
        <v>18989</v>
      </c>
      <c r="F55" s="14">
        <v>8389</v>
      </c>
      <c r="G55" s="14">
        <v>4717</v>
      </c>
      <c r="H55" s="14">
        <v>3071</v>
      </c>
      <c r="I55" s="14">
        <v>2183</v>
      </c>
      <c r="J55" s="14">
        <v>1674</v>
      </c>
      <c r="K55" s="14">
        <v>1223</v>
      </c>
      <c r="L55" s="14">
        <v>882</v>
      </c>
      <c r="M55" s="14">
        <v>678</v>
      </c>
      <c r="N55" s="14">
        <v>564</v>
      </c>
      <c r="O55" s="14">
        <v>437</v>
      </c>
      <c r="P55" s="14">
        <v>378</v>
      </c>
      <c r="Q55" s="14">
        <v>332</v>
      </c>
      <c r="R55" s="14">
        <v>1304</v>
      </c>
      <c r="S55" s="14">
        <v>686</v>
      </c>
      <c r="T55" s="14">
        <v>463</v>
      </c>
      <c r="U55" s="14">
        <v>72</v>
      </c>
      <c r="V55" s="14">
        <v>29</v>
      </c>
      <c r="W55" s="14">
        <v>1</v>
      </c>
      <c r="X55" s="14">
        <v>15</v>
      </c>
      <c r="Y55" s="14">
        <v>5</v>
      </c>
      <c r="Z55" s="14">
        <v>0</v>
      </c>
      <c r="AA55" s="14">
        <f t="shared" si="3"/>
        <v>76420</v>
      </c>
    </row>
    <row r="56" spans="1:27" x14ac:dyDescent="0.2">
      <c r="A56" s="6">
        <v>2018</v>
      </c>
      <c r="B56" s="5" t="s">
        <v>20</v>
      </c>
      <c r="C56" s="14">
        <v>5691</v>
      </c>
      <c r="D56" s="14">
        <v>50544</v>
      </c>
      <c r="E56" s="14">
        <v>25008</v>
      </c>
      <c r="F56" s="14">
        <v>10162</v>
      </c>
      <c r="G56" s="14">
        <v>5779</v>
      </c>
      <c r="H56" s="14">
        <v>3952</v>
      </c>
      <c r="I56" s="14">
        <v>3082</v>
      </c>
      <c r="J56" s="14">
        <v>2335</v>
      </c>
      <c r="K56" s="14">
        <v>1769</v>
      </c>
      <c r="L56" s="14">
        <v>1271</v>
      </c>
      <c r="M56" s="14">
        <v>1102</v>
      </c>
      <c r="N56" s="14">
        <v>894</v>
      </c>
      <c r="O56" s="14">
        <v>687</v>
      </c>
      <c r="P56" s="14">
        <v>557</v>
      </c>
      <c r="Q56" s="14">
        <v>502</v>
      </c>
      <c r="R56" s="14">
        <v>2181</v>
      </c>
      <c r="S56" s="14">
        <v>1099</v>
      </c>
      <c r="T56" s="14">
        <v>1085</v>
      </c>
      <c r="U56" s="14">
        <v>198</v>
      </c>
      <c r="V56" s="14">
        <v>87</v>
      </c>
      <c r="W56" s="14">
        <v>17</v>
      </c>
      <c r="X56" s="14">
        <v>4</v>
      </c>
      <c r="Y56" s="14">
        <v>21</v>
      </c>
      <c r="Z56" s="14">
        <v>12</v>
      </c>
      <c r="AA56" s="14">
        <f t="shared" si="3"/>
        <v>118039</v>
      </c>
    </row>
    <row r="57" spans="1:27" x14ac:dyDescent="0.2">
      <c r="A57" s="6">
        <v>2018</v>
      </c>
      <c r="B57" s="5" t="s">
        <v>32</v>
      </c>
      <c r="C57" s="14">
        <v>6124</v>
      </c>
      <c r="D57" s="14">
        <v>19509</v>
      </c>
      <c r="E57" s="14">
        <v>11018</v>
      </c>
      <c r="F57" s="14">
        <v>4893</v>
      </c>
      <c r="G57" s="14">
        <v>2363</v>
      </c>
      <c r="H57" s="14">
        <v>1455</v>
      </c>
      <c r="I57" s="14">
        <v>1093</v>
      </c>
      <c r="J57" s="14">
        <v>854</v>
      </c>
      <c r="K57" s="14">
        <v>671</v>
      </c>
      <c r="L57" s="14">
        <v>536</v>
      </c>
      <c r="M57" s="14">
        <v>417</v>
      </c>
      <c r="N57" s="14">
        <v>314</v>
      </c>
      <c r="O57" s="14">
        <v>264</v>
      </c>
      <c r="P57" s="14">
        <v>233</v>
      </c>
      <c r="Q57" s="14">
        <v>215</v>
      </c>
      <c r="R57" s="14">
        <v>800</v>
      </c>
      <c r="S57" s="14">
        <v>448</v>
      </c>
      <c r="T57" s="14">
        <v>410</v>
      </c>
      <c r="U57" s="14">
        <v>82</v>
      </c>
      <c r="V57" s="14">
        <v>46</v>
      </c>
      <c r="W57" s="14">
        <v>4</v>
      </c>
      <c r="X57" s="14">
        <v>0</v>
      </c>
      <c r="Y57" s="14">
        <v>0</v>
      </c>
      <c r="Z57" s="14">
        <v>0</v>
      </c>
      <c r="AA57" s="14">
        <f t="shared" si="3"/>
        <v>51749</v>
      </c>
    </row>
    <row r="58" spans="1:27" x14ac:dyDescent="0.2">
      <c r="A58" s="6">
        <v>2018</v>
      </c>
      <c r="B58" s="5" t="s">
        <v>21</v>
      </c>
      <c r="C58" s="14">
        <v>1064</v>
      </c>
      <c r="D58" s="14">
        <v>16659</v>
      </c>
      <c r="E58" s="14">
        <v>8242</v>
      </c>
      <c r="F58" s="14">
        <v>4792</v>
      </c>
      <c r="G58" s="14">
        <v>2335</v>
      </c>
      <c r="H58" s="14">
        <v>1587</v>
      </c>
      <c r="I58" s="14">
        <v>1031</v>
      </c>
      <c r="J58" s="14">
        <v>817</v>
      </c>
      <c r="K58" s="14">
        <v>623</v>
      </c>
      <c r="L58" s="14">
        <v>466</v>
      </c>
      <c r="M58" s="14">
        <v>384</v>
      </c>
      <c r="N58" s="14">
        <v>317</v>
      </c>
      <c r="O58" s="14">
        <v>245</v>
      </c>
      <c r="P58" s="14">
        <v>188</v>
      </c>
      <c r="Q58" s="14">
        <v>162</v>
      </c>
      <c r="R58" s="14">
        <v>700</v>
      </c>
      <c r="S58" s="14">
        <v>357</v>
      </c>
      <c r="T58" s="14">
        <v>253</v>
      </c>
      <c r="U58" s="14">
        <v>48</v>
      </c>
      <c r="V58" s="14">
        <v>27</v>
      </c>
      <c r="W58" s="14">
        <v>12</v>
      </c>
      <c r="X58" s="14">
        <v>3</v>
      </c>
      <c r="Y58" s="14">
        <v>8</v>
      </c>
      <c r="Z58" s="14">
        <v>0</v>
      </c>
      <c r="AA58" s="14">
        <f t="shared" si="3"/>
        <v>40320</v>
      </c>
    </row>
    <row r="59" spans="1:27" x14ac:dyDescent="0.2">
      <c r="A59" s="6">
        <v>2018</v>
      </c>
      <c r="B59" s="5" t="s">
        <v>22</v>
      </c>
      <c r="C59" s="14">
        <v>7586</v>
      </c>
      <c r="D59" s="14">
        <v>16783</v>
      </c>
      <c r="E59" s="14">
        <v>13083</v>
      </c>
      <c r="F59" s="14">
        <v>7362</v>
      </c>
      <c r="G59" s="14">
        <v>3794</v>
      </c>
      <c r="H59" s="14">
        <v>2407</v>
      </c>
      <c r="I59" s="14">
        <v>1758</v>
      </c>
      <c r="J59" s="14">
        <v>1375</v>
      </c>
      <c r="K59" s="14">
        <v>1000</v>
      </c>
      <c r="L59" s="14">
        <v>753</v>
      </c>
      <c r="M59" s="14">
        <v>610</v>
      </c>
      <c r="N59" s="14">
        <v>511</v>
      </c>
      <c r="O59" s="14">
        <v>380</v>
      </c>
      <c r="P59" s="14">
        <v>321</v>
      </c>
      <c r="Q59" s="14">
        <v>287</v>
      </c>
      <c r="R59" s="14">
        <v>1222</v>
      </c>
      <c r="S59" s="14">
        <v>690</v>
      </c>
      <c r="T59" s="14">
        <v>724</v>
      </c>
      <c r="U59" s="14">
        <v>118</v>
      </c>
      <c r="V59" s="14">
        <v>46</v>
      </c>
      <c r="W59" s="14">
        <v>13</v>
      </c>
      <c r="X59" s="14">
        <v>5</v>
      </c>
      <c r="Y59" s="14">
        <v>2</v>
      </c>
      <c r="Z59" s="14">
        <v>2</v>
      </c>
      <c r="AA59" s="14">
        <f t="shared" si="3"/>
        <v>60832</v>
      </c>
    </row>
    <row r="60" spans="1:27" x14ac:dyDescent="0.2">
      <c r="A60" s="6">
        <v>2018</v>
      </c>
      <c r="B60" s="5" t="s">
        <v>23</v>
      </c>
      <c r="C60" s="14">
        <v>406</v>
      </c>
      <c r="D60" s="14">
        <v>23649</v>
      </c>
      <c r="E60" s="14">
        <v>10448</v>
      </c>
      <c r="F60" s="14">
        <v>4883</v>
      </c>
      <c r="G60" s="14">
        <v>3264</v>
      </c>
      <c r="H60" s="14">
        <v>2372</v>
      </c>
      <c r="I60" s="14">
        <v>1709</v>
      </c>
      <c r="J60" s="14">
        <v>1282</v>
      </c>
      <c r="K60" s="14">
        <v>986</v>
      </c>
      <c r="L60" s="14">
        <v>710</v>
      </c>
      <c r="M60" s="14">
        <v>571</v>
      </c>
      <c r="N60" s="14">
        <v>455</v>
      </c>
      <c r="O60" s="14">
        <v>376</v>
      </c>
      <c r="P60" s="14">
        <v>333</v>
      </c>
      <c r="Q60" s="14">
        <v>306</v>
      </c>
      <c r="R60" s="14">
        <v>1151</v>
      </c>
      <c r="S60" s="14">
        <v>634</v>
      </c>
      <c r="T60" s="14">
        <v>464</v>
      </c>
      <c r="U60" s="14">
        <v>91</v>
      </c>
      <c r="V60" s="14">
        <v>42</v>
      </c>
      <c r="W60" s="14">
        <v>7</v>
      </c>
      <c r="X60" s="14">
        <v>1</v>
      </c>
      <c r="Y60" s="14">
        <v>0</v>
      </c>
      <c r="Z60" s="14">
        <v>2</v>
      </c>
      <c r="AA60" s="14">
        <f t="shared" si="3"/>
        <v>54142</v>
      </c>
    </row>
    <row r="61" spans="1:27" x14ac:dyDescent="0.2">
      <c r="A61" s="6">
        <v>2018</v>
      </c>
      <c r="B61" s="5" t="s">
        <v>24</v>
      </c>
      <c r="C61" s="14">
        <v>30518</v>
      </c>
      <c r="D61" s="14">
        <v>23488</v>
      </c>
      <c r="E61" s="14">
        <v>12203</v>
      </c>
      <c r="F61" s="14">
        <v>6466</v>
      </c>
      <c r="G61" s="14">
        <v>3453</v>
      </c>
      <c r="H61" s="14">
        <v>2451</v>
      </c>
      <c r="I61" s="14">
        <v>1839</v>
      </c>
      <c r="J61" s="14">
        <v>1570</v>
      </c>
      <c r="K61" s="14">
        <v>1140</v>
      </c>
      <c r="L61" s="14">
        <v>888</v>
      </c>
      <c r="M61" s="14">
        <v>717</v>
      </c>
      <c r="N61" s="14">
        <v>663</v>
      </c>
      <c r="O61" s="14">
        <v>493</v>
      </c>
      <c r="P61" s="14">
        <v>430</v>
      </c>
      <c r="Q61" s="14">
        <v>408</v>
      </c>
      <c r="R61" s="14">
        <v>1586</v>
      </c>
      <c r="S61" s="14">
        <v>1090</v>
      </c>
      <c r="T61" s="14">
        <v>704</v>
      </c>
      <c r="U61" s="14">
        <v>96</v>
      </c>
      <c r="V61" s="14">
        <v>52</v>
      </c>
      <c r="W61" s="14">
        <v>4</v>
      </c>
      <c r="X61" s="14">
        <v>1</v>
      </c>
      <c r="Y61" s="14">
        <v>4</v>
      </c>
      <c r="Z61" s="14">
        <v>0</v>
      </c>
      <c r="AA61" s="14">
        <f t="shared" si="3"/>
        <v>90264</v>
      </c>
    </row>
    <row r="62" spans="1:27" x14ac:dyDescent="0.2">
      <c r="A62" s="6">
        <v>2018</v>
      </c>
      <c r="B62" s="5" t="s">
        <v>25</v>
      </c>
      <c r="C62" s="14">
        <v>9017</v>
      </c>
      <c r="D62" s="14">
        <v>38839</v>
      </c>
      <c r="E62" s="14">
        <v>14615</v>
      </c>
      <c r="F62" s="14">
        <v>6128</v>
      </c>
      <c r="G62" s="14">
        <v>2956</v>
      </c>
      <c r="H62" s="14">
        <v>1995</v>
      </c>
      <c r="I62" s="14">
        <v>1440</v>
      </c>
      <c r="J62" s="14">
        <v>1024</v>
      </c>
      <c r="K62" s="14">
        <v>786</v>
      </c>
      <c r="L62" s="14">
        <v>587</v>
      </c>
      <c r="M62" s="14">
        <v>454</v>
      </c>
      <c r="N62" s="14">
        <v>397</v>
      </c>
      <c r="O62" s="14">
        <v>293</v>
      </c>
      <c r="P62" s="14">
        <v>283</v>
      </c>
      <c r="Q62" s="14">
        <v>242</v>
      </c>
      <c r="R62" s="14">
        <v>983</v>
      </c>
      <c r="S62" s="14">
        <v>563</v>
      </c>
      <c r="T62" s="14">
        <v>592</v>
      </c>
      <c r="U62" s="14">
        <v>86</v>
      </c>
      <c r="V62" s="14">
        <v>44</v>
      </c>
      <c r="W62" s="14">
        <v>10</v>
      </c>
      <c r="X62" s="14">
        <v>13</v>
      </c>
      <c r="Y62" s="14">
        <v>18</v>
      </c>
      <c r="Z62" s="14">
        <v>2</v>
      </c>
      <c r="AA62" s="14">
        <f t="shared" si="3"/>
        <v>81367</v>
      </c>
    </row>
    <row r="63" spans="1:27" x14ac:dyDescent="0.2">
      <c r="A63" s="6">
        <v>2018</v>
      </c>
      <c r="B63" s="5" t="s">
        <v>26</v>
      </c>
      <c r="C63" s="14">
        <v>530</v>
      </c>
      <c r="D63" s="14">
        <v>28448</v>
      </c>
      <c r="E63" s="14">
        <v>18581</v>
      </c>
      <c r="F63" s="14">
        <v>8977</v>
      </c>
      <c r="G63" s="14">
        <v>4743</v>
      </c>
      <c r="H63" s="14">
        <v>3060</v>
      </c>
      <c r="I63" s="14">
        <v>2311</v>
      </c>
      <c r="J63" s="14">
        <v>1888</v>
      </c>
      <c r="K63" s="14">
        <v>1411</v>
      </c>
      <c r="L63" s="14">
        <v>1066</v>
      </c>
      <c r="M63" s="14">
        <v>832</v>
      </c>
      <c r="N63" s="14">
        <v>698</v>
      </c>
      <c r="O63" s="14">
        <v>581</v>
      </c>
      <c r="P63" s="14">
        <v>469</v>
      </c>
      <c r="Q63" s="14">
        <v>400</v>
      </c>
      <c r="R63" s="14">
        <v>1686</v>
      </c>
      <c r="S63" s="14">
        <v>879</v>
      </c>
      <c r="T63" s="14">
        <v>587</v>
      </c>
      <c r="U63" s="14">
        <v>83</v>
      </c>
      <c r="V63" s="14">
        <v>34</v>
      </c>
      <c r="W63" s="14">
        <v>1</v>
      </c>
      <c r="X63" s="14">
        <v>1</v>
      </c>
      <c r="Y63" s="14">
        <v>0</v>
      </c>
      <c r="Z63" s="14">
        <v>0</v>
      </c>
      <c r="AA63" s="14">
        <f t="shared" si="3"/>
        <v>77266</v>
      </c>
    </row>
    <row r="64" spans="1:27" x14ac:dyDescent="0.2">
      <c r="A64" s="6">
        <v>2018</v>
      </c>
      <c r="B64" s="5" t="s">
        <v>27</v>
      </c>
      <c r="C64" s="14">
        <v>17530</v>
      </c>
      <c r="D64" s="14">
        <v>18763</v>
      </c>
      <c r="E64" s="14">
        <v>7560</v>
      </c>
      <c r="F64" s="14">
        <v>3221</v>
      </c>
      <c r="G64" s="14">
        <v>1821</v>
      </c>
      <c r="H64" s="14">
        <v>1182</v>
      </c>
      <c r="I64" s="14">
        <v>886</v>
      </c>
      <c r="J64" s="14">
        <v>709</v>
      </c>
      <c r="K64" s="14">
        <v>519</v>
      </c>
      <c r="L64" s="14">
        <v>375</v>
      </c>
      <c r="M64" s="14">
        <v>301</v>
      </c>
      <c r="N64" s="14">
        <v>217</v>
      </c>
      <c r="O64" s="14">
        <v>171</v>
      </c>
      <c r="P64" s="14">
        <v>130</v>
      </c>
      <c r="Q64" s="14">
        <v>132</v>
      </c>
      <c r="R64" s="14">
        <v>539</v>
      </c>
      <c r="S64" s="14">
        <v>283</v>
      </c>
      <c r="T64" s="14">
        <v>255</v>
      </c>
      <c r="U64" s="14">
        <v>40</v>
      </c>
      <c r="V64" s="14">
        <v>19</v>
      </c>
      <c r="W64" s="14">
        <v>1</v>
      </c>
      <c r="X64" s="14">
        <v>1</v>
      </c>
      <c r="Y64" s="14">
        <v>0</v>
      </c>
      <c r="Z64" s="14">
        <v>0</v>
      </c>
      <c r="AA64" s="14">
        <f t="shared" si="3"/>
        <v>54655</v>
      </c>
    </row>
    <row r="65" spans="1:27" x14ac:dyDescent="0.2">
      <c r="A65" s="6">
        <v>2018</v>
      </c>
      <c r="B65" s="5" t="s">
        <v>33</v>
      </c>
      <c r="C65" s="14">
        <v>1792</v>
      </c>
      <c r="D65" s="14">
        <v>70982</v>
      </c>
      <c r="E65" s="14">
        <v>33723</v>
      </c>
      <c r="F65" s="14">
        <v>16828</v>
      </c>
      <c r="G65" s="14">
        <v>9595</v>
      </c>
      <c r="H65" s="14">
        <v>6935</v>
      </c>
      <c r="I65" s="14">
        <v>4754</v>
      </c>
      <c r="J65" s="14">
        <v>3435</v>
      </c>
      <c r="K65" s="14">
        <v>2480</v>
      </c>
      <c r="L65" s="14">
        <v>1861</v>
      </c>
      <c r="M65" s="14">
        <v>1520</v>
      </c>
      <c r="N65" s="14">
        <v>1249</v>
      </c>
      <c r="O65" s="14">
        <v>964</v>
      </c>
      <c r="P65" s="14">
        <v>856</v>
      </c>
      <c r="Q65" s="14">
        <v>754</v>
      </c>
      <c r="R65" s="14">
        <v>2983</v>
      </c>
      <c r="S65" s="14">
        <v>1428</v>
      </c>
      <c r="T65" s="14">
        <v>987</v>
      </c>
      <c r="U65" s="14">
        <v>140</v>
      </c>
      <c r="V65" s="14">
        <v>44</v>
      </c>
      <c r="W65" s="14">
        <v>8</v>
      </c>
      <c r="X65" s="14">
        <v>0</v>
      </c>
      <c r="Y65" s="14">
        <v>5</v>
      </c>
      <c r="Z65" s="14">
        <v>4</v>
      </c>
      <c r="AA65" s="14">
        <f t="shared" si="3"/>
        <v>163327</v>
      </c>
    </row>
    <row r="66" spans="1:27" x14ac:dyDescent="0.2">
      <c r="A66" s="6">
        <v>2018</v>
      </c>
      <c r="B66" s="5" t="s">
        <v>28</v>
      </c>
      <c r="C66" s="14">
        <v>3799</v>
      </c>
      <c r="D66" s="14">
        <v>17434</v>
      </c>
      <c r="E66" s="14">
        <v>11249</v>
      </c>
      <c r="F66" s="14">
        <v>5789</v>
      </c>
      <c r="G66" s="14">
        <v>3103</v>
      </c>
      <c r="H66" s="14">
        <v>2076</v>
      </c>
      <c r="I66" s="14">
        <v>1592</v>
      </c>
      <c r="J66" s="14">
        <v>1293</v>
      </c>
      <c r="K66" s="14">
        <v>950</v>
      </c>
      <c r="L66" s="14">
        <v>690</v>
      </c>
      <c r="M66" s="14">
        <v>647</v>
      </c>
      <c r="N66" s="14">
        <v>518</v>
      </c>
      <c r="O66" s="14">
        <v>425</v>
      </c>
      <c r="P66" s="14">
        <v>358</v>
      </c>
      <c r="Q66" s="14">
        <v>349</v>
      </c>
      <c r="R66" s="14">
        <v>1324</v>
      </c>
      <c r="S66" s="14">
        <v>762</v>
      </c>
      <c r="T66" s="14">
        <v>677</v>
      </c>
      <c r="U66" s="14">
        <v>93</v>
      </c>
      <c r="V66" s="14">
        <v>31</v>
      </c>
      <c r="W66" s="14">
        <v>3</v>
      </c>
      <c r="X66" s="14">
        <v>0</v>
      </c>
      <c r="Y66" s="14">
        <v>9</v>
      </c>
      <c r="Z66" s="14">
        <v>2</v>
      </c>
      <c r="AA66" s="14">
        <f t="shared" si="3"/>
        <v>53173</v>
      </c>
    </row>
    <row r="67" spans="1:27" x14ac:dyDescent="0.2">
      <c r="A67" s="6">
        <v>2018</v>
      </c>
      <c r="B67" s="5" t="s">
        <v>29</v>
      </c>
      <c r="C67" s="14">
        <v>1220</v>
      </c>
      <c r="D67" s="14">
        <v>17091</v>
      </c>
      <c r="E67" s="14">
        <v>8119</v>
      </c>
      <c r="F67" s="14">
        <v>3583</v>
      </c>
      <c r="G67" s="14">
        <v>1958</v>
      </c>
      <c r="H67" s="14">
        <v>1436</v>
      </c>
      <c r="I67" s="14">
        <v>1032</v>
      </c>
      <c r="J67" s="14">
        <v>829</v>
      </c>
      <c r="K67" s="14">
        <v>606</v>
      </c>
      <c r="L67" s="14">
        <v>480</v>
      </c>
      <c r="M67" s="14">
        <v>360</v>
      </c>
      <c r="N67" s="14">
        <v>279</v>
      </c>
      <c r="O67" s="14">
        <v>242</v>
      </c>
      <c r="P67" s="14">
        <v>163</v>
      </c>
      <c r="Q67" s="14">
        <v>162</v>
      </c>
      <c r="R67" s="14">
        <v>572</v>
      </c>
      <c r="S67" s="14">
        <v>205</v>
      </c>
      <c r="T67" s="14">
        <v>119</v>
      </c>
      <c r="U67" s="14">
        <v>22</v>
      </c>
      <c r="V67" s="14">
        <v>8</v>
      </c>
      <c r="W67" s="14">
        <v>1</v>
      </c>
      <c r="X67" s="14">
        <v>1</v>
      </c>
      <c r="Y67" s="14">
        <v>4</v>
      </c>
      <c r="Z67" s="14">
        <v>4</v>
      </c>
      <c r="AA67" s="14">
        <f t="shared" si="3"/>
        <v>38496</v>
      </c>
    </row>
    <row r="68" spans="1:27" s="13" customFormat="1" ht="15" x14ac:dyDescent="0.25">
      <c r="A68" s="11">
        <v>2019</v>
      </c>
      <c r="B68" s="12" t="s">
        <v>2</v>
      </c>
      <c r="C68" s="10">
        <f>SUM(C69:C100)</f>
        <v>315173</v>
      </c>
      <c r="D68" s="10">
        <f t="shared" ref="D68:AA68" si="4">SUM(D69:D100)</f>
        <v>966093</v>
      </c>
      <c r="E68" s="10">
        <f t="shared" si="4"/>
        <v>507889</v>
      </c>
      <c r="F68" s="10">
        <f t="shared" si="4"/>
        <v>237010</v>
      </c>
      <c r="G68" s="10">
        <f t="shared" si="4"/>
        <v>133818</v>
      </c>
      <c r="H68" s="10">
        <f t="shared" si="4"/>
        <v>90754</v>
      </c>
      <c r="I68" s="10">
        <f t="shared" si="4"/>
        <v>68006</v>
      </c>
      <c r="J68" s="10">
        <f t="shared" si="4"/>
        <v>53325</v>
      </c>
      <c r="K68" s="10">
        <f t="shared" si="4"/>
        <v>39889</v>
      </c>
      <c r="L68" s="10">
        <f t="shared" si="4"/>
        <v>30024</v>
      </c>
      <c r="M68" s="10">
        <f t="shared" si="4"/>
        <v>24044</v>
      </c>
      <c r="N68" s="10">
        <f t="shared" si="4"/>
        <v>19884</v>
      </c>
      <c r="O68" s="10">
        <f t="shared" si="4"/>
        <v>16131</v>
      </c>
      <c r="P68" s="10">
        <f t="shared" si="4"/>
        <v>13864</v>
      </c>
      <c r="Q68" s="10">
        <f t="shared" si="4"/>
        <v>12577</v>
      </c>
      <c r="R68" s="10">
        <f t="shared" si="4"/>
        <v>48232</v>
      </c>
      <c r="S68" s="10">
        <f t="shared" si="4"/>
        <v>25583</v>
      </c>
      <c r="T68" s="10">
        <f t="shared" si="4"/>
        <v>21237</v>
      </c>
      <c r="U68" s="10">
        <f t="shared" si="4"/>
        <v>3554</v>
      </c>
      <c r="V68" s="10">
        <f t="shared" si="4"/>
        <v>1612</v>
      </c>
      <c r="W68" s="10">
        <f t="shared" si="4"/>
        <v>213</v>
      </c>
      <c r="X68" s="10">
        <f t="shared" si="4"/>
        <v>151</v>
      </c>
      <c r="Y68" s="10">
        <f t="shared" si="4"/>
        <v>253</v>
      </c>
      <c r="Z68" s="10">
        <f t="shared" si="4"/>
        <v>118</v>
      </c>
      <c r="AA68" s="10">
        <f t="shared" si="4"/>
        <v>2629434</v>
      </c>
    </row>
    <row r="69" spans="1:27" x14ac:dyDescent="0.2">
      <c r="A69" s="6">
        <v>2019</v>
      </c>
      <c r="B69" s="5" t="s">
        <v>3</v>
      </c>
      <c r="C69" s="15">
        <v>506</v>
      </c>
      <c r="D69" s="15">
        <v>23963</v>
      </c>
      <c r="E69" s="15">
        <v>3855</v>
      </c>
      <c r="F69" s="15">
        <v>1960</v>
      </c>
      <c r="G69" s="15">
        <v>1479</v>
      </c>
      <c r="H69" s="15">
        <v>1084</v>
      </c>
      <c r="I69" s="15">
        <v>849</v>
      </c>
      <c r="J69" s="15">
        <v>652</v>
      </c>
      <c r="K69" s="15">
        <v>525</v>
      </c>
      <c r="L69" s="15">
        <v>446</v>
      </c>
      <c r="M69" s="15">
        <v>305</v>
      </c>
      <c r="N69" s="15">
        <v>293</v>
      </c>
      <c r="O69" s="15">
        <v>224</v>
      </c>
      <c r="P69" s="15">
        <v>178</v>
      </c>
      <c r="Q69" s="15">
        <v>176</v>
      </c>
      <c r="R69" s="15">
        <v>615</v>
      </c>
      <c r="S69" s="15">
        <v>303</v>
      </c>
      <c r="T69" s="15">
        <v>349</v>
      </c>
      <c r="U69" s="15">
        <v>45</v>
      </c>
      <c r="V69" s="15">
        <v>15</v>
      </c>
      <c r="W69" s="15">
        <v>0</v>
      </c>
      <c r="X69" s="15">
        <v>0</v>
      </c>
      <c r="Y69" s="15">
        <v>1</v>
      </c>
      <c r="Z69" s="15">
        <v>2</v>
      </c>
      <c r="AA69" s="14">
        <f t="shared" ref="AA69:AA100" si="5">SUM(C69:Z69)</f>
        <v>37825</v>
      </c>
    </row>
    <row r="70" spans="1:27" x14ac:dyDescent="0.2">
      <c r="A70" s="6">
        <v>2019</v>
      </c>
      <c r="B70" s="5" t="s">
        <v>4</v>
      </c>
      <c r="C70" s="15">
        <v>1459</v>
      </c>
      <c r="D70" s="15">
        <v>13494</v>
      </c>
      <c r="E70" s="15">
        <v>7881</v>
      </c>
      <c r="F70" s="15">
        <v>3631</v>
      </c>
      <c r="G70" s="15">
        <v>2114</v>
      </c>
      <c r="H70" s="15">
        <v>1491</v>
      </c>
      <c r="I70" s="15">
        <v>1193</v>
      </c>
      <c r="J70" s="15">
        <v>990</v>
      </c>
      <c r="K70" s="15">
        <v>760</v>
      </c>
      <c r="L70" s="15">
        <v>586</v>
      </c>
      <c r="M70" s="15">
        <v>527</v>
      </c>
      <c r="N70" s="15">
        <v>418</v>
      </c>
      <c r="O70" s="15">
        <v>327</v>
      </c>
      <c r="P70" s="15">
        <v>297</v>
      </c>
      <c r="Q70" s="15">
        <v>229</v>
      </c>
      <c r="R70" s="15">
        <v>955</v>
      </c>
      <c r="S70" s="15">
        <v>482</v>
      </c>
      <c r="T70" s="15">
        <v>476</v>
      </c>
      <c r="U70" s="15">
        <v>115</v>
      </c>
      <c r="V70" s="15">
        <v>49</v>
      </c>
      <c r="W70" s="15">
        <v>6</v>
      </c>
      <c r="X70" s="15">
        <v>1</v>
      </c>
      <c r="Y70" s="15">
        <v>15</v>
      </c>
      <c r="Z70" s="15">
        <v>3</v>
      </c>
      <c r="AA70" s="14">
        <f t="shared" si="5"/>
        <v>37499</v>
      </c>
    </row>
    <row r="71" spans="1:27" x14ac:dyDescent="0.2">
      <c r="A71" s="6">
        <v>2019</v>
      </c>
      <c r="B71" s="5" t="s">
        <v>5</v>
      </c>
      <c r="C71" s="15">
        <v>5768</v>
      </c>
      <c r="D71" s="15">
        <v>7160</v>
      </c>
      <c r="E71" s="15">
        <v>3804</v>
      </c>
      <c r="F71" s="15">
        <v>1577</v>
      </c>
      <c r="G71" s="15">
        <v>964</v>
      </c>
      <c r="H71" s="15">
        <v>653</v>
      </c>
      <c r="I71" s="15">
        <v>478</v>
      </c>
      <c r="J71" s="15">
        <v>438</v>
      </c>
      <c r="K71" s="15">
        <v>283</v>
      </c>
      <c r="L71" s="15">
        <v>190</v>
      </c>
      <c r="M71" s="15">
        <v>179</v>
      </c>
      <c r="N71" s="15">
        <v>144</v>
      </c>
      <c r="O71" s="15">
        <v>131</v>
      </c>
      <c r="P71" s="15">
        <v>105</v>
      </c>
      <c r="Q71" s="15">
        <v>98</v>
      </c>
      <c r="R71" s="15">
        <v>300</v>
      </c>
      <c r="S71" s="15">
        <v>157</v>
      </c>
      <c r="T71" s="15">
        <v>151</v>
      </c>
      <c r="U71" s="15">
        <v>35</v>
      </c>
      <c r="V71" s="15">
        <v>16</v>
      </c>
      <c r="W71" s="15">
        <v>2</v>
      </c>
      <c r="X71" s="15">
        <v>1</v>
      </c>
      <c r="Y71" s="15">
        <v>2</v>
      </c>
      <c r="Z71" s="15">
        <v>0</v>
      </c>
      <c r="AA71" s="14">
        <f t="shared" si="5"/>
        <v>22636</v>
      </c>
    </row>
    <row r="72" spans="1:27" x14ac:dyDescent="0.2">
      <c r="A72" s="6">
        <v>2019</v>
      </c>
      <c r="B72" s="5" t="s">
        <v>6</v>
      </c>
      <c r="C72" s="15">
        <v>285</v>
      </c>
      <c r="D72" s="15">
        <v>9357</v>
      </c>
      <c r="E72" s="15">
        <v>5085</v>
      </c>
      <c r="F72" s="15">
        <v>2497</v>
      </c>
      <c r="G72" s="15">
        <v>1351</v>
      </c>
      <c r="H72" s="15">
        <v>900</v>
      </c>
      <c r="I72" s="15">
        <v>634</v>
      </c>
      <c r="J72" s="15">
        <v>526</v>
      </c>
      <c r="K72" s="15">
        <v>396</v>
      </c>
      <c r="L72" s="15">
        <v>265</v>
      </c>
      <c r="M72" s="15">
        <v>229</v>
      </c>
      <c r="N72" s="15">
        <v>220</v>
      </c>
      <c r="O72" s="15">
        <v>159</v>
      </c>
      <c r="P72" s="15">
        <v>137</v>
      </c>
      <c r="Q72" s="15">
        <v>117</v>
      </c>
      <c r="R72" s="15">
        <v>435</v>
      </c>
      <c r="S72" s="15">
        <v>235</v>
      </c>
      <c r="T72" s="15">
        <v>174</v>
      </c>
      <c r="U72" s="15">
        <v>43</v>
      </c>
      <c r="V72" s="15">
        <v>23</v>
      </c>
      <c r="W72" s="15">
        <v>1</v>
      </c>
      <c r="X72" s="15">
        <v>4</v>
      </c>
      <c r="Y72" s="15">
        <v>2</v>
      </c>
      <c r="Z72" s="15">
        <v>0</v>
      </c>
      <c r="AA72" s="14">
        <f t="shared" si="5"/>
        <v>23075</v>
      </c>
    </row>
    <row r="73" spans="1:27" x14ac:dyDescent="0.2">
      <c r="A73" s="6">
        <v>2019</v>
      </c>
      <c r="B73" s="5" t="s">
        <v>30</v>
      </c>
      <c r="C73" s="15">
        <v>949</v>
      </c>
      <c r="D73" s="15">
        <v>16768</v>
      </c>
      <c r="E73" s="15">
        <v>7882</v>
      </c>
      <c r="F73" s="15">
        <v>3325</v>
      </c>
      <c r="G73" s="15">
        <v>1876</v>
      </c>
      <c r="H73" s="15">
        <v>1199</v>
      </c>
      <c r="I73" s="15">
        <v>900</v>
      </c>
      <c r="J73" s="15">
        <v>702</v>
      </c>
      <c r="K73" s="15">
        <v>479</v>
      </c>
      <c r="L73" s="15">
        <v>371</v>
      </c>
      <c r="M73" s="15">
        <v>314</v>
      </c>
      <c r="N73" s="15">
        <v>285</v>
      </c>
      <c r="O73" s="15">
        <v>189</v>
      </c>
      <c r="P73" s="15">
        <v>166</v>
      </c>
      <c r="Q73" s="15">
        <v>138</v>
      </c>
      <c r="R73" s="15">
        <v>638</v>
      </c>
      <c r="S73" s="15">
        <v>329</v>
      </c>
      <c r="T73" s="15">
        <v>224</v>
      </c>
      <c r="U73" s="15">
        <v>32</v>
      </c>
      <c r="V73" s="15">
        <v>28</v>
      </c>
      <c r="W73" s="15">
        <v>7</v>
      </c>
      <c r="X73" s="15">
        <v>7</v>
      </c>
      <c r="Y73" s="15">
        <v>5</v>
      </c>
      <c r="Z73" s="15">
        <v>4</v>
      </c>
      <c r="AA73" s="14">
        <f t="shared" si="5"/>
        <v>36817</v>
      </c>
    </row>
    <row r="74" spans="1:27" x14ac:dyDescent="0.2">
      <c r="A74" s="6">
        <v>2019</v>
      </c>
      <c r="B74" s="5" t="s">
        <v>7</v>
      </c>
      <c r="C74" s="15">
        <v>4511</v>
      </c>
      <c r="D74" s="15">
        <v>6692</v>
      </c>
      <c r="E74" s="15">
        <v>3458</v>
      </c>
      <c r="F74" s="15">
        <v>1833</v>
      </c>
      <c r="G74" s="15">
        <v>992</v>
      </c>
      <c r="H74" s="15">
        <v>660</v>
      </c>
      <c r="I74" s="15">
        <v>484</v>
      </c>
      <c r="J74" s="15">
        <v>382</v>
      </c>
      <c r="K74" s="15">
        <v>268</v>
      </c>
      <c r="L74" s="15">
        <v>186</v>
      </c>
      <c r="M74" s="15">
        <v>181</v>
      </c>
      <c r="N74" s="15">
        <v>129</v>
      </c>
      <c r="O74" s="15">
        <v>103</v>
      </c>
      <c r="P74" s="15">
        <v>88</v>
      </c>
      <c r="Q74" s="15">
        <v>76</v>
      </c>
      <c r="R74" s="15">
        <v>312</v>
      </c>
      <c r="S74" s="15">
        <v>218</v>
      </c>
      <c r="T74" s="15">
        <v>186</v>
      </c>
      <c r="U74" s="15">
        <v>26</v>
      </c>
      <c r="V74" s="15">
        <v>7</v>
      </c>
      <c r="W74" s="15">
        <v>0</v>
      </c>
      <c r="X74" s="15">
        <v>1</v>
      </c>
      <c r="Y74" s="15">
        <v>2</v>
      </c>
      <c r="Z74" s="15">
        <v>0</v>
      </c>
      <c r="AA74" s="14">
        <f t="shared" si="5"/>
        <v>20795</v>
      </c>
    </row>
    <row r="75" spans="1:27" x14ac:dyDescent="0.2">
      <c r="A75" s="6">
        <v>2019</v>
      </c>
      <c r="B75" s="5" t="s">
        <v>8</v>
      </c>
      <c r="C75" s="15">
        <v>5029</v>
      </c>
      <c r="D75" s="15">
        <v>56203</v>
      </c>
      <c r="E75" s="15">
        <v>19098</v>
      </c>
      <c r="F75" s="15">
        <v>9485</v>
      </c>
      <c r="G75" s="15">
        <v>5665</v>
      </c>
      <c r="H75" s="15">
        <v>3857</v>
      </c>
      <c r="I75" s="15">
        <v>2768</v>
      </c>
      <c r="J75" s="15">
        <v>2287</v>
      </c>
      <c r="K75" s="15">
        <v>1584</v>
      </c>
      <c r="L75" s="15">
        <v>1233</v>
      </c>
      <c r="M75" s="15">
        <v>996</v>
      </c>
      <c r="N75" s="15">
        <v>796</v>
      </c>
      <c r="O75" s="15">
        <v>663</v>
      </c>
      <c r="P75" s="15">
        <v>536</v>
      </c>
      <c r="Q75" s="15">
        <v>498</v>
      </c>
      <c r="R75" s="15">
        <v>1859</v>
      </c>
      <c r="S75" s="15">
        <v>970</v>
      </c>
      <c r="T75" s="15">
        <v>895</v>
      </c>
      <c r="U75" s="15">
        <v>185</v>
      </c>
      <c r="V75" s="15">
        <v>125</v>
      </c>
      <c r="W75" s="15">
        <v>14</v>
      </c>
      <c r="X75" s="15">
        <v>19</v>
      </c>
      <c r="Y75" s="15">
        <v>33</v>
      </c>
      <c r="Z75" s="15">
        <v>0</v>
      </c>
      <c r="AA75" s="14">
        <f t="shared" si="5"/>
        <v>114798</v>
      </c>
    </row>
    <row r="76" spans="1:27" x14ac:dyDescent="0.2">
      <c r="A76" s="6">
        <v>2019</v>
      </c>
      <c r="B76" s="5" t="s">
        <v>9</v>
      </c>
      <c r="C76" s="15">
        <v>12516</v>
      </c>
      <c r="D76" s="15">
        <v>26692</v>
      </c>
      <c r="E76" s="15">
        <v>12813</v>
      </c>
      <c r="F76" s="15">
        <v>6793</v>
      </c>
      <c r="G76" s="15">
        <v>3884</v>
      </c>
      <c r="H76" s="15">
        <v>2873</v>
      </c>
      <c r="I76" s="15">
        <v>2224</v>
      </c>
      <c r="J76" s="15">
        <v>1772</v>
      </c>
      <c r="K76" s="15">
        <v>1289</v>
      </c>
      <c r="L76" s="15">
        <v>1089</v>
      </c>
      <c r="M76" s="15">
        <v>857</v>
      </c>
      <c r="N76" s="15">
        <v>707</v>
      </c>
      <c r="O76" s="15">
        <v>581</v>
      </c>
      <c r="P76" s="15">
        <v>503</v>
      </c>
      <c r="Q76" s="15">
        <v>502</v>
      </c>
      <c r="R76" s="15">
        <v>1708</v>
      </c>
      <c r="S76" s="15">
        <v>995</v>
      </c>
      <c r="T76" s="15">
        <v>816</v>
      </c>
      <c r="U76" s="15">
        <v>158</v>
      </c>
      <c r="V76" s="15">
        <v>88</v>
      </c>
      <c r="W76" s="15">
        <v>16</v>
      </c>
      <c r="X76" s="15">
        <v>11</v>
      </c>
      <c r="Y76" s="15">
        <v>43</v>
      </c>
      <c r="Z76" s="15">
        <v>7</v>
      </c>
      <c r="AA76" s="14">
        <f t="shared" si="5"/>
        <v>78937</v>
      </c>
    </row>
    <row r="77" spans="1:27" x14ac:dyDescent="0.2">
      <c r="A77" s="6">
        <v>2019</v>
      </c>
      <c r="B77" s="5" t="s">
        <v>60</v>
      </c>
      <c r="C77" s="15">
        <v>9625</v>
      </c>
      <c r="D77" s="15">
        <v>58796</v>
      </c>
      <c r="E77" s="15">
        <v>47997</v>
      </c>
      <c r="F77" s="15">
        <v>25495</v>
      </c>
      <c r="G77" s="15">
        <v>15020</v>
      </c>
      <c r="H77" s="15">
        <v>9973</v>
      </c>
      <c r="I77" s="15">
        <v>7881</v>
      </c>
      <c r="J77" s="15">
        <v>6494</v>
      </c>
      <c r="K77" s="15">
        <v>5098</v>
      </c>
      <c r="L77" s="15">
        <v>3853</v>
      </c>
      <c r="M77" s="15">
        <v>3164</v>
      </c>
      <c r="N77" s="15">
        <v>2709</v>
      </c>
      <c r="O77" s="15">
        <v>2277</v>
      </c>
      <c r="P77" s="15">
        <v>2051</v>
      </c>
      <c r="Q77" s="15">
        <v>1923</v>
      </c>
      <c r="R77" s="15">
        <v>7997</v>
      </c>
      <c r="S77" s="15">
        <v>4529</v>
      </c>
      <c r="T77" s="15">
        <v>3495</v>
      </c>
      <c r="U77" s="15">
        <v>553</v>
      </c>
      <c r="V77" s="15">
        <v>204</v>
      </c>
      <c r="W77" s="15">
        <v>25</v>
      </c>
      <c r="X77" s="15">
        <v>5</v>
      </c>
      <c r="Y77" s="15">
        <v>4</v>
      </c>
      <c r="Z77" s="15">
        <v>4</v>
      </c>
      <c r="AA77" s="14">
        <f t="shared" si="5"/>
        <v>219172</v>
      </c>
    </row>
    <row r="78" spans="1:27" x14ac:dyDescent="0.2">
      <c r="A78" s="6">
        <v>2019</v>
      </c>
      <c r="B78" s="5" t="s">
        <v>10</v>
      </c>
      <c r="C78" s="15">
        <v>16821</v>
      </c>
      <c r="D78" s="15">
        <v>18946</v>
      </c>
      <c r="E78" s="15">
        <v>6845</v>
      </c>
      <c r="F78" s="15">
        <v>2980</v>
      </c>
      <c r="G78" s="15">
        <v>1599</v>
      </c>
      <c r="H78" s="15">
        <v>1189</v>
      </c>
      <c r="I78" s="15">
        <v>832</v>
      </c>
      <c r="J78" s="15">
        <v>754</v>
      </c>
      <c r="K78" s="15">
        <v>574</v>
      </c>
      <c r="L78" s="15">
        <v>406</v>
      </c>
      <c r="M78" s="15">
        <v>342</v>
      </c>
      <c r="N78" s="15">
        <v>317</v>
      </c>
      <c r="O78" s="15">
        <v>228</v>
      </c>
      <c r="P78" s="15">
        <v>210</v>
      </c>
      <c r="Q78" s="15">
        <v>219</v>
      </c>
      <c r="R78" s="15">
        <v>769</v>
      </c>
      <c r="S78" s="15">
        <v>380</v>
      </c>
      <c r="T78" s="15">
        <v>298</v>
      </c>
      <c r="U78" s="15">
        <v>33</v>
      </c>
      <c r="V78" s="15">
        <v>27</v>
      </c>
      <c r="W78" s="15">
        <v>3</v>
      </c>
      <c r="X78" s="15">
        <v>12</v>
      </c>
      <c r="Y78" s="15">
        <v>5</v>
      </c>
      <c r="Z78" s="15">
        <v>1</v>
      </c>
      <c r="AA78" s="14">
        <f t="shared" si="5"/>
        <v>53790</v>
      </c>
    </row>
    <row r="79" spans="1:27" x14ac:dyDescent="0.2">
      <c r="A79" s="6">
        <v>2019</v>
      </c>
      <c r="B79" s="5" t="s">
        <v>11</v>
      </c>
      <c r="C79" s="15">
        <v>1149</v>
      </c>
      <c r="D79" s="15">
        <v>78290</v>
      </c>
      <c r="E79" s="15">
        <v>33207</v>
      </c>
      <c r="F79" s="15">
        <v>14765</v>
      </c>
      <c r="G79" s="15">
        <v>8661</v>
      </c>
      <c r="H79" s="15">
        <v>5920</v>
      </c>
      <c r="I79" s="15">
        <v>4510</v>
      </c>
      <c r="J79" s="15">
        <v>3577</v>
      </c>
      <c r="K79" s="15">
        <v>2727</v>
      </c>
      <c r="L79" s="15">
        <v>2095</v>
      </c>
      <c r="M79" s="15">
        <v>1627</v>
      </c>
      <c r="N79" s="15">
        <v>1304</v>
      </c>
      <c r="O79" s="15">
        <v>1103</v>
      </c>
      <c r="P79" s="15">
        <v>872</v>
      </c>
      <c r="Q79" s="15">
        <v>840</v>
      </c>
      <c r="R79" s="15">
        <v>3051</v>
      </c>
      <c r="S79" s="15">
        <v>1414</v>
      </c>
      <c r="T79" s="15">
        <v>1100</v>
      </c>
      <c r="U79" s="15">
        <v>208</v>
      </c>
      <c r="V79" s="15">
        <v>84</v>
      </c>
      <c r="W79" s="15">
        <v>7</v>
      </c>
      <c r="X79" s="15">
        <v>5</v>
      </c>
      <c r="Y79" s="15">
        <v>10</v>
      </c>
      <c r="Z79" s="15">
        <v>5</v>
      </c>
      <c r="AA79" s="14">
        <f t="shared" si="5"/>
        <v>166531</v>
      </c>
    </row>
    <row r="80" spans="1:27" x14ac:dyDescent="0.2">
      <c r="A80" s="6">
        <v>2019</v>
      </c>
      <c r="B80" s="5" t="s">
        <v>12</v>
      </c>
      <c r="C80" s="15">
        <v>353</v>
      </c>
      <c r="D80" s="15">
        <v>33981</v>
      </c>
      <c r="E80" s="15">
        <v>18166</v>
      </c>
      <c r="F80" s="15">
        <v>9136</v>
      </c>
      <c r="G80" s="15">
        <v>4531</v>
      </c>
      <c r="H80" s="15">
        <v>2839</v>
      </c>
      <c r="I80" s="15">
        <v>2032</v>
      </c>
      <c r="J80" s="15">
        <v>1434</v>
      </c>
      <c r="K80" s="15">
        <v>1078</v>
      </c>
      <c r="L80" s="15">
        <v>755</v>
      </c>
      <c r="M80" s="15">
        <v>568</v>
      </c>
      <c r="N80" s="15">
        <v>504</v>
      </c>
      <c r="O80" s="15">
        <v>432</v>
      </c>
      <c r="P80" s="15">
        <v>290</v>
      </c>
      <c r="Q80" s="15">
        <v>262</v>
      </c>
      <c r="R80" s="15">
        <v>1063</v>
      </c>
      <c r="S80" s="15">
        <v>519</v>
      </c>
      <c r="T80" s="15">
        <v>493</v>
      </c>
      <c r="U80" s="15">
        <v>88</v>
      </c>
      <c r="V80" s="15">
        <v>67</v>
      </c>
      <c r="W80" s="15">
        <v>11</v>
      </c>
      <c r="X80" s="15">
        <v>15</v>
      </c>
      <c r="Y80" s="15">
        <v>13</v>
      </c>
      <c r="Z80" s="15">
        <v>0</v>
      </c>
      <c r="AA80" s="14">
        <f t="shared" si="5"/>
        <v>78630</v>
      </c>
    </row>
    <row r="81" spans="1:27" x14ac:dyDescent="0.2">
      <c r="A81" s="6">
        <v>2019</v>
      </c>
      <c r="B81" s="5" t="s">
        <v>13</v>
      </c>
      <c r="C81" s="15">
        <v>228</v>
      </c>
      <c r="D81" s="15">
        <v>21618</v>
      </c>
      <c r="E81" s="15">
        <v>14496</v>
      </c>
      <c r="F81" s="15">
        <v>6096</v>
      </c>
      <c r="G81" s="15">
        <v>3113</v>
      </c>
      <c r="H81" s="15">
        <v>2044</v>
      </c>
      <c r="I81" s="15">
        <v>1585</v>
      </c>
      <c r="J81" s="15">
        <v>1310</v>
      </c>
      <c r="K81" s="15">
        <v>933</v>
      </c>
      <c r="L81" s="15">
        <v>703</v>
      </c>
      <c r="M81" s="15">
        <v>522</v>
      </c>
      <c r="N81" s="15">
        <v>389</v>
      </c>
      <c r="O81" s="15">
        <v>341</v>
      </c>
      <c r="P81" s="15">
        <v>268</v>
      </c>
      <c r="Q81" s="15">
        <v>269</v>
      </c>
      <c r="R81" s="15">
        <v>956</v>
      </c>
      <c r="S81" s="15">
        <v>479</v>
      </c>
      <c r="T81" s="15">
        <v>417</v>
      </c>
      <c r="U81" s="15">
        <v>64</v>
      </c>
      <c r="V81" s="15">
        <v>23</v>
      </c>
      <c r="W81" s="15">
        <v>0</v>
      </c>
      <c r="X81" s="15">
        <v>0</v>
      </c>
      <c r="Y81" s="15">
        <v>2</v>
      </c>
      <c r="Z81" s="15">
        <v>3</v>
      </c>
      <c r="AA81" s="14">
        <f t="shared" si="5"/>
        <v>55859</v>
      </c>
    </row>
    <row r="82" spans="1:27" x14ac:dyDescent="0.2">
      <c r="A82" s="6">
        <v>2019</v>
      </c>
      <c r="B82" s="5" t="s">
        <v>14</v>
      </c>
      <c r="C82" s="15">
        <v>18805</v>
      </c>
      <c r="D82" s="15">
        <v>66255</v>
      </c>
      <c r="E82" s="15">
        <v>35923</v>
      </c>
      <c r="F82" s="15">
        <v>14884</v>
      </c>
      <c r="G82" s="15">
        <v>8336</v>
      </c>
      <c r="H82" s="15">
        <v>5869</v>
      </c>
      <c r="I82" s="15">
        <v>4562</v>
      </c>
      <c r="J82" s="15">
        <v>3408</v>
      </c>
      <c r="K82" s="15">
        <v>2681</v>
      </c>
      <c r="L82" s="15">
        <v>1991</v>
      </c>
      <c r="M82" s="15">
        <v>1576</v>
      </c>
      <c r="N82" s="15">
        <v>1372</v>
      </c>
      <c r="O82" s="15">
        <v>1052</v>
      </c>
      <c r="P82" s="15">
        <v>969</v>
      </c>
      <c r="Q82" s="15">
        <v>898</v>
      </c>
      <c r="R82" s="15">
        <v>3324</v>
      </c>
      <c r="S82" s="15">
        <v>1815</v>
      </c>
      <c r="T82" s="15">
        <v>1592</v>
      </c>
      <c r="U82" s="15">
        <v>245</v>
      </c>
      <c r="V82" s="15">
        <v>130</v>
      </c>
      <c r="W82" s="15">
        <v>18</v>
      </c>
      <c r="X82" s="15">
        <v>5</v>
      </c>
      <c r="Y82" s="15">
        <v>18</v>
      </c>
      <c r="Z82" s="15">
        <v>11</v>
      </c>
      <c r="AA82" s="14">
        <f t="shared" si="5"/>
        <v>175739</v>
      </c>
    </row>
    <row r="83" spans="1:27" x14ac:dyDescent="0.2">
      <c r="A83" s="6">
        <v>2019</v>
      </c>
      <c r="B83" s="5" t="s">
        <v>15</v>
      </c>
      <c r="C83" s="15">
        <v>76881</v>
      </c>
      <c r="D83" s="15">
        <v>96175</v>
      </c>
      <c r="E83" s="15">
        <v>57050</v>
      </c>
      <c r="F83" s="15">
        <v>24210</v>
      </c>
      <c r="G83" s="15">
        <v>12814</v>
      </c>
      <c r="H83" s="15">
        <v>8944</v>
      </c>
      <c r="I83" s="15">
        <v>6635</v>
      </c>
      <c r="J83" s="15">
        <v>5181</v>
      </c>
      <c r="K83" s="15">
        <v>3944</v>
      </c>
      <c r="L83" s="15">
        <v>2938</v>
      </c>
      <c r="M83" s="15">
        <v>2220</v>
      </c>
      <c r="N83" s="15">
        <v>1932</v>
      </c>
      <c r="O83" s="15">
        <v>1501</v>
      </c>
      <c r="P83" s="15">
        <v>1249</v>
      </c>
      <c r="Q83" s="15">
        <v>1115</v>
      </c>
      <c r="R83" s="15">
        <v>4082</v>
      </c>
      <c r="S83" s="15">
        <v>1952</v>
      </c>
      <c r="T83" s="15">
        <v>1680</v>
      </c>
      <c r="U83" s="15">
        <v>328</v>
      </c>
      <c r="V83" s="15">
        <v>134</v>
      </c>
      <c r="W83" s="15">
        <v>14</v>
      </c>
      <c r="X83" s="15">
        <v>8</v>
      </c>
      <c r="Y83" s="15">
        <v>10</v>
      </c>
      <c r="Z83" s="15">
        <v>43</v>
      </c>
      <c r="AA83" s="14">
        <f t="shared" si="5"/>
        <v>311040</v>
      </c>
    </row>
    <row r="84" spans="1:27" x14ac:dyDescent="0.2">
      <c r="A84" s="6">
        <v>2019</v>
      </c>
      <c r="B84" s="5" t="s">
        <v>31</v>
      </c>
      <c r="C84" s="15">
        <v>32320</v>
      </c>
      <c r="D84" s="15">
        <v>35988</v>
      </c>
      <c r="E84" s="15">
        <v>16139</v>
      </c>
      <c r="F84" s="15">
        <v>6640</v>
      </c>
      <c r="G84" s="15">
        <v>4015</v>
      </c>
      <c r="H84" s="15">
        <v>2763</v>
      </c>
      <c r="I84" s="15">
        <v>2075</v>
      </c>
      <c r="J84" s="15">
        <v>1681</v>
      </c>
      <c r="K84" s="15">
        <v>1289</v>
      </c>
      <c r="L84" s="15">
        <v>1008</v>
      </c>
      <c r="M84" s="15">
        <v>793</v>
      </c>
      <c r="N84" s="15">
        <v>636</v>
      </c>
      <c r="O84" s="15">
        <v>532</v>
      </c>
      <c r="P84" s="15">
        <v>457</v>
      </c>
      <c r="Q84" s="15">
        <v>431</v>
      </c>
      <c r="R84" s="15">
        <v>1529</v>
      </c>
      <c r="S84" s="15">
        <v>777</v>
      </c>
      <c r="T84" s="15">
        <v>663</v>
      </c>
      <c r="U84" s="15">
        <v>109</v>
      </c>
      <c r="V84" s="15">
        <v>70</v>
      </c>
      <c r="W84" s="15">
        <v>9</v>
      </c>
      <c r="X84" s="15">
        <v>8</v>
      </c>
      <c r="Y84" s="15">
        <v>15</v>
      </c>
      <c r="Z84" s="15">
        <v>0</v>
      </c>
      <c r="AA84" s="14">
        <f t="shared" si="5"/>
        <v>109947</v>
      </c>
    </row>
    <row r="85" spans="1:27" x14ac:dyDescent="0.2">
      <c r="A85" s="6">
        <v>2019</v>
      </c>
      <c r="B85" s="5" t="s">
        <v>16</v>
      </c>
      <c r="C85" s="15">
        <v>10358</v>
      </c>
      <c r="D85" s="15">
        <v>15464</v>
      </c>
      <c r="E85" s="15">
        <v>7555</v>
      </c>
      <c r="F85" s="15">
        <v>3155</v>
      </c>
      <c r="G85" s="15">
        <v>2154</v>
      </c>
      <c r="H85" s="15">
        <v>1335</v>
      </c>
      <c r="I85" s="15">
        <v>1151</v>
      </c>
      <c r="J85" s="15">
        <v>830</v>
      </c>
      <c r="K85" s="15">
        <v>577</v>
      </c>
      <c r="L85" s="15">
        <v>439</v>
      </c>
      <c r="M85" s="15">
        <v>357</v>
      </c>
      <c r="N85" s="15">
        <v>274</v>
      </c>
      <c r="O85" s="15">
        <v>233</v>
      </c>
      <c r="P85" s="15">
        <v>188</v>
      </c>
      <c r="Q85" s="15">
        <v>164</v>
      </c>
      <c r="R85" s="15">
        <v>615</v>
      </c>
      <c r="S85" s="15">
        <v>274</v>
      </c>
      <c r="T85" s="15">
        <v>176</v>
      </c>
      <c r="U85" s="15">
        <v>27</v>
      </c>
      <c r="V85" s="15">
        <v>16</v>
      </c>
      <c r="W85" s="15">
        <v>1</v>
      </c>
      <c r="X85" s="15">
        <v>2</v>
      </c>
      <c r="Y85" s="15">
        <v>5</v>
      </c>
      <c r="Z85" s="15">
        <v>1</v>
      </c>
      <c r="AA85" s="14">
        <f t="shared" si="5"/>
        <v>45351</v>
      </c>
    </row>
    <row r="86" spans="1:27" x14ac:dyDescent="0.2">
      <c r="A86" s="6">
        <v>2019</v>
      </c>
      <c r="B86" s="5" t="s">
        <v>17</v>
      </c>
      <c r="C86" s="15">
        <v>1599</v>
      </c>
      <c r="D86" s="15">
        <v>9219</v>
      </c>
      <c r="E86" s="15">
        <v>3767</v>
      </c>
      <c r="F86" s="15">
        <v>1696</v>
      </c>
      <c r="G86" s="15">
        <v>946</v>
      </c>
      <c r="H86" s="15">
        <v>586</v>
      </c>
      <c r="I86" s="15">
        <v>470</v>
      </c>
      <c r="J86" s="15">
        <v>362</v>
      </c>
      <c r="K86" s="15">
        <v>264</v>
      </c>
      <c r="L86" s="15">
        <v>189</v>
      </c>
      <c r="M86" s="15">
        <v>163</v>
      </c>
      <c r="N86" s="15">
        <v>137</v>
      </c>
      <c r="O86" s="15">
        <v>103</v>
      </c>
      <c r="P86" s="15">
        <v>78</v>
      </c>
      <c r="Q86" s="15">
        <v>66</v>
      </c>
      <c r="R86" s="15">
        <v>290</v>
      </c>
      <c r="S86" s="15">
        <v>152</v>
      </c>
      <c r="T86" s="15">
        <v>150</v>
      </c>
      <c r="U86" s="15">
        <v>26</v>
      </c>
      <c r="V86" s="15">
        <v>13</v>
      </c>
      <c r="W86" s="15">
        <v>1</v>
      </c>
      <c r="X86" s="15">
        <v>3</v>
      </c>
      <c r="Y86" s="15">
        <v>0</v>
      </c>
      <c r="Z86" s="15">
        <v>0</v>
      </c>
      <c r="AA86" s="14">
        <f t="shared" si="5"/>
        <v>20280</v>
      </c>
    </row>
    <row r="87" spans="1:27" x14ac:dyDescent="0.2">
      <c r="A87" s="6">
        <v>2019</v>
      </c>
      <c r="B87" s="5" t="s">
        <v>18</v>
      </c>
      <c r="C87" s="15">
        <v>3683</v>
      </c>
      <c r="D87" s="15">
        <v>14351</v>
      </c>
      <c r="E87" s="15">
        <v>14103</v>
      </c>
      <c r="F87" s="15">
        <v>6107</v>
      </c>
      <c r="G87" s="15">
        <v>2774</v>
      </c>
      <c r="H87" s="15">
        <v>1752</v>
      </c>
      <c r="I87" s="15">
        <v>1348</v>
      </c>
      <c r="J87" s="15">
        <v>998</v>
      </c>
      <c r="K87" s="15">
        <v>746</v>
      </c>
      <c r="L87" s="15">
        <v>547</v>
      </c>
      <c r="M87" s="15">
        <v>410</v>
      </c>
      <c r="N87" s="15">
        <v>336</v>
      </c>
      <c r="O87" s="15">
        <v>257</v>
      </c>
      <c r="P87" s="15">
        <v>251</v>
      </c>
      <c r="Q87" s="15">
        <v>212</v>
      </c>
      <c r="R87" s="15">
        <v>898</v>
      </c>
      <c r="S87" s="15">
        <v>487</v>
      </c>
      <c r="T87" s="15">
        <v>404</v>
      </c>
      <c r="U87" s="15">
        <v>80</v>
      </c>
      <c r="V87" s="15">
        <v>44</v>
      </c>
      <c r="W87" s="15">
        <v>11</v>
      </c>
      <c r="X87" s="15">
        <v>3</v>
      </c>
      <c r="Y87" s="15">
        <v>16</v>
      </c>
      <c r="Z87" s="15">
        <v>2</v>
      </c>
      <c r="AA87" s="14">
        <f t="shared" si="5"/>
        <v>49820</v>
      </c>
    </row>
    <row r="88" spans="1:27" x14ac:dyDescent="0.2">
      <c r="A88" s="6">
        <v>2019</v>
      </c>
      <c r="B88" s="5" t="s">
        <v>19</v>
      </c>
      <c r="C88" s="15">
        <v>3631</v>
      </c>
      <c r="D88" s="15">
        <v>28168</v>
      </c>
      <c r="E88" s="15">
        <v>19990</v>
      </c>
      <c r="F88" s="15">
        <v>9144</v>
      </c>
      <c r="G88" s="15">
        <v>5183</v>
      </c>
      <c r="H88" s="15">
        <v>3271</v>
      </c>
      <c r="I88" s="15">
        <v>2349</v>
      </c>
      <c r="J88" s="15">
        <v>1876</v>
      </c>
      <c r="K88" s="15">
        <v>1344</v>
      </c>
      <c r="L88" s="15">
        <v>1012</v>
      </c>
      <c r="M88" s="15">
        <v>732</v>
      </c>
      <c r="N88" s="15">
        <v>591</v>
      </c>
      <c r="O88" s="15">
        <v>435</v>
      </c>
      <c r="P88" s="15">
        <v>389</v>
      </c>
      <c r="Q88" s="15">
        <v>375</v>
      </c>
      <c r="R88" s="15">
        <v>1350</v>
      </c>
      <c r="S88" s="15">
        <v>694</v>
      </c>
      <c r="T88" s="15">
        <v>557</v>
      </c>
      <c r="U88" s="15">
        <v>82</v>
      </c>
      <c r="V88" s="15">
        <v>30</v>
      </c>
      <c r="W88" s="15">
        <v>2</v>
      </c>
      <c r="X88" s="15">
        <v>15</v>
      </c>
      <c r="Y88" s="15">
        <v>1</v>
      </c>
      <c r="Z88" s="15">
        <v>0</v>
      </c>
      <c r="AA88" s="14">
        <f t="shared" si="5"/>
        <v>81221</v>
      </c>
    </row>
    <row r="89" spans="1:27" x14ac:dyDescent="0.2">
      <c r="A89" s="6">
        <v>2019</v>
      </c>
      <c r="B89" s="5" t="s">
        <v>20</v>
      </c>
      <c r="C89" s="15">
        <v>6300</v>
      </c>
      <c r="D89" s="15">
        <v>50566</v>
      </c>
      <c r="E89" s="15">
        <v>24331</v>
      </c>
      <c r="F89" s="15">
        <v>10264</v>
      </c>
      <c r="G89" s="15">
        <v>5746</v>
      </c>
      <c r="H89" s="15">
        <v>4026</v>
      </c>
      <c r="I89" s="15">
        <v>3052</v>
      </c>
      <c r="J89" s="15">
        <v>2440</v>
      </c>
      <c r="K89" s="15">
        <v>1737</v>
      </c>
      <c r="L89" s="15">
        <v>1317</v>
      </c>
      <c r="M89" s="15">
        <v>1093</v>
      </c>
      <c r="N89" s="15">
        <v>853</v>
      </c>
      <c r="O89" s="15">
        <v>628</v>
      </c>
      <c r="P89" s="15">
        <v>604</v>
      </c>
      <c r="Q89" s="15">
        <v>501</v>
      </c>
      <c r="R89" s="15">
        <v>2007</v>
      </c>
      <c r="S89" s="15">
        <v>1122</v>
      </c>
      <c r="T89" s="15">
        <v>1011</v>
      </c>
      <c r="U89" s="15">
        <v>173</v>
      </c>
      <c r="V89" s="15">
        <v>72</v>
      </c>
      <c r="W89" s="15">
        <v>7</v>
      </c>
      <c r="X89" s="15">
        <v>1</v>
      </c>
      <c r="Y89" s="15">
        <v>4</v>
      </c>
      <c r="Z89" s="15">
        <v>8</v>
      </c>
      <c r="AA89" s="14">
        <f t="shared" si="5"/>
        <v>117863</v>
      </c>
    </row>
    <row r="90" spans="1:27" x14ac:dyDescent="0.2">
      <c r="A90" s="6">
        <v>2019</v>
      </c>
      <c r="B90" s="5" t="s">
        <v>32</v>
      </c>
      <c r="C90" s="15">
        <v>5192</v>
      </c>
      <c r="D90" s="15">
        <v>18524</v>
      </c>
      <c r="E90" s="15">
        <v>11117</v>
      </c>
      <c r="F90" s="15">
        <v>4837</v>
      </c>
      <c r="G90" s="15">
        <v>2385</v>
      </c>
      <c r="H90" s="15">
        <v>1452</v>
      </c>
      <c r="I90" s="15">
        <v>1111</v>
      </c>
      <c r="J90" s="15">
        <v>876</v>
      </c>
      <c r="K90" s="15">
        <v>606</v>
      </c>
      <c r="L90" s="15">
        <v>469</v>
      </c>
      <c r="M90" s="15">
        <v>381</v>
      </c>
      <c r="N90" s="15">
        <v>314</v>
      </c>
      <c r="O90" s="15">
        <v>261</v>
      </c>
      <c r="P90" s="15">
        <v>223</v>
      </c>
      <c r="Q90" s="15">
        <v>188</v>
      </c>
      <c r="R90" s="15">
        <v>794</v>
      </c>
      <c r="S90" s="15">
        <v>392</v>
      </c>
      <c r="T90" s="15">
        <v>380</v>
      </c>
      <c r="U90" s="15">
        <v>90</v>
      </c>
      <c r="V90" s="15">
        <v>43</v>
      </c>
      <c r="W90" s="15">
        <v>8</v>
      </c>
      <c r="X90" s="15">
        <v>1</v>
      </c>
      <c r="Y90" s="15">
        <v>1</v>
      </c>
      <c r="Z90" s="15">
        <v>0</v>
      </c>
      <c r="AA90" s="14">
        <f t="shared" si="5"/>
        <v>49645</v>
      </c>
    </row>
    <row r="91" spans="1:27" x14ac:dyDescent="0.2">
      <c r="A91" s="6">
        <v>2019</v>
      </c>
      <c r="B91" s="5" t="s">
        <v>21</v>
      </c>
      <c r="C91" s="15">
        <v>1049</v>
      </c>
      <c r="D91" s="15">
        <v>15667</v>
      </c>
      <c r="E91" s="15">
        <v>8562</v>
      </c>
      <c r="F91" s="15">
        <v>3713</v>
      </c>
      <c r="G91" s="15">
        <v>2181</v>
      </c>
      <c r="H91" s="15">
        <v>1399</v>
      </c>
      <c r="I91" s="15">
        <v>999</v>
      </c>
      <c r="J91" s="15">
        <v>781</v>
      </c>
      <c r="K91" s="15">
        <v>620</v>
      </c>
      <c r="L91" s="15">
        <v>427</v>
      </c>
      <c r="M91" s="15">
        <v>374</v>
      </c>
      <c r="N91" s="15">
        <v>309</v>
      </c>
      <c r="O91" s="15">
        <v>244</v>
      </c>
      <c r="P91" s="15">
        <v>223</v>
      </c>
      <c r="Q91" s="15">
        <v>195</v>
      </c>
      <c r="R91" s="15">
        <v>701</v>
      </c>
      <c r="S91" s="15">
        <v>343</v>
      </c>
      <c r="T91" s="15">
        <v>250</v>
      </c>
      <c r="U91" s="15">
        <v>51</v>
      </c>
      <c r="V91" s="15">
        <v>10</v>
      </c>
      <c r="W91" s="15">
        <v>1</v>
      </c>
      <c r="X91" s="15">
        <v>1</v>
      </c>
      <c r="Y91" s="15">
        <v>3</v>
      </c>
      <c r="Z91" s="15">
        <v>0</v>
      </c>
      <c r="AA91" s="14">
        <f t="shared" si="5"/>
        <v>38103</v>
      </c>
    </row>
    <row r="92" spans="1:27" x14ac:dyDescent="0.2">
      <c r="A92" s="6">
        <v>2019</v>
      </c>
      <c r="B92" s="5" t="s">
        <v>22</v>
      </c>
      <c r="C92" s="15">
        <v>5119</v>
      </c>
      <c r="D92" s="15">
        <v>15841</v>
      </c>
      <c r="E92" s="15">
        <v>12121</v>
      </c>
      <c r="F92" s="15">
        <v>6806</v>
      </c>
      <c r="G92" s="15">
        <v>3542</v>
      </c>
      <c r="H92" s="15">
        <v>2344</v>
      </c>
      <c r="I92" s="15">
        <v>1727</v>
      </c>
      <c r="J92" s="15">
        <v>1326</v>
      </c>
      <c r="K92" s="15">
        <v>978</v>
      </c>
      <c r="L92" s="15">
        <v>738</v>
      </c>
      <c r="M92" s="15">
        <v>535</v>
      </c>
      <c r="N92" s="15">
        <v>432</v>
      </c>
      <c r="O92" s="15">
        <v>371</v>
      </c>
      <c r="P92" s="15">
        <v>306</v>
      </c>
      <c r="Q92" s="15">
        <v>295</v>
      </c>
      <c r="R92" s="15">
        <v>1124</v>
      </c>
      <c r="S92" s="15">
        <v>623</v>
      </c>
      <c r="T92" s="15">
        <v>667</v>
      </c>
      <c r="U92" s="15">
        <v>131</v>
      </c>
      <c r="V92" s="15">
        <v>51</v>
      </c>
      <c r="W92" s="15">
        <v>5</v>
      </c>
      <c r="X92" s="15">
        <v>1</v>
      </c>
      <c r="Y92" s="15">
        <v>11</v>
      </c>
      <c r="Z92" s="15">
        <v>9</v>
      </c>
      <c r="AA92" s="14">
        <f t="shared" si="5"/>
        <v>55103</v>
      </c>
    </row>
    <row r="93" spans="1:27" x14ac:dyDescent="0.2">
      <c r="A93" s="6">
        <v>2019</v>
      </c>
      <c r="B93" s="5" t="s">
        <v>23</v>
      </c>
      <c r="C93" s="15">
        <v>622</v>
      </c>
      <c r="D93" s="15">
        <v>24668</v>
      </c>
      <c r="E93" s="15">
        <v>9727</v>
      </c>
      <c r="F93" s="15">
        <v>4709</v>
      </c>
      <c r="G93" s="15">
        <v>3118</v>
      </c>
      <c r="H93" s="15">
        <v>2298</v>
      </c>
      <c r="I93" s="15">
        <v>1665</v>
      </c>
      <c r="J93" s="15">
        <v>1379</v>
      </c>
      <c r="K93" s="15">
        <v>1030</v>
      </c>
      <c r="L93" s="15">
        <v>749</v>
      </c>
      <c r="M93" s="15">
        <v>577</v>
      </c>
      <c r="N93" s="15">
        <v>452</v>
      </c>
      <c r="O93" s="15">
        <v>360</v>
      </c>
      <c r="P93" s="15">
        <v>326</v>
      </c>
      <c r="Q93" s="15">
        <v>305</v>
      </c>
      <c r="R93" s="15">
        <v>1105</v>
      </c>
      <c r="S93" s="15">
        <v>631</v>
      </c>
      <c r="T93" s="15">
        <v>459</v>
      </c>
      <c r="U93" s="15">
        <v>62</v>
      </c>
      <c r="V93" s="15">
        <v>27</v>
      </c>
      <c r="W93" s="15">
        <v>12</v>
      </c>
      <c r="X93" s="15">
        <v>1</v>
      </c>
      <c r="Y93" s="15">
        <v>4</v>
      </c>
      <c r="Z93" s="15">
        <v>3</v>
      </c>
      <c r="AA93" s="14">
        <f t="shared" si="5"/>
        <v>54289</v>
      </c>
    </row>
    <row r="94" spans="1:27" x14ac:dyDescent="0.2">
      <c r="A94" s="6">
        <v>2019</v>
      </c>
      <c r="B94" s="5" t="s">
        <v>24</v>
      </c>
      <c r="C94" s="15">
        <v>34961</v>
      </c>
      <c r="D94" s="15">
        <v>20973</v>
      </c>
      <c r="E94" s="15">
        <v>11570</v>
      </c>
      <c r="F94" s="15">
        <v>6047</v>
      </c>
      <c r="G94" s="15">
        <v>3465</v>
      </c>
      <c r="H94" s="15">
        <v>2416</v>
      </c>
      <c r="I94" s="15">
        <v>1768</v>
      </c>
      <c r="J94" s="15">
        <v>1485</v>
      </c>
      <c r="K94" s="15">
        <v>1066</v>
      </c>
      <c r="L94" s="15">
        <v>797</v>
      </c>
      <c r="M94" s="15">
        <v>723</v>
      </c>
      <c r="N94" s="15">
        <v>590</v>
      </c>
      <c r="O94" s="15">
        <v>529</v>
      </c>
      <c r="P94" s="15">
        <v>451</v>
      </c>
      <c r="Q94" s="15">
        <v>406</v>
      </c>
      <c r="R94" s="15">
        <v>1550</v>
      </c>
      <c r="S94" s="15">
        <v>1025</v>
      </c>
      <c r="T94" s="15">
        <v>769</v>
      </c>
      <c r="U94" s="15">
        <v>89</v>
      </c>
      <c r="V94" s="15">
        <v>30</v>
      </c>
      <c r="W94" s="15">
        <v>6</v>
      </c>
      <c r="X94" s="15">
        <v>1</v>
      </c>
      <c r="Y94" s="15">
        <v>4</v>
      </c>
      <c r="Z94" s="15">
        <v>1</v>
      </c>
      <c r="AA94" s="14">
        <f t="shared" si="5"/>
        <v>90722</v>
      </c>
    </row>
    <row r="95" spans="1:27" x14ac:dyDescent="0.2">
      <c r="A95" s="6">
        <v>2019</v>
      </c>
      <c r="B95" s="5" t="s">
        <v>25</v>
      </c>
      <c r="C95" s="15">
        <v>24332</v>
      </c>
      <c r="D95" s="15">
        <v>39227</v>
      </c>
      <c r="E95" s="15">
        <v>14780</v>
      </c>
      <c r="F95" s="15">
        <v>6659</v>
      </c>
      <c r="G95" s="15">
        <v>3600</v>
      </c>
      <c r="H95" s="15">
        <v>2243</v>
      </c>
      <c r="I95" s="15">
        <v>1681</v>
      </c>
      <c r="J95" s="15">
        <v>1212</v>
      </c>
      <c r="K95" s="15">
        <v>893</v>
      </c>
      <c r="L95" s="15">
        <v>679</v>
      </c>
      <c r="M95" s="15">
        <v>563</v>
      </c>
      <c r="N95" s="15">
        <v>412</v>
      </c>
      <c r="O95" s="15">
        <v>341</v>
      </c>
      <c r="P95" s="15">
        <v>324</v>
      </c>
      <c r="Q95" s="15">
        <v>290</v>
      </c>
      <c r="R95" s="15">
        <v>1146</v>
      </c>
      <c r="S95" s="15">
        <v>654</v>
      </c>
      <c r="T95" s="15">
        <v>641</v>
      </c>
      <c r="U95" s="15">
        <v>84</v>
      </c>
      <c r="V95" s="15">
        <v>38</v>
      </c>
      <c r="W95" s="15">
        <v>8</v>
      </c>
      <c r="X95" s="15">
        <v>6</v>
      </c>
      <c r="Y95" s="15">
        <v>1</v>
      </c>
      <c r="Z95" s="15">
        <v>6</v>
      </c>
      <c r="AA95" s="14">
        <f t="shared" si="5"/>
        <v>99820</v>
      </c>
    </row>
    <row r="96" spans="1:27" x14ac:dyDescent="0.2">
      <c r="A96" s="6">
        <v>2019</v>
      </c>
      <c r="B96" s="5" t="s">
        <v>26</v>
      </c>
      <c r="C96" s="15">
        <v>719</v>
      </c>
      <c r="D96" s="15">
        <v>27246</v>
      </c>
      <c r="E96" s="15">
        <v>17082</v>
      </c>
      <c r="F96" s="15">
        <v>9021</v>
      </c>
      <c r="G96" s="15">
        <v>4828</v>
      </c>
      <c r="H96" s="15">
        <v>3340</v>
      </c>
      <c r="I96" s="15">
        <v>2473</v>
      </c>
      <c r="J96" s="15">
        <v>1878</v>
      </c>
      <c r="K96" s="15">
        <v>1397</v>
      </c>
      <c r="L96" s="15">
        <v>1050</v>
      </c>
      <c r="M96" s="15">
        <v>854</v>
      </c>
      <c r="N96" s="15">
        <v>678</v>
      </c>
      <c r="O96" s="15">
        <v>576</v>
      </c>
      <c r="P96" s="15">
        <v>473</v>
      </c>
      <c r="Q96" s="15">
        <v>399</v>
      </c>
      <c r="R96" s="15">
        <v>1637</v>
      </c>
      <c r="S96" s="15">
        <v>805</v>
      </c>
      <c r="T96" s="15">
        <v>585</v>
      </c>
      <c r="U96" s="15">
        <v>86</v>
      </c>
      <c r="V96" s="15">
        <v>41</v>
      </c>
      <c r="W96" s="15">
        <v>1</v>
      </c>
      <c r="X96" s="15">
        <v>0</v>
      </c>
      <c r="Y96" s="15">
        <v>1</v>
      </c>
      <c r="Z96" s="15">
        <v>0</v>
      </c>
      <c r="AA96" s="14">
        <f t="shared" si="5"/>
        <v>75170</v>
      </c>
    </row>
    <row r="97" spans="1:27" x14ac:dyDescent="0.2">
      <c r="A97" s="6">
        <v>2019</v>
      </c>
      <c r="B97" s="5" t="s">
        <v>27</v>
      </c>
      <c r="C97" s="15">
        <v>23222</v>
      </c>
      <c r="D97" s="15">
        <v>18937</v>
      </c>
      <c r="E97" s="15">
        <v>7722</v>
      </c>
      <c r="F97" s="15">
        <v>3286</v>
      </c>
      <c r="G97" s="15">
        <v>2007</v>
      </c>
      <c r="H97" s="15">
        <v>1294</v>
      </c>
      <c r="I97" s="15">
        <v>928</v>
      </c>
      <c r="J97" s="15">
        <v>710</v>
      </c>
      <c r="K97" s="15">
        <v>544</v>
      </c>
      <c r="L97" s="15">
        <v>374</v>
      </c>
      <c r="M97" s="15">
        <v>287</v>
      </c>
      <c r="N97" s="15">
        <v>245</v>
      </c>
      <c r="O97" s="15">
        <v>200</v>
      </c>
      <c r="P97" s="15">
        <v>160</v>
      </c>
      <c r="Q97" s="15">
        <v>127</v>
      </c>
      <c r="R97" s="15">
        <v>517</v>
      </c>
      <c r="S97" s="15">
        <v>240</v>
      </c>
      <c r="T97" s="15">
        <v>217</v>
      </c>
      <c r="U97" s="15">
        <v>32</v>
      </c>
      <c r="V97" s="15">
        <v>12</v>
      </c>
      <c r="W97" s="15">
        <v>0</v>
      </c>
      <c r="X97" s="15">
        <v>0</v>
      </c>
      <c r="Y97" s="15">
        <v>2</v>
      </c>
      <c r="Z97" s="15">
        <v>0</v>
      </c>
      <c r="AA97" s="14">
        <f t="shared" si="5"/>
        <v>61063</v>
      </c>
    </row>
    <row r="98" spans="1:27" x14ac:dyDescent="0.2">
      <c r="A98" s="6">
        <v>2019</v>
      </c>
      <c r="B98" s="5" t="s">
        <v>33</v>
      </c>
      <c r="C98" s="15">
        <v>2137</v>
      </c>
      <c r="D98" s="15">
        <v>61841</v>
      </c>
      <c r="E98" s="15">
        <v>32492</v>
      </c>
      <c r="F98" s="15">
        <v>17490</v>
      </c>
      <c r="G98" s="15">
        <v>10563</v>
      </c>
      <c r="H98" s="15">
        <v>7162</v>
      </c>
      <c r="I98" s="15">
        <v>4935</v>
      </c>
      <c r="J98" s="15">
        <v>3518</v>
      </c>
      <c r="K98" s="15">
        <v>2616</v>
      </c>
      <c r="L98" s="15">
        <v>1919</v>
      </c>
      <c r="M98" s="15">
        <v>1621</v>
      </c>
      <c r="N98" s="15">
        <v>1292</v>
      </c>
      <c r="O98" s="15">
        <v>1123</v>
      </c>
      <c r="P98" s="15">
        <v>875</v>
      </c>
      <c r="Q98" s="15">
        <v>766</v>
      </c>
      <c r="R98" s="15">
        <v>2882</v>
      </c>
      <c r="S98" s="15">
        <v>1545</v>
      </c>
      <c r="T98" s="15">
        <v>1163</v>
      </c>
      <c r="U98" s="15">
        <v>154</v>
      </c>
      <c r="V98" s="15">
        <v>44</v>
      </c>
      <c r="W98" s="15">
        <v>4</v>
      </c>
      <c r="X98" s="15">
        <v>4</v>
      </c>
      <c r="Y98" s="15">
        <v>8</v>
      </c>
      <c r="Z98" s="15">
        <v>0</v>
      </c>
      <c r="AA98" s="14">
        <f t="shared" si="5"/>
        <v>156154</v>
      </c>
    </row>
    <row r="99" spans="1:27" x14ac:dyDescent="0.2">
      <c r="A99" s="6">
        <v>2019</v>
      </c>
      <c r="B99" s="5" t="s">
        <v>28</v>
      </c>
      <c r="C99" s="15">
        <v>3623</v>
      </c>
      <c r="D99" s="15">
        <v>19127</v>
      </c>
      <c r="E99" s="15">
        <v>11833</v>
      </c>
      <c r="F99" s="15">
        <v>5474</v>
      </c>
      <c r="G99" s="15">
        <v>3077</v>
      </c>
      <c r="H99" s="15">
        <v>2198</v>
      </c>
      <c r="I99" s="15">
        <v>1649</v>
      </c>
      <c r="J99" s="15">
        <v>1286</v>
      </c>
      <c r="K99" s="15">
        <v>984</v>
      </c>
      <c r="L99" s="15">
        <v>742</v>
      </c>
      <c r="M99" s="15">
        <v>614</v>
      </c>
      <c r="N99" s="15">
        <v>545</v>
      </c>
      <c r="O99" s="15">
        <v>406</v>
      </c>
      <c r="P99" s="15">
        <v>398</v>
      </c>
      <c r="Q99" s="15">
        <v>338</v>
      </c>
      <c r="R99" s="15">
        <v>1412</v>
      </c>
      <c r="S99" s="15">
        <v>795</v>
      </c>
      <c r="T99" s="15">
        <v>652</v>
      </c>
      <c r="U99" s="15">
        <v>106</v>
      </c>
      <c r="V99" s="15">
        <v>45</v>
      </c>
      <c r="W99" s="15">
        <v>13</v>
      </c>
      <c r="X99" s="15">
        <v>10</v>
      </c>
      <c r="Y99" s="15">
        <v>6</v>
      </c>
      <c r="Z99" s="15">
        <v>3</v>
      </c>
      <c r="AA99" s="14">
        <f t="shared" si="5"/>
        <v>55336</v>
      </c>
    </row>
    <row r="100" spans="1:27" x14ac:dyDescent="0.2">
      <c r="A100" s="6">
        <v>2019</v>
      </c>
      <c r="B100" s="5" t="s">
        <v>29</v>
      </c>
      <c r="C100" s="15">
        <v>1421</v>
      </c>
      <c r="D100" s="15">
        <v>15896</v>
      </c>
      <c r="E100" s="15">
        <v>7438</v>
      </c>
      <c r="F100" s="15">
        <v>3295</v>
      </c>
      <c r="G100" s="15">
        <v>1835</v>
      </c>
      <c r="H100" s="15">
        <v>1380</v>
      </c>
      <c r="I100" s="15">
        <v>1058</v>
      </c>
      <c r="J100" s="15">
        <v>780</v>
      </c>
      <c r="K100" s="15">
        <v>579</v>
      </c>
      <c r="L100" s="15">
        <v>461</v>
      </c>
      <c r="M100" s="15">
        <v>360</v>
      </c>
      <c r="N100" s="15">
        <v>269</v>
      </c>
      <c r="O100" s="15">
        <v>221</v>
      </c>
      <c r="P100" s="15">
        <v>219</v>
      </c>
      <c r="Q100" s="15">
        <v>159</v>
      </c>
      <c r="R100" s="15">
        <v>611</v>
      </c>
      <c r="S100" s="15">
        <v>247</v>
      </c>
      <c r="T100" s="15">
        <v>147</v>
      </c>
      <c r="U100" s="15">
        <v>14</v>
      </c>
      <c r="V100" s="15">
        <v>6</v>
      </c>
      <c r="W100" s="15">
        <v>0</v>
      </c>
      <c r="X100" s="15">
        <v>0</v>
      </c>
      <c r="Y100" s="15">
        <v>6</v>
      </c>
      <c r="Z100" s="15">
        <v>2</v>
      </c>
      <c r="AA100" s="14">
        <f t="shared" si="5"/>
        <v>36404</v>
      </c>
    </row>
    <row r="101" spans="1:27" s="13" customFormat="1" ht="15" x14ac:dyDescent="0.25">
      <c r="A101" s="11">
        <v>2020</v>
      </c>
      <c r="B101" s="12" t="s">
        <v>2</v>
      </c>
      <c r="C101" s="10">
        <f>SUM(C102:C133)</f>
        <v>270147</v>
      </c>
      <c r="D101" s="10">
        <f t="shared" ref="D101:AA101" si="6">SUM(D102:D133)</f>
        <v>717607</v>
      </c>
      <c r="E101" s="10">
        <f t="shared" si="6"/>
        <v>341090</v>
      </c>
      <c r="F101" s="10">
        <f t="shared" si="6"/>
        <v>152100</v>
      </c>
      <c r="G101" s="10">
        <f t="shared" si="6"/>
        <v>90693</v>
      </c>
      <c r="H101" s="10">
        <f t="shared" si="6"/>
        <v>64260</v>
      </c>
      <c r="I101" s="10">
        <f t="shared" si="6"/>
        <v>49648</v>
      </c>
      <c r="J101" s="10">
        <f t="shared" si="6"/>
        <v>39760</v>
      </c>
      <c r="K101" s="10">
        <f t="shared" si="6"/>
        <v>30427</v>
      </c>
      <c r="L101" s="10">
        <f t="shared" si="6"/>
        <v>23460</v>
      </c>
      <c r="M101" s="10">
        <f t="shared" si="6"/>
        <v>19849</v>
      </c>
      <c r="N101" s="10">
        <f t="shared" si="6"/>
        <v>16398</v>
      </c>
      <c r="O101" s="10">
        <f t="shared" si="6"/>
        <v>13442</v>
      </c>
      <c r="P101" s="10">
        <f t="shared" si="6"/>
        <v>11602</v>
      </c>
      <c r="Q101" s="10">
        <f t="shared" si="6"/>
        <v>10417</v>
      </c>
      <c r="R101" s="10">
        <f t="shared" si="6"/>
        <v>41348</v>
      </c>
      <c r="S101" s="10">
        <f t="shared" si="6"/>
        <v>21950</v>
      </c>
      <c r="T101" s="10">
        <f t="shared" si="6"/>
        <v>18309</v>
      </c>
      <c r="U101" s="10">
        <f t="shared" si="6"/>
        <v>3029</v>
      </c>
      <c r="V101" s="10">
        <f t="shared" si="6"/>
        <v>1356</v>
      </c>
      <c r="W101" s="10">
        <f t="shared" si="6"/>
        <v>150</v>
      </c>
      <c r="X101" s="10">
        <f t="shared" si="6"/>
        <v>65</v>
      </c>
      <c r="Y101" s="10">
        <f t="shared" si="6"/>
        <v>86</v>
      </c>
      <c r="Z101" s="10">
        <f t="shared" si="6"/>
        <v>151</v>
      </c>
      <c r="AA101" s="10">
        <f t="shared" si="6"/>
        <v>1937344</v>
      </c>
    </row>
    <row r="102" spans="1:27" x14ac:dyDescent="0.2">
      <c r="A102" s="6">
        <v>2020</v>
      </c>
      <c r="B102" s="5" t="s">
        <v>3</v>
      </c>
      <c r="C102" s="14">
        <v>20</v>
      </c>
      <c r="D102" s="14">
        <v>20317</v>
      </c>
      <c r="E102" s="14">
        <v>3315</v>
      </c>
      <c r="F102" s="14">
        <v>1696</v>
      </c>
      <c r="G102" s="14">
        <v>1167</v>
      </c>
      <c r="H102" s="14">
        <v>831</v>
      </c>
      <c r="I102" s="14">
        <v>653</v>
      </c>
      <c r="J102" s="14">
        <v>523</v>
      </c>
      <c r="K102" s="14">
        <v>372</v>
      </c>
      <c r="L102" s="14">
        <v>326</v>
      </c>
      <c r="M102" s="14">
        <v>288</v>
      </c>
      <c r="N102" s="14">
        <v>236</v>
      </c>
      <c r="O102" s="14">
        <v>207</v>
      </c>
      <c r="P102" s="14">
        <v>142</v>
      </c>
      <c r="Q102" s="14">
        <v>114</v>
      </c>
      <c r="R102" s="14">
        <v>559</v>
      </c>
      <c r="S102" s="14">
        <v>322</v>
      </c>
      <c r="T102" s="14">
        <v>320</v>
      </c>
      <c r="U102" s="14">
        <v>55</v>
      </c>
      <c r="V102" s="14">
        <v>20</v>
      </c>
      <c r="W102" s="14">
        <v>3</v>
      </c>
      <c r="X102" s="14">
        <v>0</v>
      </c>
      <c r="Y102" s="14">
        <v>0</v>
      </c>
      <c r="Z102" s="14">
        <v>0</v>
      </c>
      <c r="AA102" s="14">
        <f>SUM(C102:Z102)</f>
        <v>31486</v>
      </c>
    </row>
    <row r="103" spans="1:27" x14ac:dyDescent="0.2">
      <c r="A103" s="6">
        <v>2020</v>
      </c>
      <c r="B103" s="5" t="s">
        <v>4</v>
      </c>
      <c r="C103" s="14">
        <v>1098</v>
      </c>
      <c r="D103" s="14">
        <v>10835</v>
      </c>
      <c r="E103" s="14">
        <v>4130</v>
      </c>
      <c r="F103" s="14">
        <v>2117</v>
      </c>
      <c r="G103" s="14">
        <v>1392</v>
      </c>
      <c r="H103" s="14">
        <v>1150</v>
      </c>
      <c r="I103" s="14">
        <v>892</v>
      </c>
      <c r="J103" s="14">
        <v>738</v>
      </c>
      <c r="K103" s="14">
        <v>589</v>
      </c>
      <c r="L103" s="14">
        <v>461</v>
      </c>
      <c r="M103" s="14">
        <v>436</v>
      </c>
      <c r="N103" s="14">
        <v>277</v>
      </c>
      <c r="O103" s="14">
        <v>284</v>
      </c>
      <c r="P103" s="14">
        <v>222</v>
      </c>
      <c r="Q103" s="14">
        <v>229</v>
      </c>
      <c r="R103" s="14">
        <v>857</v>
      </c>
      <c r="S103" s="14">
        <v>474</v>
      </c>
      <c r="T103" s="14">
        <v>404</v>
      </c>
      <c r="U103" s="14">
        <v>77</v>
      </c>
      <c r="V103" s="14">
        <v>26</v>
      </c>
      <c r="W103" s="14">
        <v>4</v>
      </c>
      <c r="X103" s="14">
        <v>1</v>
      </c>
      <c r="Y103" s="14">
        <v>2</v>
      </c>
      <c r="Z103" s="14">
        <v>2</v>
      </c>
      <c r="AA103" s="14">
        <f t="shared" ref="AA103:AA133" si="7">SUM(C103:Z103)</f>
        <v>26697</v>
      </c>
    </row>
    <row r="104" spans="1:27" x14ac:dyDescent="0.2">
      <c r="A104" s="6">
        <v>2020</v>
      </c>
      <c r="B104" s="5" t="s">
        <v>5</v>
      </c>
      <c r="C104" s="14">
        <v>5468</v>
      </c>
      <c r="D104" s="14">
        <v>4626</v>
      </c>
      <c r="E104" s="14">
        <v>2607</v>
      </c>
      <c r="F104" s="14">
        <v>1216</v>
      </c>
      <c r="G104" s="14">
        <v>668</v>
      </c>
      <c r="H104" s="14">
        <v>438</v>
      </c>
      <c r="I104" s="14">
        <v>317</v>
      </c>
      <c r="J104" s="14">
        <v>299</v>
      </c>
      <c r="K104" s="14">
        <v>204</v>
      </c>
      <c r="L104" s="14">
        <v>173</v>
      </c>
      <c r="M104" s="14">
        <v>150</v>
      </c>
      <c r="N104" s="14">
        <v>113</v>
      </c>
      <c r="O104" s="14">
        <v>85</v>
      </c>
      <c r="P104" s="14">
        <v>91</v>
      </c>
      <c r="Q104" s="14">
        <v>70</v>
      </c>
      <c r="R104" s="14">
        <v>261</v>
      </c>
      <c r="S104" s="14">
        <v>119</v>
      </c>
      <c r="T104" s="14">
        <v>120</v>
      </c>
      <c r="U104" s="14">
        <v>33</v>
      </c>
      <c r="V104" s="14">
        <v>20</v>
      </c>
      <c r="W104" s="14">
        <v>1</v>
      </c>
      <c r="X104" s="14">
        <v>0</v>
      </c>
      <c r="Y104" s="14">
        <v>0</v>
      </c>
      <c r="Z104" s="14">
        <v>1</v>
      </c>
      <c r="AA104" s="14">
        <f t="shared" si="7"/>
        <v>17080</v>
      </c>
    </row>
    <row r="105" spans="1:27" x14ac:dyDescent="0.2">
      <c r="A105" s="6">
        <v>2020</v>
      </c>
      <c r="B105" s="5" t="s">
        <v>6</v>
      </c>
      <c r="C105" s="14">
        <v>184</v>
      </c>
      <c r="D105" s="14">
        <v>7880</v>
      </c>
      <c r="E105" s="14">
        <v>3235</v>
      </c>
      <c r="F105" s="14">
        <v>1450</v>
      </c>
      <c r="G105" s="14">
        <v>794</v>
      </c>
      <c r="H105" s="14">
        <v>609</v>
      </c>
      <c r="I105" s="14">
        <v>466</v>
      </c>
      <c r="J105" s="14">
        <v>343</v>
      </c>
      <c r="K105" s="14">
        <v>319</v>
      </c>
      <c r="L105" s="14">
        <v>231</v>
      </c>
      <c r="M105" s="14">
        <v>173</v>
      </c>
      <c r="N105" s="14">
        <v>153</v>
      </c>
      <c r="O105" s="14">
        <v>124</v>
      </c>
      <c r="P105" s="14">
        <v>92</v>
      </c>
      <c r="Q105" s="14">
        <v>98</v>
      </c>
      <c r="R105" s="14">
        <v>354</v>
      </c>
      <c r="S105" s="14">
        <v>156</v>
      </c>
      <c r="T105" s="14">
        <v>132</v>
      </c>
      <c r="U105" s="14">
        <v>16</v>
      </c>
      <c r="V105" s="14">
        <v>16</v>
      </c>
      <c r="W105" s="14">
        <v>3</v>
      </c>
      <c r="X105" s="14">
        <v>2</v>
      </c>
      <c r="Y105" s="14">
        <v>3</v>
      </c>
      <c r="Z105" s="14">
        <v>1</v>
      </c>
      <c r="AA105" s="14">
        <f t="shared" si="7"/>
        <v>16834</v>
      </c>
    </row>
    <row r="106" spans="1:27" x14ac:dyDescent="0.2">
      <c r="A106" s="6">
        <v>2020</v>
      </c>
      <c r="B106" s="5" t="s">
        <v>30</v>
      </c>
      <c r="C106" s="14">
        <v>279</v>
      </c>
      <c r="D106" s="14">
        <v>14453</v>
      </c>
      <c r="E106" s="14">
        <v>5096</v>
      </c>
      <c r="F106" s="14">
        <v>2289</v>
      </c>
      <c r="G106" s="14">
        <v>1484</v>
      </c>
      <c r="H106" s="14">
        <v>1089</v>
      </c>
      <c r="I106" s="14">
        <v>801</v>
      </c>
      <c r="J106" s="14">
        <v>625</v>
      </c>
      <c r="K106" s="14">
        <v>432</v>
      </c>
      <c r="L106" s="14">
        <v>351</v>
      </c>
      <c r="M106" s="14">
        <v>310</v>
      </c>
      <c r="N106" s="14">
        <v>230</v>
      </c>
      <c r="O106" s="14">
        <v>192</v>
      </c>
      <c r="P106" s="14">
        <v>159</v>
      </c>
      <c r="Q106" s="14">
        <v>149</v>
      </c>
      <c r="R106" s="14">
        <v>567</v>
      </c>
      <c r="S106" s="14">
        <v>255</v>
      </c>
      <c r="T106" s="14">
        <v>203</v>
      </c>
      <c r="U106" s="14">
        <v>23</v>
      </c>
      <c r="V106" s="14">
        <v>10</v>
      </c>
      <c r="W106" s="14">
        <v>1</v>
      </c>
      <c r="X106" s="14">
        <v>2</v>
      </c>
      <c r="Y106" s="14">
        <v>1</v>
      </c>
      <c r="Z106" s="14">
        <v>5</v>
      </c>
      <c r="AA106" s="14">
        <f t="shared" si="7"/>
        <v>29006</v>
      </c>
    </row>
    <row r="107" spans="1:27" x14ac:dyDescent="0.2">
      <c r="A107" s="6">
        <v>2020</v>
      </c>
      <c r="B107" s="5" t="s">
        <v>7</v>
      </c>
      <c r="C107" s="14">
        <v>3305</v>
      </c>
      <c r="D107" s="14">
        <v>5758</v>
      </c>
      <c r="E107" s="14">
        <v>2386</v>
      </c>
      <c r="F107" s="14">
        <v>1131</v>
      </c>
      <c r="G107" s="14">
        <v>748</v>
      </c>
      <c r="H107" s="14">
        <v>492</v>
      </c>
      <c r="I107" s="14">
        <v>385</v>
      </c>
      <c r="J107" s="14">
        <v>321</v>
      </c>
      <c r="K107" s="14">
        <v>228</v>
      </c>
      <c r="L107" s="14">
        <v>147</v>
      </c>
      <c r="M107" s="14">
        <v>125</v>
      </c>
      <c r="N107" s="14">
        <v>109</v>
      </c>
      <c r="O107" s="14">
        <v>104</v>
      </c>
      <c r="P107" s="14">
        <v>80</v>
      </c>
      <c r="Q107" s="14">
        <v>68</v>
      </c>
      <c r="R107" s="14">
        <v>256</v>
      </c>
      <c r="S107" s="14">
        <v>134</v>
      </c>
      <c r="T107" s="14">
        <v>150</v>
      </c>
      <c r="U107" s="14">
        <v>12</v>
      </c>
      <c r="V107" s="14">
        <v>11</v>
      </c>
      <c r="W107" s="14">
        <v>1</v>
      </c>
      <c r="X107" s="14">
        <v>1</v>
      </c>
      <c r="Y107" s="14">
        <v>0</v>
      </c>
      <c r="Z107" s="14">
        <v>0</v>
      </c>
      <c r="AA107" s="14">
        <f t="shared" si="7"/>
        <v>15952</v>
      </c>
    </row>
    <row r="108" spans="1:27" x14ac:dyDescent="0.2">
      <c r="A108" s="6">
        <v>2020</v>
      </c>
      <c r="B108" s="5" t="s">
        <v>8</v>
      </c>
      <c r="C108" s="14">
        <v>3453</v>
      </c>
      <c r="D108" s="14">
        <v>40093</v>
      </c>
      <c r="E108" s="14">
        <v>13054</v>
      </c>
      <c r="F108" s="14">
        <v>6342</v>
      </c>
      <c r="G108" s="14">
        <v>3634</v>
      </c>
      <c r="H108" s="14">
        <v>2355</v>
      </c>
      <c r="I108" s="14">
        <v>1773</v>
      </c>
      <c r="J108" s="14">
        <v>1423</v>
      </c>
      <c r="K108" s="14">
        <v>1099</v>
      </c>
      <c r="L108" s="14">
        <v>788</v>
      </c>
      <c r="M108" s="14">
        <v>693</v>
      </c>
      <c r="N108" s="14">
        <v>530</v>
      </c>
      <c r="O108" s="14">
        <v>443</v>
      </c>
      <c r="P108" s="14">
        <v>375</v>
      </c>
      <c r="Q108" s="14">
        <v>349</v>
      </c>
      <c r="R108" s="14">
        <v>1357</v>
      </c>
      <c r="S108" s="14">
        <v>785</v>
      </c>
      <c r="T108" s="14">
        <v>762</v>
      </c>
      <c r="U108" s="14">
        <v>136</v>
      </c>
      <c r="V108" s="14">
        <v>93</v>
      </c>
      <c r="W108" s="14">
        <v>7</v>
      </c>
      <c r="X108" s="14">
        <v>3</v>
      </c>
      <c r="Y108" s="14">
        <v>11</v>
      </c>
      <c r="Z108" s="14">
        <v>0</v>
      </c>
      <c r="AA108" s="14">
        <f t="shared" si="7"/>
        <v>79558</v>
      </c>
    </row>
    <row r="109" spans="1:27" x14ac:dyDescent="0.2">
      <c r="A109" s="6">
        <v>2020</v>
      </c>
      <c r="B109" s="5" t="s">
        <v>9</v>
      </c>
      <c r="C109" s="14">
        <v>13081</v>
      </c>
      <c r="D109" s="14">
        <v>19047</v>
      </c>
      <c r="E109" s="14">
        <v>8651</v>
      </c>
      <c r="F109" s="14">
        <v>4299</v>
      </c>
      <c r="G109" s="14">
        <v>2579</v>
      </c>
      <c r="H109" s="14">
        <v>2024</v>
      </c>
      <c r="I109" s="14">
        <v>1659</v>
      </c>
      <c r="J109" s="14">
        <v>1260</v>
      </c>
      <c r="K109" s="14">
        <v>1042</v>
      </c>
      <c r="L109" s="14">
        <v>771</v>
      </c>
      <c r="M109" s="14">
        <v>700</v>
      </c>
      <c r="N109" s="14">
        <v>533</v>
      </c>
      <c r="O109" s="14">
        <v>408</v>
      </c>
      <c r="P109" s="14">
        <v>384</v>
      </c>
      <c r="Q109" s="14">
        <v>366</v>
      </c>
      <c r="R109" s="14">
        <v>1370</v>
      </c>
      <c r="S109" s="14">
        <v>766</v>
      </c>
      <c r="T109" s="14">
        <v>685</v>
      </c>
      <c r="U109" s="14">
        <v>96</v>
      </c>
      <c r="V109" s="14">
        <v>51</v>
      </c>
      <c r="W109" s="14">
        <v>11</v>
      </c>
      <c r="X109" s="14">
        <v>2</v>
      </c>
      <c r="Y109" s="14">
        <v>4</v>
      </c>
      <c r="Z109" s="14">
        <v>1</v>
      </c>
      <c r="AA109" s="14">
        <f t="shared" si="7"/>
        <v>59790</v>
      </c>
    </row>
    <row r="110" spans="1:27" x14ac:dyDescent="0.2">
      <c r="A110" s="6">
        <v>2020</v>
      </c>
      <c r="B110" s="5" t="s">
        <v>60</v>
      </c>
      <c r="C110" s="14">
        <v>9058</v>
      </c>
      <c r="D110" s="14">
        <v>44934</v>
      </c>
      <c r="E110" s="14">
        <v>32915</v>
      </c>
      <c r="F110" s="14">
        <v>17575</v>
      </c>
      <c r="G110" s="14">
        <v>11106</v>
      </c>
      <c r="H110" s="14">
        <v>8376</v>
      </c>
      <c r="I110" s="14">
        <v>7016</v>
      </c>
      <c r="J110" s="14">
        <v>5574</v>
      </c>
      <c r="K110" s="14">
        <v>4456</v>
      </c>
      <c r="L110" s="14">
        <v>3579</v>
      </c>
      <c r="M110" s="14">
        <v>3005</v>
      </c>
      <c r="N110" s="14">
        <v>2614</v>
      </c>
      <c r="O110" s="14">
        <v>2178</v>
      </c>
      <c r="P110" s="14">
        <v>1852</v>
      </c>
      <c r="Q110" s="14">
        <v>1737</v>
      </c>
      <c r="R110" s="14">
        <v>7325</v>
      </c>
      <c r="S110" s="14">
        <v>4165</v>
      </c>
      <c r="T110" s="14">
        <v>3404</v>
      </c>
      <c r="U110" s="14">
        <v>531</v>
      </c>
      <c r="V110" s="14">
        <v>207</v>
      </c>
      <c r="W110" s="14">
        <v>21</v>
      </c>
      <c r="X110" s="14">
        <v>9</v>
      </c>
      <c r="Y110" s="14">
        <v>13</v>
      </c>
      <c r="Z110" s="14">
        <v>13</v>
      </c>
      <c r="AA110" s="14">
        <f t="shared" si="7"/>
        <v>171663</v>
      </c>
    </row>
    <row r="111" spans="1:27" x14ac:dyDescent="0.2">
      <c r="A111" s="6">
        <v>2020</v>
      </c>
      <c r="B111" s="5" t="s">
        <v>10</v>
      </c>
      <c r="C111" s="14">
        <v>15829</v>
      </c>
      <c r="D111" s="14">
        <v>13182</v>
      </c>
      <c r="E111" s="14">
        <v>4768</v>
      </c>
      <c r="F111" s="14">
        <v>1777</v>
      </c>
      <c r="G111" s="14">
        <v>1069</v>
      </c>
      <c r="H111" s="14">
        <v>830</v>
      </c>
      <c r="I111" s="14">
        <v>631</v>
      </c>
      <c r="J111" s="14">
        <v>544</v>
      </c>
      <c r="K111" s="14">
        <v>430</v>
      </c>
      <c r="L111" s="14">
        <v>381</v>
      </c>
      <c r="M111" s="14">
        <v>275</v>
      </c>
      <c r="N111" s="14">
        <v>237</v>
      </c>
      <c r="O111" s="14">
        <v>212</v>
      </c>
      <c r="P111" s="14">
        <v>194</v>
      </c>
      <c r="Q111" s="14">
        <v>176</v>
      </c>
      <c r="R111" s="14">
        <v>676</v>
      </c>
      <c r="S111" s="14">
        <v>345</v>
      </c>
      <c r="T111" s="14">
        <v>201</v>
      </c>
      <c r="U111" s="14">
        <v>30</v>
      </c>
      <c r="V111" s="14">
        <v>15</v>
      </c>
      <c r="W111" s="14">
        <v>0</v>
      </c>
      <c r="X111" s="14">
        <v>0</v>
      </c>
      <c r="Y111" s="14">
        <v>1</v>
      </c>
      <c r="Z111" s="14">
        <v>1</v>
      </c>
      <c r="AA111" s="14">
        <f t="shared" si="7"/>
        <v>41804</v>
      </c>
    </row>
    <row r="112" spans="1:27" x14ac:dyDescent="0.2">
      <c r="A112" s="6">
        <v>2020</v>
      </c>
      <c r="B112" s="5" t="s">
        <v>11</v>
      </c>
      <c r="C112" s="14">
        <v>1098</v>
      </c>
      <c r="D112" s="14">
        <v>63311</v>
      </c>
      <c r="E112" s="14">
        <v>23553</v>
      </c>
      <c r="F112" s="14">
        <v>10613</v>
      </c>
      <c r="G112" s="14">
        <v>6436</v>
      </c>
      <c r="H112" s="14">
        <v>4559</v>
      </c>
      <c r="I112" s="14">
        <v>3541</v>
      </c>
      <c r="J112" s="14">
        <v>2834</v>
      </c>
      <c r="K112" s="14">
        <v>2127</v>
      </c>
      <c r="L112" s="14">
        <v>1641</v>
      </c>
      <c r="M112" s="14">
        <v>1407</v>
      </c>
      <c r="N112" s="14">
        <v>1166</v>
      </c>
      <c r="O112" s="14">
        <v>925</v>
      </c>
      <c r="P112" s="14">
        <v>781</v>
      </c>
      <c r="Q112" s="14">
        <v>732</v>
      </c>
      <c r="R112" s="14">
        <v>2713</v>
      </c>
      <c r="S112" s="14">
        <v>1235</v>
      </c>
      <c r="T112" s="14">
        <v>972</v>
      </c>
      <c r="U112" s="14">
        <v>161</v>
      </c>
      <c r="V112" s="14">
        <v>74</v>
      </c>
      <c r="W112" s="14">
        <v>9</v>
      </c>
      <c r="X112" s="14">
        <v>3</v>
      </c>
      <c r="Y112" s="14">
        <v>3</v>
      </c>
      <c r="Z112" s="14">
        <v>7</v>
      </c>
      <c r="AA112" s="14">
        <f t="shared" si="7"/>
        <v>129901</v>
      </c>
    </row>
    <row r="113" spans="1:27" x14ac:dyDescent="0.2">
      <c r="A113" s="6">
        <v>2020</v>
      </c>
      <c r="B113" s="5" t="s">
        <v>12</v>
      </c>
      <c r="C113" s="14">
        <v>449</v>
      </c>
      <c r="D113" s="14">
        <v>24496</v>
      </c>
      <c r="E113" s="14">
        <v>12008</v>
      </c>
      <c r="F113" s="14">
        <v>5466</v>
      </c>
      <c r="G113" s="14">
        <v>2763</v>
      </c>
      <c r="H113" s="14">
        <v>1785</v>
      </c>
      <c r="I113" s="14">
        <v>1296</v>
      </c>
      <c r="J113" s="14">
        <v>1102</v>
      </c>
      <c r="K113" s="14">
        <v>796</v>
      </c>
      <c r="L113" s="14">
        <v>614</v>
      </c>
      <c r="M113" s="14">
        <v>467</v>
      </c>
      <c r="N113" s="14">
        <v>392</v>
      </c>
      <c r="O113" s="14">
        <v>323</v>
      </c>
      <c r="P113" s="14">
        <v>265</v>
      </c>
      <c r="Q113" s="14">
        <v>222</v>
      </c>
      <c r="R113" s="14">
        <v>839</v>
      </c>
      <c r="S113" s="14">
        <v>441</v>
      </c>
      <c r="T113" s="14">
        <v>387</v>
      </c>
      <c r="U113" s="14">
        <v>59</v>
      </c>
      <c r="V113" s="14">
        <v>37</v>
      </c>
      <c r="W113" s="14">
        <v>4</v>
      </c>
      <c r="X113" s="14">
        <v>3</v>
      </c>
      <c r="Y113" s="14">
        <v>1</v>
      </c>
      <c r="Z113" s="14">
        <v>0</v>
      </c>
      <c r="AA113" s="14">
        <f t="shared" si="7"/>
        <v>54215</v>
      </c>
    </row>
    <row r="114" spans="1:27" x14ac:dyDescent="0.2">
      <c r="A114" s="6">
        <v>2020</v>
      </c>
      <c r="B114" s="5" t="s">
        <v>13</v>
      </c>
      <c r="C114" s="14">
        <v>68</v>
      </c>
      <c r="D114" s="14">
        <v>15168</v>
      </c>
      <c r="E114" s="14">
        <v>9153</v>
      </c>
      <c r="F114" s="14">
        <v>3612</v>
      </c>
      <c r="G114" s="14">
        <v>1992</v>
      </c>
      <c r="H114" s="14">
        <v>1431</v>
      </c>
      <c r="I114" s="14">
        <v>1087</v>
      </c>
      <c r="J114" s="14">
        <v>922</v>
      </c>
      <c r="K114" s="14">
        <v>706</v>
      </c>
      <c r="L114" s="14">
        <v>476</v>
      </c>
      <c r="M114" s="14">
        <v>418</v>
      </c>
      <c r="N114" s="14">
        <v>343</v>
      </c>
      <c r="O114" s="14">
        <v>296</v>
      </c>
      <c r="P114" s="14">
        <v>234</v>
      </c>
      <c r="Q114" s="14">
        <v>193</v>
      </c>
      <c r="R114" s="14">
        <v>787</v>
      </c>
      <c r="S114" s="14">
        <v>425</v>
      </c>
      <c r="T114" s="14">
        <v>398</v>
      </c>
      <c r="U114" s="14">
        <v>66</v>
      </c>
      <c r="V114" s="14">
        <v>21</v>
      </c>
      <c r="W114" s="14">
        <v>3</v>
      </c>
      <c r="X114" s="14">
        <v>1</v>
      </c>
      <c r="Y114" s="14">
        <v>1</v>
      </c>
      <c r="Z114" s="14">
        <v>12</v>
      </c>
      <c r="AA114" s="14">
        <f t="shared" si="7"/>
        <v>37813</v>
      </c>
    </row>
    <row r="115" spans="1:27" x14ac:dyDescent="0.2">
      <c r="A115" s="6">
        <v>2020</v>
      </c>
      <c r="B115" s="5" t="s">
        <v>14</v>
      </c>
      <c r="C115" s="14">
        <v>17964</v>
      </c>
      <c r="D115" s="14">
        <v>41225</v>
      </c>
      <c r="E115" s="14">
        <v>23526</v>
      </c>
      <c r="F115" s="14">
        <v>9647</v>
      </c>
      <c r="G115" s="14">
        <v>5966</v>
      </c>
      <c r="H115" s="14">
        <v>4182</v>
      </c>
      <c r="I115" s="14">
        <v>3215</v>
      </c>
      <c r="J115" s="14">
        <v>2555</v>
      </c>
      <c r="K115" s="14">
        <v>2033</v>
      </c>
      <c r="L115" s="14">
        <v>1579</v>
      </c>
      <c r="M115" s="14">
        <v>1314</v>
      </c>
      <c r="N115" s="14">
        <v>1107</v>
      </c>
      <c r="O115" s="14">
        <v>903</v>
      </c>
      <c r="P115" s="14">
        <v>799</v>
      </c>
      <c r="Q115" s="14">
        <v>718</v>
      </c>
      <c r="R115" s="14">
        <v>2845</v>
      </c>
      <c r="S115" s="14">
        <v>1465</v>
      </c>
      <c r="T115" s="14">
        <v>1395</v>
      </c>
      <c r="U115" s="14">
        <v>227</v>
      </c>
      <c r="V115" s="14">
        <v>120</v>
      </c>
      <c r="W115" s="14">
        <v>16</v>
      </c>
      <c r="X115" s="14">
        <v>8</v>
      </c>
      <c r="Y115" s="14">
        <v>6</v>
      </c>
      <c r="Z115" s="14">
        <v>4</v>
      </c>
      <c r="AA115" s="14">
        <f t="shared" si="7"/>
        <v>122819</v>
      </c>
    </row>
    <row r="116" spans="1:27" x14ac:dyDescent="0.2">
      <c r="A116" s="6">
        <v>2020</v>
      </c>
      <c r="B116" s="5" t="s">
        <v>15</v>
      </c>
      <c r="C116" s="14">
        <v>72865</v>
      </c>
      <c r="D116" s="14">
        <v>68572</v>
      </c>
      <c r="E116" s="14">
        <v>38239</v>
      </c>
      <c r="F116" s="14">
        <v>14575</v>
      </c>
      <c r="G116" s="14">
        <v>8170</v>
      </c>
      <c r="H116" s="14">
        <v>5873</v>
      </c>
      <c r="I116" s="14">
        <v>4506</v>
      </c>
      <c r="J116" s="14">
        <v>3731</v>
      </c>
      <c r="K116" s="14">
        <v>2897</v>
      </c>
      <c r="L116" s="14">
        <v>2210</v>
      </c>
      <c r="M116" s="14">
        <v>1872</v>
      </c>
      <c r="N116" s="14">
        <v>1563</v>
      </c>
      <c r="O116" s="14">
        <v>1286</v>
      </c>
      <c r="P116" s="14">
        <v>1105</v>
      </c>
      <c r="Q116" s="14">
        <v>909</v>
      </c>
      <c r="R116" s="14">
        <v>3727</v>
      </c>
      <c r="S116" s="14">
        <v>1819</v>
      </c>
      <c r="T116" s="14">
        <v>1497</v>
      </c>
      <c r="U116" s="14">
        <v>306</v>
      </c>
      <c r="V116" s="14">
        <v>133</v>
      </c>
      <c r="W116" s="14">
        <v>14</v>
      </c>
      <c r="X116" s="14">
        <v>8</v>
      </c>
      <c r="Y116" s="14">
        <v>14</v>
      </c>
      <c r="Z116" s="14">
        <v>58</v>
      </c>
      <c r="AA116" s="14">
        <f t="shared" si="7"/>
        <v>235949</v>
      </c>
    </row>
    <row r="117" spans="1:27" x14ac:dyDescent="0.2">
      <c r="A117" s="6">
        <v>2020</v>
      </c>
      <c r="B117" s="5" t="s">
        <v>31</v>
      </c>
      <c r="C117" s="14">
        <v>37234</v>
      </c>
      <c r="D117" s="14">
        <v>27560</v>
      </c>
      <c r="E117" s="14">
        <v>10546</v>
      </c>
      <c r="F117" s="14">
        <v>4385</v>
      </c>
      <c r="G117" s="14">
        <v>2746</v>
      </c>
      <c r="H117" s="14">
        <v>2022</v>
      </c>
      <c r="I117" s="14">
        <v>1624</v>
      </c>
      <c r="J117" s="14">
        <v>1293</v>
      </c>
      <c r="K117" s="14">
        <v>936</v>
      </c>
      <c r="L117" s="14">
        <v>709</v>
      </c>
      <c r="M117" s="14">
        <v>639</v>
      </c>
      <c r="N117" s="14">
        <v>499</v>
      </c>
      <c r="O117" s="14">
        <v>388</v>
      </c>
      <c r="P117" s="14">
        <v>374</v>
      </c>
      <c r="Q117" s="14">
        <v>292</v>
      </c>
      <c r="R117" s="14">
        <v>1210</v>
      </c>
      <c r="S117" s="14">
        <v>547</v>
      </c>
      <c r="T117" s="14">
        <v>471</v>
      </c>
      <c r="U117" s="14">
        <v>78</v>
      </c>
      <c r="V117" s="14">
        <v>24</v>
      </c>
      <c r="W117" s="14">
        <v>0</v>
      </c>
      <c r="X117" s="14">
        <v>0</v>
      </c>
      <c r="Y117" s="14">
        <v>1</v>
      </c>
      <c r="Z117" s="14">
        <v>2</v>
      </c>
      <c r="AA117" s="14">
        <f t="shared" si="7"/>
        <v>93580</v>
      </c>
    </row>
    <row r="118" spans="1:27" x14ac:dyDescent="0.2">
      <c r="A118" s="6">
        <v>2020</v>
      </c>
      <c r="B118" s="5" t="s">
        <v>16</v>
      </c>
      <c r="C118" s="14">
        <v>11056</v>
      </c>
      <c r="D118" s="14">
        <v>11793</v>
      </c>
      <c r="E118" s="14">
        <v>5387</v>
      </c>
      <c r="F118" s="14">
        <v>2016</v>
      </c>
      <c r="G118" s="14">
        <v>1424</v>
      </c>
      <c r="H118" s="14">
        <v>920</v>
      </c>
      <c r="I118" s="14">
        <v>766</v>
      </c>
      <c r="J118" s="14">
        <v>531</v>
      </c>
      <c r="K118" s="14">
        <v>392</v>
      </c>
      <c r="L118" s="14">
        <v>293</v>
      </c>
      <c r="M118" s="14">
        <v>239</v>
      </c>
      <c r="N118" s="14">
        <v>226</v>
      </c>
      <c r="O118" s="14">
        <v>184</v>
      </c>
      <c r="P118" s="14">
        <v>119</v>
      </c>
      <c r="Q118" s="14">
        <v>111</v>
      </c>
      <c r="R118" s="14">
        <v>415</v>
      </c>
      <c r="S118" s="14">
        <v>194</v>
      </c>
      <c r="T118" s="14">
        <v>142</v>
      </c>
      <c r="U118" s="14">
        <v>30</v>
      </c>
      <c r="V118" s="14">
        <v>16</v>
      </c>
      <c r="W118" s="14">
        <v>1</v>
      </c>
      <c r="X118" s="14">
        <v>0</v>
      </c>
      <c r="Y118" s="14">
        <v>2</v>
      </c>
      <c r="Z118" s="14">
        <v>0</v>
      </c>
      <c r="AA118" s="14">
        <f t="shared" si="7"/>
        <v>36257</v>
      </c>
    </row>
    <row r="119" spans="1:27" x14ac:dyDescent="0.2">
      <c r="A119" s="6">
        <v>2020</v>
      </c>
      <c r="B119" s="5" t="s">
        <v>17</v>
      </c>
      <c r="C119" s="14">
        <v>870</v>
      </c>
      <c r="D119" s="14">
        <v>6122</v>
      </c>
      <c r="E119" s="14">
        <v>3001</v>
      </c>
      <c r="F119" s="14">
        <v>1272</v>
      </c>
      <c r="G119" s="14">
        <v>780</v>
      </c>
      <c r="H119" s="14">
        <v>535</v>
      </c>
      <c r="I119" s="14">
        <v>382</v>
      </c>
      <c r="J119" s="14">
        <v>293</v>
      </c>
      <c r="K119" s="14">
        <v>235</v>
      </c>
      <c r="L119" s="14">
        <v>176</v>
      </c>
      <c r="M119" s="14">
        <v>132</v>
      </c>
      <c r="N119" s="14">
        <v>136</v>
      </c>
      <c r="O119" s="14">
        <v>98</v>
      </c>
      <c r="P119" s="14">
        <v>74</v>
      </c>
      <c r="Q119" s="14">
        <v>58</v>
      </c>
      <c r="R119" s="14">
        <v>225</v>
      </c>
      <c r="S119" s="14">
        <v>114</v>
      </c>
      <c r="T119" s="14">
        <v>116</v>
      </c>
      <c r="U119" s="14">
        <v>23</v>
      </c>
      <c r="V119" s="14">
        <v>3</v>
      </c>
      <c r="W119" s="14">
        <v>0</v>
      </c>
      <c r="X119" s="14">
        <v>0</v>
      </c>
      <c r="Y119" s="14">
        <v>0</v>
      </c>
      <c r="Z119" s="14">
        <v>0</v>
      </c>
      <c r="AA119" s="14">
        <f t="shared" si="7"/>
        <v>14645</v>
      </c>
    </row>
    <row r="120" spans="1:27" x14ac:dyDescent="0.2">
      <c r="A120" s="6">
        <v>2020</v>
      </c>
      <c r="B120" s="5" t="s">
        <v>18</v>
      </c>
      <c r="C120" s="14">
        <v>906</v>
      </c>
      <c r="D120" s="14">
        <v>15250</v>
      </c>
      <c r="E120" s="14">
        <v>10113</v>
      </c>
      <c r="F120" s="14">
        <v>4558</v>
      </c>
      <c r="G120" s="14">
        <v>2099</v>
      </c>
      <c r="H120" s="14">
        <v>1402</v>
      </c>
      <c r="I120" s="14">
        <v>1044</v>
      </c>
      <c r="J120" s="14">
        <v>833</v>
      </c>
      <c r="K120" s="14">
        <v>651</v>
      </c>
      <c r="L120" s="14">
        <v>533</v>
      </c>
      <c r="M120" s="14">
        <v>391</v>
      </c>
      <c r="N120" s="14">
        <v>347</v>
      </c>
      <c r="O120" s="14">
        <v>293</v>
      </c>
      <c r="P120" s="14">
        <v>261</v>
      </c>
      <c r="Q120" s="14">
        <v>237</v>
      </c>
      <c r="R120" s="14">
        <v>978</v>
      </c>
      <c r="S120" s="14">
        <v>518</v>
      </c>
      <c r="T120" s="14">
        <v>453</v>
      </c>
      <c r="U120" s="14">
        <v>76</v>
      </c>
      <c r="V120" s="14">
        <v>39</v>
      </c>
      <c r="W120" s="14">
        <v>4</v>
      </c>
      <c r="X120" s="14">
        <v>1</v>
      </c>
      <c r="Y120" s="14">
        <v>3</v>
      </c>
      <c r="Z120" s="14">
        <v>1</v>
      </c>
      <c r="AA120" s="14">
        <f t="shared" si="7"/>
        <v>40991</v>
      </c>
    </row>
    <row r="121" spans="1:27" x14ac:dyDescent="0.2">
      <c r="A121" s="6">
        <v>2020</v>
      </c>
      <c r="B121" s="5" t="s">
        <v>19</v>
      </c>
      <c r="C121" s="14">
        <v>4616</v>
      </c>
      <c r="D121" s="14">
        <v>17819</v>
      </c>
      <c r="E121" s="14">
        <v>11336</v>
      </c>
      <c r="F121" s="14">
        <v>4479</v>
      </c>
      <c r="G121" s="14">
        <v>2485</v>
      </c>
      <c r="H121" s="14">
        <v>1654</v>
      </c>
      <c r="I121" s="14">
        <v>1193</v>
      </c>
      <c r="J121" s="14">
        <v>925</v>
      </c>
      <c r="K121" s="14">
        <v>711</v>
      </c>
      <c r="L121" s="14">
        <v>535</v>
      </c>
      <c r="M121" s="14">
        <v>455</v>
      </c>
      <c r="N121" s="14">
        <v>321</v>
      </c>
      <c r="O121" s="14">
        <v>275</v>
      </c>
      <c r="P121" s="14">
        <v>242</v>
      </c>
      <c r="Q121" s="14">
        <v>194</v>
      </c>
      <c r="R121" s="14">
        <v>847</v>
      </c>
      <c r="S121" s="14">
        <v>436</v>
      </c>
      <c r="T121" s="14">
        <v>396</v>
      </c>
      <c r="U121" s="14">
        <v>72</v>
      </c>
      <c r="V121" s="14">
        <v>18</v>
      </c>
      <c r="W121" s="14">
        <v>3</v>
      </c>
      <c r="X121" s="14">
        <v>2</v>
      </c>
      <c r="Y121" s="14">
        <v>1</v>
      </c>
      <c r="Z121" s="14">
        <v>0</v>
      </c>
      <c r="AA121" s="14">
        <f t="shared" si="7"/>
        <v>49015</v>
      </c>
    </row>
    <row r="122" spans="1:27" x14ac:dyDescent="0.2">
      <c r="A122" s="6">
        <v>2020</v>
      </c>
      <c r="B122" s="5" t="s">
        <v>20</v>
      </c>
      <c r="C122" s="14">
        <v>4949</v>
      </c>
      <c r="D122" s="14">
        <v>34715</v>
      </c>
      <c r="E122" s="14">
        <v>14289</v>
      </c>
      <c r="F122" s="14">
        <v>5479</v>
      </c>
      <c r="G122" s="14">
        <v>3355</v>
      </c>
      <c r="H122" s="14">
        <v>2424</v>
      </c>
      <c r="I122" s="14">
        <v>1931</v>
      </c>
      <c r="J122" s="14">
        <v>1664</v>
      </c>
      <c r="K122" s="14">
        <v>1183</v>
      </c>
      <c r="L122" s="14">
        <v>863</v>
      </c>
      <c r="M122" s="14">
        <v>857</v>
      </c>
      <c r="N122" s="14">
        <v>666</v>
      </c>
      <c r="O122" s="14">
        <v>520</v>
      </c>
      <c r="P122" s="14">
        <v>470</v>
      </c>
      <c r="Q122" s="14">
        <v>455</v>
      </c>
      <c r="R122" s="14">
        <v>1747</v>
      </c>
      <c r="S122" s="14">
        <v>883</v>
      </c>
      <c r="T122" s="14">
        <v>764</v>
      </c>
      <c r="U122" s="14">
        <v>143</v>
      </c>
      <c r="V122" s="14">
        <v>70</v>
      </c>
      <c r="W122" s="14">
        <v>5</v>
      </c>
      <c r="X122" s="14">
        <v>2</v>
      </c>
      <c r="Y122" s="14">
        <v>2</v>
      </c>
      <c r="Z122" s="14">
        <v>16</v>
      </c>
      <c r="AA122" s="14">
        <f t="shared" si="7"/>
        <v>77452</v>
      </c>
    </row>
    <row r="123" spans="1:27" x14ac:dyDescent="0.2">
      <c r="A123" s="6">
        <v>2020</v>
      </c>
      <c r="B123" s="5" t="s">
        <v>32</v>
      </c>
      <c r="C123" s="14">
        <v>3160</v>
      </c>
      <c r="D123" s="14">
        <v>14367</v>
      </c>
      <c r="E123" s="14">
        <v>7059</v>
      </c>
      <c r="F123" s="14">
        <v>2895</v>
      </c>
      <c r="G123" s="14">
        <v>1761</v>
      </c>
      <c r="H123" s="14">
        <v>1173</v>
      </c>
      <c r="I123" s="14">
        <v>865</v>
      </c>
      <c r="J123" s="14">
        <v>697</v>
      </c>
      <c r="K123" s="14">
        <v>510</v>
      </c>
      <c r="L123" s="14">
        <v>391</v>
      </c>
      <c r="M123" s="14">
        <v>331</v>
      </c>
      <c r="N123" s="14">
        <v>272</v>
      </c>
      <c r="O123" s="14">
        <v>237</v>
      </c>
      <c r="P123" s="14">
        <v>208</v>
      </c>
      <c r="Q123" s="14">
        <v>188</v>
      </c>
      <c r="R123" s="14">
        <v>760</v>
      </c>
      <c r="S123" s="14">
        <v>421</v>
      </c>
      <c r="T123" s="14">
        <v>383</v>
      </c>
      <c r="U123" s="14">
        <v>85</v>
      </c>
      <c r="V123" s="14">
        <v>33</v>
      </c>
      <c r="W123" s="14">
        <v>6</v>
      </c>
      <c r="X123" s="14">
        <v>1</v>
      </c>
      <c r="Y123" s="14">
        <v>2</v>
      </c>
      <c r="Z123" s="14">
        <v>0</v>
      </c>
      <c r="AA123" s="14">
        <f t="shared" si="7"/>
        <v>35805</v>
      </c>
    </row>
    <row r="124" spans="1:27" x14ac:dyDescent="0.2">
      <c r="A124" s="6">
        <v>2020</v>
      </c>
      <c r="B124" s="5" t="s">
        <v>21</v>
      </c>
      <c r="C124" s="14">
        <v>912</v>
      </c>
      <c r="D124" s="14">
        <v>14420</v>
      </c>
      <c r="E124" s="14">
        <v>5917</v>
      </c>
      <c r="F124" s="14">
        <v>2434</v>
      </c>
      <c r="G124" s="14">
        <v>1519</v>
      </c>
      <c r="H124" s="14">
        <v>1027</v>
      </c>
      <c r="I124" s="14">
        <v>793</v>
      </c>
      <c r="J124" s="14">
        <v>672</v>
      </c>
      <c r="K124" s="14">
        <v>497</v>
      </c>
      <c r="L124" s="14">
        <v>399</v>
      </c>
      <c r="M124" s="14">
        <v>345</v>
      </c>
      <c r="N124" s="14">
        <v>294</v>
      </c>
      <c r="O124" s="14">
        <v>218</v>
      </c>
      <c r="P124" s="14">
        <v>164</v>
      </c>
      <c r="Q124" s="14">
        <v>208</v>
      </c>
      <c r="R124" s="14">
        <v>669</v>
      </c>
      <c r="S124" s="14">
        <v>314</v>
      </c>
      <c r="T124" s="14">
        <v>271</v>
      </c>
      <c r="U124" s="14">
        <v>45</v>
      </c>
      <c r="V124" s="14">
        <v>16</v>
      </c>
      <c r="W124" s="14">
        <v>5</v>
      </c>
      <c r="X124" s="14">
        <v>1</v>
      </c>
      <c r="Y124" s="14">
        <v>0</v>
      </c>
      <c r="Z124" s="14">
        <v>0</v>
      </c>
      <c r="AA124" s="14">
        <f t="shared" si="7"/>
        <v>31140</v>
      </c>
    </row>
    <row r="125" spans="1:27" x14ac:dyDescent="0.2">
      <c r="A125" s="6">
        <v>2020</v>
      </c>
      <c r="B125" s="5" t="s">
        <v>22</v>
      </c>
      <c r="C125" s="14">
        <v>1595</v>
      </c>
      <c r="D125" s="14">
        <v>13635</v>
      </c>
      <c r="E125" s="14">
        <v>9131</v>
      </c>
      <c r="F125" s="14">
        <v>4838</v>
      </c>
      <c r="G125" s="14">
        <v>2705</v>
      </c>
      <c r="H125" s="14">
        <v>1747</v>
      </c>
      <c r="I125" s="14">
        <v>1285</v>
      </c>
      <c r="J125" s="14">
        <v>981</v>
      </c>
      <c r="K125" s="14">
        <v>806</v>
      </c>
      <c r="L125" s="14">
        <v>567</v>
      </c>
      <c r="M125" s="14">
        <v>493</v>
      </c>
      <c r="N125" s="14">
        <v>362</v>
      </c>
      <c r="O125" s="14">
        <v>302</v>
      </c>
      <c r="P125" s="14">
        <v>274</v>
      </c>
      <c r="Q125" s="14">
        <v>242</v>
      </c>
      <c r="R125" s="14">
        <v>952</v>
      </c>
      <c r="S125" s="14">
        <v>554</v>
      </c>
      <c r="T125" s="14">
        <v>552</v>
      </c>
      <c r="U125" s="14">
        <v>120</v>
      </c>
      <c r="V125" s="14">
        <v>41</v>
      </c>
      <c r="W125" s="14">
        <v>6</v>
      </c>
      <c r="X125" s="14">
        <v>3</v>
      </c>
      <c r="Y125" s="14">
        <v>2</v>
      </c>
      <c r="Z125" s="14">
        <v>6</v>
      </c>
      <c r="AA125" s="14">
        <f t="shared" si="7"/>
        <v>41199</v>
      </c>
    </row>
    <row r="126" spans="1:27" x14ac:dyDescent="0.2">
      <c r="A126" s="6">
        <v>2020</v>
      </c>
      <c r="B126" s="5" t="s">
        <v>23</v>
      </c>
      <c r="C126" s="14">
        <v>410</v>
      </c>
      <c r="D126" s="14">
        <v>18206</v>
      </c>
      <c r="E126" s="14">
        <v>7264</v>
      </c>
      <c r="F126" s="14">
        <v>3474</v>
      </c>
      <c r="G126" s="14">
        <v>2351</v>
      </c>
      <c r="H126" s="14">
        <v>1839</v>
      </c>
      <c r="I126" s="14">
        <v>1331</v>
      </c>
      <c r="J126" s="14">
        <v>1101</v>
      </c>
      <c r="K126" s="14">
        <v>747</v>
      </c>
      <c r="L126" s="14">
        <v>590</v>
      </c>
      <c r="M126" s="14">
        <v>494</v>
      </c>
      <c r="N126" s="14">
        <v>446</v>
      </c>
      <c r="O126" s="14">
        <v>347</v>
      </c>
      <c r="P126" s="14">
        <v>298</v>
      </c>
      <c r="Q126" s="14">
        <v>295</v>
      </c>
      <c r="R126" s="14">
        <v>1109</v>
      </c>
      <c r="S126" s="14">
        <v>563</v>
      </c>
      <c r="T126" s="14">
        <v>442</v>
      </c>
      <c r="U126" s="14">
        <v>60</v>
      </c>
      <c r="V126" s="14">
        <v>27</v>
      </c>
      <c r="W126" s="14">
        <v>4</v>
      </c>
      <c r="X126" s="14">
        <v>0</v>
      </c>
      <c r="Y126" s="14">
        <v>2</v>
      </c>
      <c r="Z126" s="14">
        <v>0</v>
      </c>
      <c r="AA126" s="14">
        <f t="shared" si="7"/>
        <v>41400</v>
      </c>
    </row>
    <row r="127" spans="1:27" x14ac:dyDescent="0.2">
      <c r="A127" s="6">
        <v>2020</v>
      </c>
      <c r="B127" s="5" t="s">
        <v>24</v>
      </c>
      <c r="C127" s="14">
        <v>30226</v>
      </c>
      <c r="D127" s="14">
        <v>16333</v>
      </c>
      <c r="E127" s="14">
        <v>7962</v>
      </c>
      <c r="F127" s="14">
        <v>3944</v>
      </c>
      <c r="G127" s="14">
        <v>2563</v>
      </c>
      <c r="H127" s="14">
        <v>1799</v>
      </c>
      <c r="I127" s="14">
        <v>1389</v>
      </c>
      <c r="J127" s="14">
        <v>1141</v>
      </c>
      <c r="K127" s="14">
        <v>862</v>
      </c>
      <c r="L127" s="14">
        <v>679</v>
      </c>
      <c r="M127" s="14">
        <v>552</v>
      </c>
      <c r="N127" s="14">
        <v>480</v>
      </c>
      <c r="O127" s="14">
        <v>406</v>
      </c>
      <c r="P127" s="14">
        <v>328</v>
      </c>
      <c r="Q127" s="14">
        <v>296</v>
      </c>
      <c r="R127" s="14">
        <v>1191</v>
      </c>
      <c r="S127" s="14">
        <v>876</v>
      </c>
      <c r="T127" s="14">
        <v>546</v>
      </c>
      <c r="U127" s="14">
        <v>75</v>
      </c>
      <c r="V127" s="14">
        <v>26</v>
      </c>
      <c r="W127" s="14">
        <v>0</v>
      </c>
      <c r="X127" s="14">
        <v>1</v>
      </c>
      <c r="Y127" s="14">
        <v>1</v>
      </c>
      <c r="Z127" s="14">
        <v>0</v>
      </c>
      <c r="AA127" s="14">
        <f t="shared" si="7"/>
        <v>71676</v>
      </c>
    </row>
    <row r="128" spans="1:27" x14ac:dyDescent="0.2">
      <c r="A128" s="6">
        <v>2020</v>
      </c>
      <c r="B128" s="5" t="s">
        <v>25</v>
      </c>
      <c r="C128" s="14">
        <v>12949</v>
      </c>
      <c r="D128" s="14">
        <v>28694</v>
      </c>
      <c r="E128" s="14">
        <v>9899</v>
      </c>
      <c r="F128" s="14">
        <v>4418</v>
      </c>
      <c r="G128" s="14">
        <v>2616</v>
      </c>
      <c r="H128" s="14">
        <v>1718</v>
      </c>
      <c r="I128" s="14">
        <v>1337</v>
      </c>
      <c r="J128" s="14">
        <v>1092</v>
      </c>
      <c r="K128" s="14">
        <v>783</v>
      </c>
      <c r="L128" s="14">
        <v>654</v>
      </c>
      <c r="M128" s="14">
        <v>499</v>
      </c>
      <c r="N128" s="14">
        <v>425</v>
      </c>
      <c r="O128" s="14">
        <v>322</v>
      </c>
      <c r="P128" s="14">
        <v>305</v>
      </c>
      <c r="Q128" s="14">
        <v>262</v>
      </c>
      <c r="R128" s="14">
        <v>1161</v>
      </c>
      <c r="S128" s="14">
        <v>669</v>
      </c>
      <c r="T128" s="14">
        <v>505</v>
      </c>
      <c r="U128" s="14">
        <v>77</v>
      </c>
      <c r="V128" s="14">
        <v>46</v>
      </c>
      <c r="W128" s="14">
        <v>4</v>
      </c>
      <c r="X128" s="14">
        <v>2</v>
      </c>
      <c r="Y128" s="14">
        <v>0</v>
      </c>
      <c r="Z128" s="14">
        <v>4</v>
      </c>
      <c r="AA128" s="14">
        <f t="shared" si="7"/>
        <v>68441</v>
      </c>
    </row>
    <row r="129" spans="1:27" x14ac:dyDescent="0.2">
      <c r="A129" s="6">
        <v>2020</v>
      </c>
      <c r="B129" s="5" t="s">
        <v>26</v>
      </c>
      <c r="C129" s="14">
        <v>273</v>
      </c>
      <c r="D129" s="14">
        <v>20913</v>
      </c>
      <c r="E129" s="14">
        <v>10812</v>
      </c>
      <c r="F129" s="14">
        <v>5323</v>
      </c>
      <c r="G129" s="14">
        <v>3148</v>
      </c>
      <c r="H129" s="14">
        <v>2185</v>
      </c>
      <c r="I129" s="14">
        <v>1711</v>
      </c>
      <c r="J129" s="14">
        <v>1279</v>
      </c>
      <c r="K129" s="14">
        <v>970</v>
      </c>
      <c r="L129" s="14">
        <v>739</v>
      </c>
      <c r="M129" s="14">
        <v>592</v>
      </c>
      <c r="N129" s="14">
        <v>525</v>
      </c>
      <c r="O129" s="14">
        <v>406</v>
      </c>
      <c r="P129" s="14">
        <v>357</v>
      </c>
      <c r="Q129" s="14">
        <v>303</v>
      </c>
      <c r="R129" s="14">
        <v>1156</v>
      </c>
      <c r="S129" s="14">
        <v>645</v>
      </c>
      <c r="T129" s="14">
        <v>446</v>
      </c>
      <c r="U129" s="14">
        <v>53</v>
      </c>
      <c r="V129" s="14">
        <v>27</v>
      </c>
      <c r="W129" s="14">
        <v>6</v>
      </c>
      <c r="X129" s="14">
        <v>2</v>
      </c>
      <c r="Y129" s="14">
        <v>0</v>
      </c>
      <c r="Z129" s="14">
        <v>5</v>
      </c>
      <c r="AA129" s="14">
        <f t="shared" si="7"/>
        <v>51876</v>
      </c>
    </row>
    <row r="130" spans="1:27" x14ac:dyDescent="0.2">
      <c r="A130" s="6">
        <v>2020</v>
      </c>
      <c r="B130" s="5" t="s">
        <v>27</v>
      </c>
      <c r="C130" s="14">
        <v>13813</v>
      </c>
      <c r="D130" s="14">
        <v>11096</v>
      </c>
      <c r="E130" s="14">
        <v>4230</v>
      </c>
      <c r="F130" s="14">
        <v>1703</v>
      </c>
      <c r="G130" s="14">
        <v>1148</v>
      </c>
      <c r="H130" s="14">
        <v>760</v>
      </c>
      <c r="I130" s="14">
        <v>572</v>
      </c>
      <c r="J130" s="14">
        <v>478</v>
      </c>
      <c r="K130" s="14">
        <v>376</v>
      </c>
      <c r="L130" s="14">
        <v>275</v>
      </c>
      <c r="M130" s="14">
        <v>244</v>
      </c>
      <c r="N130" s="14">
        <v>206</v>
      </c>
      <c r="O130" s="14">
        <v>135</v>
      </c>
      <c r="P130" s="14">
        <v>121</v>
      </c>
      <c r="Q130" s="14">
        <v>114</v>
      </c>
      <c r="R130" s="14">
        <v>484</v>
      </c>
      <c r="S130" s="14">
        <v>243</v>
      </c>
      <c r="T130" s="14">
        <v>232</v>
      </c>
      <c r="U130" s="14">
        <v>28</v>
      </c>
      <c r="V130" s="14">
        <v>6</v>
      </c>
      <c r="W130" s="14">
        <v>0</v>
      </c>
      <c r="X130" s="14">
        <v>0</v>
      </c>
      <c r="Y130" s="14">
        <v>0</v>
      </c>
      <c r="Z130" s="14">
        <v>0</v>
      </c>
      <c r="AA130" s="14">
        <f t="shared" si="7"/>
        <v>36264</v>
      </c>
    </row>
    <row r="131" spans="1:27" x14ac:dyDescent="0.2">
      <c r="A131" s="6">
        <v>2020</v>
      </c>
      <c r="B131" s="5" t="s">
        <v>33</v>
      </c>
      <c r="C131" s="14">
        <v>1094</v>
      </c>
      <c r="D131" s="14">
        <v>45738</v>
      </c>
      <c r="E131" s="14">
        <v>22428</v>
      </c>
      <c r="F131" s="14">
        <v>10885</v>
      </c>
      <c r="G131" s="14">
        <v>6575</v>
      </c>
      <c r="H131" s="14">
        <v>4770</v>
      </c>
      <c r="I131" s="14">
        <v>3419</v>
      </c>
      <c r="J131" s="14">
        <v>2673</v>
      </c>
      <c r="K131" s="14">
        <v>1937</v>
      </c>
      <c r="L131" s="14">
        <v>1460</v>
      </c>
      <c r="M131" s="14">
        <v>1215</v>
      </c>
      <c r="N131" s="14">
        <v>1037</v>
      </c>
      <c r="O131" s="14">
        <v>867</v>
      </c>
      <c r="P131" s="14">
        <v>762</v>
      </c>
      <c r="Q131" s="14">
        <v>640</v>
      </c>
      <c r="R131" s="14">
        <v>2473</v>
      </c>
      <c r="S131" s="14">
        <v>1256</v>
      </c>
      <c r="T131" s="14">
        <v>940</v>
      </c>
      <c r="U131" s="14">
        <v>154</v>
      </c>
      <c r="V131" s="14">
        <v>52</v>
      </c>
      <c r="W131" s="14">
        <v>2</v>
      </c>
      <c r="X131" s="14">
        <v>3</v>
      </c>
      <c r="Y131" s="14">
        <v>4</v>
      </c>
      <c r="Z131" s="14">
        <v>12</v>
      </c>
      <c r="AA131" s="14">
        <f t="shared" si="7"/>
        <v>110396</v>
      </c>
    </row>
    <row r="132" spans="1:27" x14ac:dyDescent="0.2">
      <c r="A132" s="6">
        <v>2020</v>
      </c>
      <c r="B132" s="5" t="s">
        <v>28</v>
      </c>
      <c r="C132" s="14">
        <v>1085</v>
      </c>
      <c r="D132" s="14">
        <v>15320</v>
      </c>
      <c r="E132" s="14">
        <v>9669</v>
      </c>
      <c r="F132" s="14">
        <v>4056</v>
      </c>
      <c r="G132" s="14">
        <v>2205</v>
      </c>
      <c r="H132" s="14">
        <v>1413</v>
      </c>
      <c r="I132" s="14">
        <v>1144</v>
      </c>
      <c r="J132" s="14">
        <v>826</v>
      </c>
      <c r="K132" s="14">
        <v>724</v>
      </c>
      <c r="L132" s="14">
        <v>553</v>
      </c>
      <c r="M132" s="14">
        <v>492</v>
      </c>
      <c r="N132" s="14">
        <v>372</v>
      </c>
      <c r="O132" s="14">
        <v>338</v>
      </c>
      <c r="P132" s="14">
        <v>335</v>
      </c>
      <c r="Q132" s="14">
        <v>264</v>
      </c>
      <c r="R132" s="14">
        <v>1062</v>
      </c>
      <c r="S132" s="14">
        <v>625</v>
      </c>
      <c r="T132" s="14">
        <v>521</v>
      </c>
      <c r="U132" s="14">
        <v>77</v>
      </c>
      <c r="V132" s="14">
        <v>48</v>
      </c>
      <c r="W132" s="14">
        <v>5</v>
      </c>
      <c r="X132" s="14">
        <v>3</v>
      </c>
      <c r="Y132" s="14">
        <v>5</v>
      </c>
      <c r="Z132" s="14">
        <v>0</v>
      </c>
      <c r="AA132" s="14">
        <f t="shared" si="7"/>
        <v>41142</v>
      </c>
    </row>
    <row r="133" spans="1:27" x14ac:dyDescent="0.2">
      <c r="A133" s="6">
        <v>2020</v>
      </c>
      <c r="B133" s="5" t="s">
        <v>29</v>
      </c>
      <c r="C133" s="14">
        <v>780</v>
      </c>
      <c r="D133" s="14">
        <v>11729</v>
      </c>
      <c r="E133" s="14">
        <v>5411</v>
      </c>
      <c r="F133" s="14">
        <v>2136</v>
      </c>
      <c r="G133" s="14">
        <v>1245</v>
      </c>
      <c r="H133" s="14">
        <v>848</v>
      </c>
      <c r="I133" s="14">
        <v>624</v>
      </c>
      <c r="J133" s="14">
        <v>487</v>
      </c>
      <c r="K133" s="14">
        <v>377</v>
      </c>
      <c r="L133" s="14">
        <v>316</v>
      </c>
      <c r="M133" s="14">
        <v>246</v>
      </c>
      <c r="N133" s="14">
        <v>181</v>
      </c>
      <c r="O133" s="14">
        <v>136</v>
      </c>
      <c r="P133" s="14">
        <v>135</v>
      </c>
      <c r="Q133" s="14">
        <v>128</v>
      </c>
      <c r="R133" s="14">
        <v>416</v>
      </c>
      <c r="S133" s="14">
        <v>186</v>
      </c>
      <c r="T133" s="14">
        <v>99</v>
      </c>
      <c r="U133" s="14">
        <v>5</v>
      </c>
      <c r="V133" s="14">
        <v>10</v>
      </c>
      <c r="W133" s="14">
        <v>1</v>
      </c>
      <c r="X133" s="14">
        <v>1</v>
      </c>
      <c r="Y133" s="14">
        <v>1</v>
      </c>
      <c r="Z133" s="14">
        <v>0</v>
      </c>
      <c r="AA133" s="14">
        <f t="shared" si="7"/>
        <v>25498</v>
      </c>
    </row>
    <row r="134" spans="1:27" ht="15" x14ac:dyDescent="0.25">
      <c r="A134" s="11">
        <v>2021</v>
      </c>
      <c r="B134" s="12" t="s">
        <v>2</v>
      </c>
      <c r="C134" s="10">
        <f>SUM(C135:C166)</f>
        <v>304507</v>
      </c>
      <c r="D134" s="10">
        <f t="shared" ref="D134:AA134" si="8">SUM(D135:D166)</f>
        <v>753768</v>
      </c>
      <c r="E134" s="10">
        <f t="shared" si="8"/>
        <v>358564</v>
      </c>
      <c r="F134" s="10">
        <f t="shared" si="8"/>
        <v>159189</v>
      </c>
      <c r="G134" s="10">
        <f t="shared" si="8"/>
        <v>97248</v>
      </c>
      <c r="H134" s="10">
        <f t="shared" si="8"/>
        <v>68953</v>
      </c>
      <c r="I134" s="10">
        <f t="shared" si="8"/>
        <v>53974</v>
      </c>
      <c r="J134" s="10">
        <f t="shared" si="8"/>
        <v>44185</v>
      </c>
      <c r="K134" s="10">
        <f t="shared" si="8"/>
        <v>34611</v>
      </c>
      <c r="L134" s="10">
        <f t="shared" si="8"/>
        <v>27207</v>
      </c>
      <c r="M134" s="10">
        <f t="shared" si="8"/>
        <v>22701</v>
      </c>
      <c r="N134" s="10">
        <f t="shared" si="8"/>
        <v>19180</v>
      </c>
      <c r="O134" s="10">
        <f t="shared" si="8"/>
        <v>15927</v>
      </c>
      <c r="P134" s="10">
        <f t="shared" si="8"/>
        <v>13565</v>
      </c>
      <c r="Q134" s="10">
        <f t="shared" si="8"/>
        <v>12511</v>
      </c>
      <c r="R134" s="10">
        <f t="shared" si="8"/>
        <v>49684</v>
      </c>
      <c r="S134" s="10">
        <f t="shared" si="8"/>
        <v>26294</v>
      </c>
      <c r="T134" s="10">
        <f t="shared" si="8"/>
        <v>21259</v>
      </c>
      <c r="U134" s="10">
        <f t="shared" si="8"/>
        <v>3516</v>
      </c>
      <c r="V134" s="10">
        <f t="shared" si="8"/>
        <v>1476</v>
      </c>
      <c r="W134" s="10">
        <f t="shared" si="8"/>
        <v>148</v>
      </c>
      <c r="X134" s="10">
        <f t="shared" si="8"/>
        <v>88</v>
      </c>
      <c r="Y134" s="10">
        <f t="shared" si="8"/>
        <v>107</v>
      </c>
      <c r="Z134" s="10">
        <f t="shared" si="8"/>
        <v>117</v>
      </c>
      <c r="AA134" s="10">
        <f t="shared" si="8"/>
        <v>2088779</v>
      </c>
    </row>
    <row r="135" spans="1:27" x14ac:dyDescent="0.2">
      <c r="A135" s="6">
        <v>2021</v>
      </c>
      <c r="B135" s="5" t="s">
        <v>3</v>
      </c>
      <c r="C135" s="14">
        <v>1</v>
      </c>
      <c r="D135" s="14">
        <v>20853</v>
      </c>
      <c r="E135" s="14">
        <v>3894</v>
      </c>
      <c r="F135" s="14">
        <v>1861</v>
      </c>
      <c r="G135" s="14">
        <v>1323</v>
      </c>
      <c r="H135" s="14">
        <v>925</v>
      </c>
      <c r="I135" s="14">
        <v>700</v>
      </c>
      <c r="J135" s="14">
        <v>554</v>
      </c>
      <c r="K135" s="14">
        <v>401</v>
      </c>
      <c r="L135" s="14">
        <v>342</v>
      </c>
      <c r="M135" s="14">
        <v>287</v>
      </c>
      <c r="N135" s="14">
        <v>255</v>
      </c>
      <c r="O135" s="14">
        <v>218</v>
      </c>
      <c r="P135" s="14">
        <v>187</v>
      </c>
      <c r="Q135" s="14">
        <v>161</v>
      </c>
      <c r="R135" s="14">
        <v>695</v>
      </c>
      <c r="S135" s="14">
        <v>409</v>
      </c>
      <c r="T135" s="14">
        <v>390</v>
      </c>
      <c r="U135" s="14">
        <v>59</v>
      </c>
      <c r="V135" s="14">
        <v>8</v>
      </c>
      <c r="W135" s="14">
        <v>2</v>
      </c>
      <c r="X135" s="14">
        <v>0</v>
      </c>
      <c r="Y135" s="14">
        <v>0</v>
      </c>
      <c r="Z135" s="14">
        <v>1</v>
      </c>
      <c r="AA135" s="14">
        <f>SUM(C135:Z135)</f>
        <v>33526</v>
      </c>
    </row>
    <row r="136" spans="1:27" x14ac:dyDescent="0.2">
      <c r="A136" s="6">
        <v>2021</v>
      </c>
      <c r="B136" s="5" t="s">
        <v>4</v>
      </c>
      <c r="C136" s="14">
        <v>1360</v>
      </c>
      <c r="D136" s="14">
        <v>13937</v>
      </c>
      <c r="E136" s="14">
        <v>5633</v>
      </c>
      <c r="F136" s="14">
        <v>2615</v>
      </c>
      <c r="G136" s="14">
        <v>1719</v>
      </c>
      <c r="H136" s="14">
        <v>1257</v>
      </c>
      <c r="I136" s="14">
        <v>1054</v>
      </c>
      <c r="J136" s="14">
        <v>863</v>
      </c>
      <c r="K136" s="14">
        <v>623</v>
      </c>
      <c r="L136" s="14">
        <v>565</v>
      </c>
      <c r="M136" s="14">
        <v>499</v>
      </c>
      <c r="N136" s="14">
        <v>447</v>
      </c>
      <c r="O136" s="14">
        <v>346</v>
      </c>
      <c r="P136" s="14">
        <v>304</v>
      </c>
      <c r="Q136" s="14">
        <v>268</v>
      </c>
      <c r="R136" s="14">
        <v>1061</v>
      </c>
      <c r="S136" s="14">
        <v>520</v>
      </c>
      <c r="T136" s="14">
        <v>415</v>
      </c>
      <c r="U136" s="14">
        <v>74</v>
      </c>
      <c r="V136" s="14">
        <v>22</v>
      </c>
      <c r="W136" s="14">
        <v>2</v>
      </c>
      <c r="X136" s="14">
        <v>0</v>
      </c>
      <c r="Y136" s="14">
        <v>0</v>
      </c>
      <c r="Z136" s="14">
        <v>0</v>
      </c>
      <c r="AA136" s="14">
        <f t="shared" ref="AA136:AA166" si="9">SUM(C136:Z136)</f>
        <v>33584</v>
      </c>
    </row>
    <row r="137" spans="1:27" x14ac:dyDescent="0.2">
      <c r="A137" s="6">
        <v>2021</v>
      </c>
      <c r="B137" s="5" t="s">
        <v>5</v>
      </c>
      <c r="C137" s="14">
        <v>11430</v>
      </c>
      <c r="D137" s="14">
        <v>5171</v>
      </c>
      <c r="E137" s="14">
        <v>2646</v>
      </c>
      <c r="F137" s="14">
        <v>1168</v>
      </c>
      <c r="G137" s="14">
        <v>732</v>
      </c>
      <c r="H137" s="14">
        <v>525</v>
      </c>
      <c r="I137" s="14">
        <v>387</v>
      </c>
      <c r="J137" s="14">
        <v>366</v>
      </c>
      <c r="K137" s="14">
        <v>249</v>
      </c>
      <c r="L137" s="14">
        <v>213</v>
      </c>
      <c r="M137" s="14">
        <v>193</v>
      </c>
      <c r="N137" s="14">
        <v>150</v>
      </c>
      <c r="O137" s="14">
        <v>124</v>
      </c>
      <c r="P137" s="14">
        <v>92</v>
      </c>
      <c r="Q137" s="14">
        <v>100</v>
      </c>
      <c r="R137" s="14">
        <v>382</v>
      </c>
      <c r="S137" s="14">
        <v>218</v>
      </c>
      <c r="T137" s="14">
        <v>143</v>
      </c>
      <c r="U137" s="14">
        <v>20</v>
      </c>
      <c r="V137" s="14">
        <v>12</v>
      </c>
      <c r="W137" s="14">
        <v>1</v>
      </c>
      <c r="X137" s="14">
        <v>0</v>
      </c>
      <c r="Y137" s="14">
        <v>1</v>
      </c>
      <c r="Z137" s="14">
        <v>0</v>
      </c>
      <c r="AA137" s="14">
        <f t="shared" si="9"/>
        <v>24323</v>
      </c>
    </row>
    <row r="138" spans="1:27" x14ac:dyDescent="0.2">
      <c r="A138" s="6">
        <v>2021</v>
      </c>
      <c r="B138" s="5" t="s">
        <v>6</v>
      </c>
      <c r="C138" s="14">
        <v>140</v>
      </c>
      <c r="D138" s="14">
        <v>7836</v>
      </c>
      <c r="E138" s="14">
        <v>3717</v>
      </c>
      <c r="F138" s="14">
        <v>1701</v>
      </c>
      <c r="G138" s="14">
        <v>992</v>
      </c>
      <c r="H138" s="14">
        <v>761</v>
      </c>
      <c r="I138" s="14">
        <v>541</v>
      </c>
      <c r="J138" s="14">
        <v>470</v>
      </c>
      <c r="K138" s="14">
        <v>355</v>
      </c>
      <c r="L138" s="14">
        <v>249</v>
      </c>
      <c r="M138" s="14">
        <v>201</v>
      </c>
      <c r="N138" s="14">
        <v>153</v>
      </c>
      <c r="O138" s="14">
        <v>113</v>
      </c>
      <c r="P138" s="14">
        <v>109</v>
      </c>
      <c r="Q138" s="14">
        <v>117</v>
      </c>
      <c r="R138" s="14">
        <v>381</v>
      </c>
      <c r="S138" s="14">
        <v>172</v>
      </c>
      <c r="T138" s="14">
        <v>167</v>
      </c>
      <c r="U138" s="14">
        <v>27</v>
      </c>
      <c r="V138" s="14">
        <v>10</v>
      </c>
      <c r="W138" s="14">
        <v>2</v>
      </c>
      <c r="X138" s="14">
        <v>2</v>
      </c>
      <c r="Y138" s="14">
        <v>1</v>
      </c>
      <c r="Z138" s="14">
        <v>0</v>
      </c>
      <c r="AA138" s="14">
        <f t="shared" si="9"/>
        <v>18217</v>
      </c>
    </row>
    <row r="139" spans="1:27" x14ac:dyDescent="0.2">
      <c r="A139" s="6">
        <v>2021</v>
      </c>
      <c r="B139" s="5" t="s">
        <v>30</v>
      </c>
      <c r="C139" s="14">
        <v>362</v>
      </c>
      <c r="D139" s="14">
        <v>16180</v>
      </c>
      <c r="E139" s="14">
        <v>5800</v>
      </c>
      <c r="F139" s="14">
        <v>2482</v>
      </c>
      <c r="G139" s="14">
        <v>1521</v>
      </c>
      <c r="H139" s="14">
        <v>1083</v>
      </c>
      <c r="I139" s="14">
        <v>836</v>
      </c>
      <c r="J139" s="14">
        <v>649</v>
      </c>
      <c r="K139" s="14">
        <v>526</v>
      </c>
      <c r="L139" s="14">
        <v>409</v>
      </c>
      <c r="M139" s="14">
        <v>352</v>
      </c>
      <c r="N139" s="14">
        <v>265</v>
      </c>
      <c r="O139" s="14">
        <v>213</v>
      </c>
      <c r="P139" s="14">
        <v>213</v>
      </c>
      <c r="Q139" s="14">
        <v>188</v>
      </c>
      <c r="R139" s="14">
        <v>710</v>
      </c>
      <c r="S139" s="14">
        <v>322</v>
      </c>
      <c r="T139" s="14">
        <v>250</v>
      </c>
      <c r="U139" s="14">
        <v>40</v>
      </c>
      <c r="V139" s="14">
        <v>14</v>
      </c>
      <c r="W139" s="14">
        <v>4</v>
      </c>
      <c r="X139" s="14">
        <v>6</v>
      </c>
      <c r="Y139" s="14">
        <v>2</v>
      </c>
      <c r="Z139" s="14">
        <v>1</v>
      </c>
      <c r="AA139" s="14">
        <f t="shared" si="9"/>
        <v>32428</v>
      </c>
    </row>
    <row r="140" spans="1:27" x14ac:dyDescent="0.2">
      <c r="A140" s="6">
        <v>2021</v>
      </c>
      <c r="B140" s="5" t="s">
        <v>7</v>
      </c>
      <c r="C140" s="14">
        <v>1773</v>
      </c>
      <c r="D140" s="14">
        <v>5924</v>
      </c>
      <c r="E140" s="14">
        <v>2400</v>
      </c>
      <c r="F140" s="14">
        <v>1085</v>
      </c>
      <c r="G140" s="14">
        <v>687</v>
      </c>
      <c r="H140" s="14">
        <v>494</v>
      </c>
      <c r="I140" s="14">
        <v>400</v>
      </c>
      <c r="J140" s="14">
        <v>305</v>
      </c>
      <c r="K140" s="14">
        <v>217</v>
      </c>
      <c r="L140" s="14">
        <v>163</v>
      </c>
      <c r="M140" s="14">
        <v>125</v>
      </c>
      <c r="N140" s="14">
        <v>125</v>
      </c>
      <c r="O140" s="14">
        <v>93</v>
      </c>
      <c r="P140" s="14">
        <v>85</v>
      </c>
      <c r="Q140" s="14">
        <v>84</v>
      </c>
      <c r="R140" s="14">
        <v>253</v>
      </c>
      <c r="S140" s="14">
        <v>144</v>
      </c>
      <c r="T140" s="14">
        <v>152</v>
      </c>
      <c r="U140" s="14">
        <v>27</v>
      </c>
      <c r="V140" s="14">
        <v>13</v>
      </c>
      <c r="W140" s="14">
        <v>0</v>
      </c>
      <c r="X140" s="14">
        <v>1</v>
      </c>
      <c r="Y140" s="14">
        <v>1</v>
      </c>
      <c r="Z140" s="14">
        <v>0</v>
      </c>
      <c r="AA140" s="14">
        <f t="shared" si="9"/>
        <v>14551</v>
      </c>
    </row>
    <row r="141" spans="1:27" x14ac:dyDescent="0.2">
      <c r="A141" s="6">
        <v>2021</v>
      </c>
      <c r="B141" s="5" t="s">
        <v>8</v>
      </c>
      <c r="C141" s="14">
        <v>6321</v>
      </c>
      <c r="D141" s="14">
        <v>48248</v>
      </c>
      <c r="E141" s="14">
        <v>15800</v>
      </c>
      <c r="F141" s="14">
        <v>7131</v>
      </c>
      <c r="G141" s="14">
        <v>4170</v>
      </c>
      <c r="H141" s="14">
        <v>2835</v>
      </c>
      <c r="I141" s="14">
        <v>2001</v>
      </c>
      <c r="J141" s="14">
        <v>1755</v>
      </c>
      <c r="K141" s="14">
        <v>1256</v>
      </c>
      <c r="L141" s="14">
        <v>931</v>
      </c>
      <c r="M141" s="14">
        <v>825</v>
      </c>
      <c r="N141" s="14">
        <v>726</v>
      </c>
      <c r="O141" s="14">
        <v>539</v>
      </c>
      <c r="P141" s="14">
        <v>438</v>
      </c>
      <c r="Q141" s="14">
        <v>437</v>
      </c>
      <c r="R141" s="14">
        <v>1678</v>
      </c>
      <c r="S141" s="14">
        <v>855</v>
      </c>
      <c r="T141" s="14">
        <v>831</v>
      </c>
      <c r="U141" s="14">
        <v>156</v>
      </c>
      <c r="V141" s="14">
        <v>71</v>
      </c>
      <c r="W141" s="14">
        <v>7</v>
      </c>
      <c r="X141" s="14">
        <v>3</v>
      </c>
      <c r="Y141" s="14">
        <v>8</v>
      </c>
      <c r="Z141" s="14">
        <v>0</v>
      </c>
      <c r="AA141" s="14">
        <f t="shared" si="9"/>
        <v>97022</v>
      </c>
    </row>
    <row r="142" spans="1:27" x14ac:dyDescent="0.2">
      <c r="A142" s="6">
        <v>2021</v>
      </c>
      <c r="B142" s="5" t="s">
        <v>9</v>
      </c>
      <c r="C142" s="14">
        <v>13643</v>
      </c>
      <c r="D142" s="14">
        <v>19998</v>
      </c>
      <c r="E142" s="14">
        <v>8569</v>
      </c>
      <c r="F142" s="14">
        <v>4123</v>
      </c>
      <c r="G142" s="14">
        <v>2548</v>
      </c>
      <c r="H142" s="14">
        <v>1883</v>
      </c>
      <c r="I142" s="14">
        <v>1542</v>
      </c>
      <c r="J142" s="14">
        <v>1228</v>
      </c>
      <c r="K142" s="14">
        <v>991</v>
      </c>
      <c r="L142" s="14">
        <v>757</v>
      </c>
      <c r="M142" s="14">
        <v>625</v>
      </c>
      <c r="N142" s="14">
        <v>541</v>
      </c>
      <c r="O142" s="14">
        <v>405</v>
      </c>
      <c r="P142" s="14">
        <v>354</v>
      </c>
      <c r="Q142" s="14">
        <v>358</v>
      </c>
      <c r="R142" s="14">
        <v>1460</v>
      </c>
      <c r="S142" s="14">
        <v>752</v>
      </c>
      <c r="T142" s="14">
        <v>691</v>
      </c>
      <c r="U142" s="14">
        <v>117</v>
      </c>
      <c r="V142" s="14">
        <v>64</v>
      </c>
      <c r="W142" s="14">
        <v>6</v>
      </c>
      <c r="X142" s="14">
        <v>4</v>
      </c>
      <c r="Y142" s="14">
        <v>4</v>
      </c>
      <c r="Z142" s="14">
        <v>4</v>
      </c>
      <c r="AA142" s="14">
        <f t="shared" si="9"/>
        <v>60667</v>
      </c>
    </row>
    <row r="143" spans="1:27" x14ac:dyDescent="0.2">
      <c r="A143" s="6">
        <v>2021</v>
      </c>
      <c r="B143" s="5" t="s">
        <v>60</v>
      </c>
      <c r="C143" s="14">
        <v>11615</v>
      </c>
      <c r="D143" s="14">
        <v>40707</v>
      </c>
      <c r="E143" s="14">
        <v>37237</v>
      </c>
      <c r="F143" s="14">
        <v>20005</v>
      </c>
      <c r="G143" s="14">
        <v>12765</v>
      </c>
      <c r="H143" s="14">
        <v>9704</v>
      </c>
      <c r="I143" s="14">
        <v>7700</v>
      </c>
      <c r="J143" s="14">
        <v>6468</v>
      </c>
      <c r="K143" s="14">
        <v>5256</v>
      </c>
      <c r="L143" s="14">
        <v>4369</v>
      </c>
      <c r="M143" s="14">
        <v>3731</v>
      </c>
      <c r="N143" s="14">
        <v>3206</v>
      </c>
      <c r="O143" s="14">
        <v>2686</v>
      </c>
      <c r="P143" s="14">
        <v>2376</v>
      </c>
      <c r="Q143" s="14">
        <v>2241</v>
      </c>
      <c r="R143" s="14">
        <v>9275</v>
      </c>
      <c r="S143" s="14">
        <v>5116</v>
      </c>
      <c r="T143" s="14">
        <v>4280</v>
      </c>
      <c r="U143" s="14">
        <v>739</v>
      </c>
      <c r="V143" s="14">
        <v>290</v>
      </c>
      <c r="W143" s="14">
        <v>18</v>
      </c>
      <c r="X143" s="14">
        <v>10</v>
      </c>
      <c r="Y143" s="14">
        <v>7</v>
      </c>
      <c r="Z143" s="14">
        <v>15</v>
      </c>
      <c r="AA143" s="14">
        <f t="shared" si="9"/>
        <v>189816</v>
      </c>
    </row>
    <row r="144" spans="1:27" x14ac:dyDescent="0.2">
      <c r="A144" s="6">
        <v>2021</v>
      </c>
      <c r="B144" s="5" t="s">
        <v>10</v>
      </c>
      <c r="C144" s="14">
        <v>9725</v>
      </c>
      <c r="D144" s="14">
        <v>15459</v>
      </c>
      <c r="E144" s="14">
        <v>5286</v>
      </c>
      <c r="F144" s="14">
        <v>2153</v>
      </c>
      <c r="G144" s="14">
        <v>1331</v>
      </c>
      <c r="H144" s="14">
        <v>1012</v>
      </c>
      <c r="I144" s="14">
        <v>786</v>
      </c>
      <c r="J144" s="14">
        <v>640</v>
      </c>
      <c r="K144" s="14">
        <v>556</v>
      </c>
      <c r="L144" s="14">
        <v>453</v>
      </c>
      <c r="M144" s="14">
        <v>364</v>
      </c>
      <c r="N144" s="14">
        <v>315</v>
      </c>
      <c r="O144" s="14">
        <v>238</v>
      </c>
      <c r="P144" s="14">
        <v>221</v>
      </c>
      <c r="Q144" s="14">
        <v>210</v>
      </c>
      <c r="R144" s="14">
        <v>787</v>
      </c>
      <c r="S144" s="14">
        <v>363</v>
      </c>
      <c r="T144" s="14">
        <v>247</v>
      </c>
      <c r="U144" s="14">
        <v>31</v>
      </c>
      <c r="V144" s="14">
        <v>14</v>
      </c>
      <c r="W144" s="14">
        <v>4</v>
      </c>
      <c r="X144" s="14">
        <v>2</v>
      </c>
      <c r="Y144" s="14">
        <v>2</v>
      </c>
      <c r="Z144" s="14">
        <v>1</v>
      </c>
      <c r="AA144" s="14">
        <f t="shared" si="9"/>
        <v>40200</v>
      </c>
    </row>
    <row r="145" spans="1:27" x14ac:dyDescent="0.2">
      <c r="A145" s="6">
        <v>2021</v>
      </c>
      <c r="B145" s="5" t="s">
        <v>11</v>
      </c>
      <c r="C145" s="14">
        <v>1524</v>
      </c>
      <c r="D145" s="14">
        <v>65206</v>
      </c>
      <c r="E145" s="14">
        <v>24275</v>
      </c>
      <c r="F145" s="14">
        <v>10859</v>
      </c>
      <c r="G145" s="14">
        <v>6815</v>
      </c>
      <c r="H145" s="14">
        <v>4777</v>
      </c>
      <c r="I145" s="14">
        <v>3738</v>
      </c>
      <c r="J145" s="14">
        <v>3054</v>
      </c>
      <c r="K145" s="14">
        <v>2352</v>
      </c>
      <c r="L145" s="14">
        <v>1812</v>
      </c>
      <c r="M145" s="14">
        <v>1549</v>
      </c>
      <c r="N145" s="14">
        <v>1274</v>
      </c>
      <c r="O145" s="14">
        <v>1094</v>
      </c>
      <c r="P145" s="14">
        <v>866</v>
      </c>
      <c r="Q145" s="14">
        <v>858</v>
      </c>
      <c r="R145" s="14">
        <v>3200</v>
      </c>
      <c r="S145" s="14">
        <v>1543</v>
      </c>
      <c r="T145" s="14">
        <v>1187</v>
      </c>
      <c r="U145" s="14">
        <v>177</v>
      </c>
      <c r="V145" s="14">
        <v>68</v>
      </c>
      <c r="W145" s="14">
        <v>4</v>
      </c>
      <c r="X145" s="14">
        <v>7</v>
      </c>
      <c r="Y145" s="14">
        <v>4</v>
      </c>
      <c r="Z145" s="14">
        <v>5</v>
      </c>
      <c r="AA145" s="14">
        <f t="shared" si="9"/>
        <v>136248</v>
      </c>
    </row>
    <row r="146" spans="1:27" x14ac:dyDescent="0.2">
      <c r="A146" s="6">
        <v>2021</v>
      </c>
      <c r="B146" s="5" t="s">
        <v>12</v>
      </c>
      <c r="C146" s="14">
        <v>745</v>
      </c>
      <c r="D146" s="14">
        <v>25797</v>
      </c>
      <c r="E146" s="14">
        <v>11854</v>
      </c>
      <c r="F146" s="14">
        <v>4895</v>
      </c>
      <c r="G146" s="14">
        <v>2716</v>
      </c>
      <c r="H146" s="14">
        <v>1824</v>
      </c>
      <c r="I146" s="14">
        <v>1439</v>
      </c>
      <c r="J146" s="14">
        <v>1092</v>
      </c>
      <c r="K146" s="14">
        <v>835</v>
      </c>
      <c r="L146" s="14">
        <v>622</v>
      </c>
      <c r="M146" s="14">
        <v>504</v>
      </c>
      <c r="N146" s="14">
        <v>439</v>
      </c>
      <c r="O146" s="14">
        <v>404</v>
      </c>
      <c r="P146" s="14">
        <v>289</v>
      </c>
      <c r="Q146" s="14">
        <v>268</v>
      </c>
      <c r="R146" s="14">
        <v>1033</v>
      </c>
      <c r="S146" s="14">
        <v>500</v>
      </c>
      <c r="T146" s="14">
        <v>372</v>
      </c>
      <c r="U146" s="14">
        <v>52</v>
      </c>
      <c r="V146" s="14">
        <v>19</v>
      </c>
      <c r="W146" s="14">
        <v>5</v>
      </c>
      <c r="X146" s="14">
        <v>1</v>
      </c>
      <c r="Y146" s="14">
        <v>0</v>
      </c>
      <c r="Z146" s="14">
        <v>0</v>
      </c>
      <c r="AA146" s="14">
        <f t="shared" si="9"/>
        <v>55705</v>
      </c>
    </row>
    <row r="147" spans="1:27" x14ac:dyDescent="0.2">
      <c r="A147" s="6">
        <v>2021</v>
      </c>
      <c r="B147" s="5" t="s">
        <v>13</v>
      </c>
      <c r="C147" s="14">
        <v>126</v>
      </c>
      <c r="D147" s="14">
        <v>16929</v>
      </c>
      <c r="E147" s="14">
        <v>9446</v>
      </c>
      <c r="F147" s="14">
        <v>3859</v>
      </c>
      <c r="G147" s="14">
        <v>2241</v>
      </c>
      <c r="H147" s="14">
        <v>1597</v>
      </c>
      <c r="I147" s="14">
        <v>1190</v>
      </c>
      <c r="J147" s="14">
        <v>959</v>
      </c>
      <c r="K147" s="14">
        <v>721</v>
      </c>
      <c r="L147" s="14">
        <v>518</v>
      </c>
      <c r="M147" s="14">
        <v>423</v>
      </c>
      <c r="N147" s="14">
        <v>354</v>
      </c>
      <c r="O147" s="14">
        <v>307</v>
      </c>
      <c r="P147" s="14">
        <v>243</v>
      </c>
      <c r="Q147" s="14">
        <v>220</v>
      </c>
      <c r="R147" s="14">
        <v>860</v>
      </c>
      <c r="S147" s="14">
        <v>464</v>
      </c>
      <c r="T147" s="14">
        <v>356</v>
      </c>
      <c r="U147" s="14">
        <v>53</v>
      </c>
      <c r="V147" s="14">
        <v>17</v>
      </c>
      <c r="W147" s="14">
        <v>1</v>
      </c>
      <c r="X147" s="14">
        <v>2</v>
      </c>
      <c r="Y147" s="14">
        <v>10</v>
      </c>
      <c r="Z147" s="14">
        <v>10</v>
      </c>
      <c r="AA147" s="14">
        <f t="shared" si="9"/>
        <v>40906</v>
      </c>
    </row>
    <row r="148" spans="1:27" x14ac:dyDescent="0.2">
      <c r="A148" s="6">
        <v>2021</v>
      </c>
      <c r="B148" s="5" t="s">
        <v>14</v>
      </c>
      <c r="C148" s="14">
        <v>26547</v>
      </c>
      <c r="D148" s="14">
        <v>43802</v>
      </c>
      <c r="E148" s="14">
        <v>26963</v>
      </c>
      <c r="F148" s="14">
        <v>10809</v>
      </c>
      <c r="G148" s="14">
        <v>6647</v>
      </c>
      <c r="H148" s="14">
        <v>4722</v>
      </c>
      <c r="I148" s="14">
        <v>3629</v>
      </c>
      <c r="J148" s="14">
        <v>2925</v>
      </c>
      <c r="K148" s="14">
        <v>2508</v>
      </c>
      <c r="L148" s="14">
        <v>1930</v>
      </c>
      <c r="M148" s="14">
        <v>1536</v>
      </c>
      <c r="N148" s="14">
        <v>1425</v>
      </c>
      <c r="O148" s="14">
        <v>1166</v>
      </c>
      <c r="P148" s="14">
        <v>927</v>
      </c>
      <c r="Q148" s="14">
        <v>858</v>
      </c>
      <c r="R148" s="14">
        <v>3356</v>
      </c>
      <c r="S148" s="14">
        <v>1703</v>
      </c>
      <c r="T148" s="14">
        <v>1445</v>
      </c>
      <c r="U148" s="14">
        <v>220</v>
      </c>
      <c r="V148" s="14">
        <v>129</v>
      </c>
      <c r="W148" s="14">
        <v>14</v>
      </c>
      <c r="X148" s="14">
        <v>8</v>
      </c>
      <c r="Y148" s="14">
        <v>10</v>
      </c>
      <c r="Z148" s="14">
        <v>7</v>
      </c>
      <c r="AA148" s="14">
        <f t="shared" si="9"/>
        <v>143286</v>
      </c>
    </row>
    <row r="149" spans="1:27" x14ac:dyDescent="0.2">
      <c r="A149" s="6">
        <v>2021</v>
      </c>
      <c r="B149" s="5" t="s">
        <v>15</v>
      </c>
      <c r="C149" s="14">
        <v>67479</v>
      </c>
      <c r="D149" s="14">
        <v>69292</v>
      </c>
      <c r="E149" s="14">
        <v>38198</v>
      </c>
      <c r="F149" s="14">
        <v>14753</v>
      </c>
      <c r="G149" s="14">
        <v>8615</v>
      </c>
      <c r="H149" s="14">
        <v>6104</v>
      </c>
      <c r="I149" s="14">
        <v>4942</v>
      </c>
      <c r="J149" s="14">
        <v>4084</v>
      </c>
      <c r="K149" s="14">
        <v>3176</v>
      </c>
      <c r="L149" s="14">
        <v>2627</v>
      </c>
      <c r="M149" s="14">
        <v>2103</v>
      </c>
      <c r="N149" s="14">
        <v>1734</v>
      </c>
      <c r="O149" s="14">
        <v>1461</v>
      </c>
      <c r="P149" s="14">
        <v>1314</v>
      </c>
      <c r="Q149" s="14">
        <v>1111</v>
      </c>
      <c r="R149" s="14">
        <v>4503</v>
      </c>
      <c r="S149" s="14">
        <v>2269</v>
      </c>
      <c r="T149" s="14">
        <v>1814</v>
      </c>
      <c r="U149" s="14">
        <v>342</v>
      </c>
      <c r="V149" s="14">
        <v>137</v>
      </c>
      <c r="W149" s="14">
        <v>23</v>
      </c>
      <c r="X149" s="14">
        <v>10</v>
      </c>
      <c r="Y149" s="14">
        <v>12</v>
      </c>
      <c r="Z149" s="14">
        <v>39</v>
      </c>
      <c r="AA149" s="14">
        <f t="shared" si="9"/>
        <v>236142</v>
      </c>
    </row>
    <row r="150" spans="1:27" x14ac:dyDescent="0.2">
      <c r="A150" s="6">
        <v>2021</v>
      </c>
      <c r="B150" s="5" t="s">
        <v>31</v>
      </c>
      <c r="C150" s="14">
        <v>47909</v>
      </c>
      <c r="D150" s="14">
        <v>29869</v>
      </c>
      <c r="E150" s="14">
        <v>12051</v>
      </c>
      <c r="F150" s="14">
        <v>4980</v>
      </c>
      <c r="G150" s="14">
        <v>3342</v>
      </c>
      <c r="H150" s="14">
        <v>2367</v>
      </c>
      <c r="I150" s="14">
        <v>1883</v>
      </c>
      <c r="J150" s="14">
        <v>1579</v>
      </c>
      <c r="K150" s="14">
        <v>1252</v>
      </c>
      <c r="L150" s="14">
        <v>908</v>
      </c>
      <c r="M150" s="14">
        <v>784</v>
      </c>
      <c r="N150" s="14">
        <v>646</v>
      </c>
      <c r="O150" s="14">
        <v>588</v>
      </c>
      <c r="P150" s="14">
        <v>476</v>
      </c>
      <c r="Q150" s="14">
        <v>398</v>
      </c>
      <c r="R150" s="14">
        <v>1534</v>
      </c>
      <c r="S150" s="14">
        <v>791</v>
      </c>
      <c r="T150" s="14">
        <v>593</v>
      </c>
      <c r="U150" s="14">
        <v>68</v>
      </c>
      <c r="V150" s="14">
        <v>25</v>
      </c>
      <c r="W150" s="14">
        <v>4</v>
      </c>
      <c r="X150" s="14">
        <v>0</v>
      </c>
      <c r="Y150" s="14">
        <v>0</v>
      </c>
      <c r="Z150" s="14">
        <v>1</v>
      </c>
      <c r="AA150" s="14">
        <f t="shared" si="9"/>
        <v>112048</v>
      </c>
    </row>
    <row r="151" spans="1:27" x14ac:dyDescent="0.2">
      <c r="A151" s="6">
        <v>2021</v>
      </c>
      <c r="B151" s="5" t="s">
        <v>16</v>
      </c>
      <c r="C151" s="14">
        <v>10476</v>
      </c>
      <c r="D151" s="14">
        <v>11588</v>
      </c>
      <c r="E151" s="14">
        <v>5549</v>
      </c>
      <c r="F151" s="14">
        <v>2125</v>
      </c>
      <c r="G151" s="14">
        <v>1342</v>
      </c>
      <c r="H151" s="14">
        <v>939</v>
      </c>
      <c r="I151" s="14">
        <v>739</v>
      </c>
      <c r="J151" s="14">
        <v>600</v>
      </c>
      <c r="K151" s="14">
        <v>462</v>
      </c>
      <c r="L151" s="14">
        <v>327</v>
      </c>
      <c r="M151" s="14">
        <v>283</v>
      </c>
      <c r="N151" s="14">
        <v>224</v>
      </c>
      <c r="O151" s="14">
        <v>202</v>
      </c>
      <c r="P151" s="14">
        <v>125</v>
      </c>
      <c r="Q151" s="14">
        <v>125</v>
      </c>
      <c r="R151" s="14">
        <v>502</v>
      </c>
      <c r="S151" s="14">
        <v>237</v>
      </c>
      <c r="T151" s="14">
        <v>162</v>
      </c>
      <c r="U151" s="14">
        <v>38</v>
      </c>
      <c r="V151" s="14">
        <v>6</v>
      </c>
      <c r="W151" s="14">
        <v>2</v>
      </c>
      <c r="X151" s="14">
        <v>0</v>
      </c>
      <c r="Y151" s="14">
        <v>1</v>
      </c>
      <c r="Z151" s="14">
        <v>0</v>
      </c>
      <c r="AA151" s="14">
        <f t="shared" si="9"/>
        <v>36054</v>
      </c>
    </row>
    <row r="152" spans="1:27" x14ac:dyDescent="0.2">
      <c r="A152" s="6">
        <v>2021</v>
      </c>
      <c r="B152" s="5" t="s">
        <v>17</v>
      </c>
      <c r="C152" s="14">
        <v>959</v>
      </c>
      <c r="D152" s="14">
        <v>5517</v>
      </c>
      <c r="E152" s="14">
        <v>2532</v>
      </c>
      <c r="F152" s="14">
        <v>1216</v>
      </c>
      <c r="G152" s="14">
        <v>725</v>
      </c>
      <c r="H152" s="14">
        <v>496</v>
      </c>
      <c r="I152" s="14">
        <v>386</v>
      </c>
      <c r="J152" s="14">
        <v>293</v>
      </c>
      <c r="K152" s="14">
        <v>215</v>
      </c>
      <c r="L152" s="14">
        <v>179</v>
      </c>
      <c r="M152" s="14">
        <v>128</v>
      </c>
      <c r="N152" s="14">
        <v>111</v>
      </c>
      <c r="O152" s="14">
        <v>95</v>
      </c>
      <c r="P152" s="14">
        <v>71</v>
      </c>
      <c r="Q152" s="14">
        <v>76</v>
      </c>
      <c r="R152" s="14">
        <v>247</v>
      </c>
      <c r="S152" s="14">
        <v>113</v>
      </c>
      <c r="T152" s="14">
        <v>93</v>
      </c>
      <c r="U152" s="14">
        <v>14</v>
      </c>
      <c r="V152" s="14">
        <v>4</v>
      </c>
      <c r="W152" s="14">
        <v>0</v>
      </c>
      <c r="X152" s="14">
        <v>1</v>
      </c>
      <c r="Y152" s="14">
        <v>0</v>
      </c>
      <c r="Z152" s="14">
        <v>0</v>
      </c>
      <c r="AA152" s="14">
        <f t="shared" si="9"/>
        <v>13471</v>
      </c>
    </row>
    <row r="153" spans="1:27" x14ac:dyDescent="0.2">
      <c r="A153" s="6">
        <v>2021</v>
      </c>
      <c r="B153" s="5" t="s">
        <v>18</v>
      </c>
      <c r="C153" s="14">
        <v>519</v>
      </c>
      <c r="D153" s="14">
        <v>15012</v>
      </c>
      <c r="E153" s="14">
        <v>9105</v>
      </c>
      <c r="F153" s="14">
        <v>4515</v>
      </c>
      <c r="G153" s="14">
        <v>2193</v>
      </c>
      <c r="H153" s="14">
        <v>1300</v>
      </c>
      <c r="I153" s="14">
        <v>1032</v>
      </c>
      <c r="J153" s="14">
        <v>780</v>
      </c>
      <c r="K153" s="14">
        <v>608</v>
      </c>
      <c r="L153" s="14">
        <v>511</v>
      </c>
      <c r="M153" s="14">
        <v>431</v>
      </c>
      <c r="N153" s="14">
        <v>360</v>
      </c>
      <c r="O153" s="14">
        <v>293</v>
      </c>
      <c r="P153" s="14">
        <v>278</v>
      </c>
      <c r="Q153" s="14">
        <v>261</v>
      </c>
      <c r="R153" s="14">
        <v>1091</v>
      </c>
      <c r="S153" s="14">
        <v>671</v>
      </c>
      <c r="T153" s="14">
        <v>525</v>
      </c>
      <c r="U153" s="14">
        <v>98</v>
      </c>
      <c r="V153" s="14">
        <v>45</v>
      </c>
      <c r="W153" s="14">
        <v>5</v>
      </c>
      <c r="X153" s="14">
        <v>2</v>
      </c>
      <c r="Y153" s="14">
        <v>9</v>
      </c>
      <c r="Z153" s="14">
        <v>1</v>
      </c>
      <c r="AA153" s="14">
        <f t="shared" si="9"/>
        <v>39645</v>
      </c>
    </row>
    <row r="154" spans="1:27" x14ac:dyDescent="0.2">
      <c r="A154" s="6">
        <v>2021</v>
      </c>
      <c r="B154" s="5" t="s">
        <v>19</v>
      </c>
      <c r="C154" s="14">
        <v>821</v>
      </c>
      <c r="D154" s="14">
        <v>18945</v>
      </c>
      <c r="E154" s="14">
        <v>9506</v>
      </c>
      <c r="F154" s="14">
        <v>3779</v>
      </c>
      <c r="G154" s="14">
        <v>2185</v>
      </c>
      <c r="H154" s="14">
        <v>1405</v>
      </c>
      <c r="I154" s="14">
        <v>1115</v>
      </c>
      <c r="J154" s="14">
        <v>844</v>
      </c>
      <c r="K154" s="14">
        <v>709</v>
      </c>
      <c r="L154" s="14">
        <v>511</v>
      </c>
      <c r="M154" s="14">
        <v>430</v>
      </c>
      <c r="N154" s="14">
        <v>324</v>
      </c>
      <c r="O154" s="14">
        <v>274</v>
      </c>
      <c r="P154" s="14">
        <v>270</v>
      </c>
      <c r="Q154" s="14">
        <v>212</v>
      </c>
      <c r="R154" s="14">
        <v>868</v>
      </c>
      <c r="S154" s="14">
        <v>497</v>
      </c>
      <c r="T154" s="14">
        <v>419</v>
      </c>
      <c r="U154" s="14">
        <v>70</v>
      </c>
      <c r="V154" s="14">
        <v>22</v>
      </c>
      <c r="W154" s="14">
        <v>4</v>
      </c>
      <c r="X154" s="14">
        <v>0</v>
      </c>
      <c r="Y154" s="14">
        <v>0</v>
      </c>
      <c r="Z154" s="14">
        <v>0</v>
      </c>
      <c r="AA154" s="14">
        <f t="shared" si="9"/>
        <v>43210</v>
      </c>
    </row>
    <row r="155" spans="1:27" x14ac:dyDescent="0.2">
      <c r="A155" s="6">
        <v>2021</v>
      </c>
      <c r="B155" s="5" t="s">
        <v>20</v>
      </c>
      <c r="C155" s="14">
        <v>8404</v>
      </c>
      <c r="D155" s="14">
        <v>39888</v>
      </c>
      <c r="E155" s="14">
        <v>14948</v>
      </c>
      <c r="F155" s="14">
        <v>5459</v>
      </c>
      <c r="G155" s="14">
        <v>3425</v>
      </c>
      <c r="H155" s="14">
        <v>2418</v>
      </c>
      <c r="I155" s="14">
        <v>2006</v>
      </c>
      <c r="J155" s="14">
        <v>1693</v>
      </c>
      <c r="K155" s="14">
        <v>1361</v>
      </c>
      <c r="L155" s="14">
        <v>1084</v>
      </c>
      <c r="M155" s="14">
        <v>929</v>
      </c>
      <c r="N155" s="14">
        <v>813</v>
      </c>
      <c r="O155" s="14">
        <v>696</v>
      </c>
      <c r="P155" s="14">
        <v>562</v>
      </c>
      <c r="Q155" s="14">
        <v>510</v>
      </c>
      <c r="R155" s="14">
        <v>2158</v>
      </c>
      <c r="S155" s="14">
        <v>1126</v>
      </c>
      <c r="T155" s="14">
        <v>882</v>
      </c>
      <c r="U155" s="14">
        <v>155</v>
      </c>
      <c r="V155" s="14">
        <v>68</v>
      </c>
      <c r="W155" s="14">
        <v>5</v>
      </c>
      <c r="X155" s="14">
        <v>2</v>
      </c>
      <c r="Y155" s="14">
        <v>1</v>
      </c>
      <c r="Z155" s="14">
        <v>14</v>
      </c>
      <c r="AA155" s="14">
        <f t="shared" si="9"/>
        <v>88607</v>
      </c>
    </row>
    <row r="156" spans="1:27" x14ac:dyDescent="0.2">
      <c r="A156" s="6">
        <v>2021</v>
      </c>
      <c r="B156" s="5" t="s">
        <v>32</v>
      </c>
      <c r="C156" s="14">
        <v>4250</v>
      </c>
      <c r="D156" s="14">
        <v>15455</v>
      </c>
      <c r="E156" s="14">
        <v>6532</v>
      </c>
      <c r="F156" s="14">
        <v>2540</v>
      </c>
      <c r="G156" s="14">
        <v>1839</v>
      </c>
      <c r="H156" s="14">
        <v>1334</v>
      </c>
      <c r="I156" s="14">
        <v>1049</v>
      </c>
      <c r="J156" s="14">
        <v>867</v>
      </c>
      <c r="K156" s="14">
        <v>665</v>
      </c>
      <c r="L156" s="14">
        <v>515</v>
      </c>
      <c r="M156" s="14">
        <v>458</v>
      </c>
      <c r="N156" s="14">
        <v>395</v>
      </c>
      <c r="O156" s="14">
        <v>301</v>
      </c>
      <c r="P156" s="14">
        <v>283</v>
      </c>
      <c r="Q156" s="14">
        <v>241</v>
      </c>
      <c r="R156" s="14">
        <v>1013</v>
      </c>
      <c r="S156" s="14">
        <v>546</v>
      </c>
      <c r="T156" s="14">
        <v>456</v>
      </c>
      <c r="U156" s="14">
        <v>101</v>
      </c>
      <c r="V156" s="14">
        <v>34</v>
      </c>
      <c r="W156" s="14">
        <v>0</v>
      </c>
      <c r="X156" s="14">
        <v>0</v>
      </c>
      <c r="Y156" s="14">
        <v>0</v>
      </c>
      <c r="Z156" s="14">
        <v>0</v>
      </c>
      <c r="AA156" s="14">
        <f t="shared" si="9"/>
        <v>38874</v>
      </c>
    </row>
    <row r="157" spans="1:27" x14ac:dyDescent="0.2">
      <c r="A157" s="6">
        <v>2021</v>
      </c>
      <c r="B157" s="5" t="s">
        <v>21</v>
      </c>
      <c r="C157" s="14">
        <v>1253</v>
      </c>
      <c r="D157" s="14">
        <v>13836</v>
      </c>
      <c r="E157" s="14">
        <v>6390</v>
      </c>
      <c r="F157" s="14">
        <v>2814</v>
      </c>
      <c r="G157" s="14">
        <v>1737</v>
      </c>
      <c r="H157" s="14">
        <v>1206</v>
      </c>
      <c r="I157" s="14">
        <v>963</v>
      </c>
      <c r="J157" s="14">
        <v>771</v>
      </c>
      <c r="K157" s="14">
        <v>532</v>
      </c>
      <c r="L157" s="14">
        <v>470</v>
      </c>
      <c r="M157" s="14">
        <v>372</v>
      </c>
      <c r="N157" s="14">
        <v>302</v>
      </c>
      <c r="O157" s="14">
        <v>292</v>
      </c>
      <c r="P157" s="14">
        <v>196</v>
      </c>
      <c r="Q157" s="14">
        <v>203</v>
      </c>
      <c r="R157" s="14">
        <v>753</v>
      </c>
      <c r="S157" s="14">
        <v>403</v>
      </c>
      <c r="T157" s="14">
        <v>333</v>
      </c>
      <c r="U157" s="14">
        <v>40</v>
      </c>
      <c r="V157" s="14">
        <v>30</v>
      </c>
      <c r="W157" s="14">
        <v>3</v>
      </c>
      <c r="X157" s="14">
        <v>2</v>
      </c>
      <c r="Y157" s="14">
        <v>0</v>
      </c>
      <c r="Z157" s="14">
        <v>0</v>
      </c>
      <c r="AA157" s="14">
        <f t="shared" si="9"/>
        <v>32901</v>
      </c>
    </row>
    <row r="158" spans="1:27" x14ac:dyDescent="0.2">
      <c r="A158" s="6">
        <v>2021</v>
      </c>
      <c r="B158" s="5" t="s">
        <v>22</v>
      </c>
      <c r="C158" s="14">
        <v>742</v>
      </c>
      <c r="D158" s="14">
        <v>12962</v>
      </c>
      <c r="E158" s="14">
        <v>8766</v>
      </c>
      <c r="F158" s="14">
        <v>4924</v>
      </c>
      <c r="G158" s="14">
        <v>2645</v>
      </c>
      <c r="H158" s="14">
        <v>1670</v>
      </c>
      <c r="I158" s="14">
        <v>1331</v>
      </c>
      <c r="J158" s="14">
        <v>1080</v>
      </c>
      <c r="K158" s="14">
        <v>834</v>
      </c>
      <c r="L158" s="14">
        <v>635</v>
      </c>
      <c r="M158" s="14">
        <v>496</v>
      </c>
      <c r="N158" s="14">
        <v>399</v>
      </c>
      <c r="O158" s="14">
        <v>331</v>
      </c>
      <c r="P158" s="14">
        <v>283</v>
      </c>
      <c r="Q158" s="14">
        <v>270</v>
      </c>
      <c r="R158" s="14">
        <v>1046</v>
      </c>
      <c r="S158" s="14">
        <v>617</v>
      </c>
      <c r="T158" s="14">
        <v>590</v>
      </c>
      <c r="U158" s="14">
        <v>97</v>
      </c>
      <c r="V158" s="14">
        <v>31</v>
      </c>
      <c r="W158" s="14">
        <v>3</v>
      </c>
      <c r="X158" s="14">
        <v>1</v>
      </c>
      <c r="Y158" s="14">
        <v>3</v>
      </c>
      <c r="Z158" s="14">
        <v>5</v>
      </c>
      <c r="AA158" s="14">
        <f t="shared" si="9"/>
        <v>39761</v>
      </c>
    </row>
    <row r="159" spans="1:27" x14ac:dyDescent="0.2">
      <c r="A159" s="6">
        <v>2021</v>
      </c>
      <c r="B159" s="5" t="s">
        <v>23</v>
      </c>
      <c r="C159" s="14">
        <v>302</v>
      </c>
      <c r="D159" s="14">
        <v>18303</v>
      </c>
      <c r="E159" s="14">
        <v>7197</v>
      </c>
      <c r="F159" s="14">
        <v>3619</v>
      </c>
      <c r="G159" s="14">
        <v>2403</v>
      </c>
      <c r="H159" s="14">
        <v>1891</v>
      </c>
      <c r="I159" s="14">
        <v>1357</v>
      </c>
      <c r="J159" s="14">
        <v>1184</v>
      </c>
      <c r="K159" s="14">
        <v>862</v>
      </c>
      <c r="L159" s="14">
        <v>674</v>
      </c>
      <c r="M159" s="14">
        <v>551</v>
      </c>
      <c r="N159" s="14">
        <v>443</v>
      </c>
      <c r="O159" s="14">
        <v>360</v>
      </c>
      <c r="P159" s="14">
        <v>341</v>
      </c>
      <c r="Q159" s="14">
        <v>272</v>
      </c>
      <c r="R159" s="14">
        <v>1233</v>
      </c>
      <c r="S159" s="14">
        <v>671</v>
      </c>
      <c r="T159" s="14">
        <v>526</v>
      </c>
      <c r="U159" s="14">
        <v>89</v>
      </c>
      <c r="V159" s="14">
        <v>42</v>
      </c>
      <c r="W159" s="14">
        <v>2</v>
      </c>
      <c r="X159" s="14">
        <v>0</v>
      </c>
      <c r="Y159" s="14">
        <v>4</v>
      </c>
      <c r="Z159" s="14">
        <v>0</v>
      </c>
      <c r="AA159" s="14">
        <f t="shared" si="9"/>
        <v>42326</v>
      </c>
    </row>
    <row r="160" spans="1:27" x14ac:dyDescent="0.2">
      <c r="A160" s="6">
        <v>2021</v>
      </c>
      <c r="B160" s="5" t="s">
        <v>24</v>
      </c>
      <c r="C160" s="14">
        <v>30333</v>
      </c>
      <c r="D160" s="14">
        <v>16772</v>
      </c>
      <c r="E160" s="14">
        <v>7873</v>
      </c>
      <c r="F160" s="14">
        <v>3912</v>
      </c>
      <c r="G160" s="14">
        <v>2464</v>
      </c>
      <c r="H160" s="14">
        <v>1905</v>
      </c>
      <c r="I160" s="14">
        <v>1358</v>
      </c>
      <c r="J160" s="14">
        <v>1181</v>
      </c>
      <c r="K160" s="14">
        <v>914</v>
      </c>
      <c r="L160" s="14">
        <v>740</v>
      </c>
      <c r="M160" s="14">
        <v>620</v>
      </c>
      <c r="N160" s="14">
        <v>493</v>
      </c>
      <c r="O160" s="14">
        <v>391</v>
      </c>
      <c r="P160" s="14">
        <v>324</v>
      </c>
      <c r="Q160" s="14">
        <v>344</v>
      </c>
      <c r="R160" s="14">
        <v>1345</v>
      </c>
      <c r="S160" s="14">
        <v>866</v>
      </c>
      <c r="T160" s="14">
        <v>590</v>
      </c>
      <c r="U160" s="14">
        <v>65</v>
      </c>
      <c r="V160" s="14">
        <v>30</v>
      </c>
      <c r="W160" s="14">
        <v>2</v>
      </c>
      <c r="X160" s="14">
        <v>0</v>
      </c>
      <c r="Y160" s="14">
        <v>1</v>
      </c>
      <c r="Z160" s="14">
        <v>1</v>
      </c>
      <c r="AA160" s="14">
        <f t="shared" si="9"/>
        <v>72524</v>
      </c>
    </row>
    <row r="161" spans="1:27" x14ac:dyDescent="0.2">
      <c r="A161" s="6">
        <v>2021</v>
      </c>
      <c r="B161" s="5" t="s">
        <v>25</v>
      </c>
      <c r="C161" s="14">
        <v>24703</v>
      </c>
      <c r="D161" s="14">
        <v>34656</v>
      </c>
      <c r="E161" s="14">
        <v>11176</v>
      </c>
      <c r="F161" s="14">
        <v>4991</v>
      </c>
      <c r="G161" s="14">
        <v>3025</v>
      </c>
      <c r="H161" s="14">
        <v>2086</v>
      </c>
      <c r="I161" s="14">
        <v>1811</v>
      </c>
      <c r="J161" s="14">
        <v>1426</v>
      </c>
      <c r="K161" s="14">
        <v>1111</v>
      </c>
      <c r="L161" s="14">
        <v>824</v>
      </c>
      <c r="M161" s="14">
        <v>699</v>
      </c>
      <c r="N161" s="14">
        <v>610</v>
      </c>
      <c r="O161" s="14">
        <v>470</v>
      </c>
      <c r="P161" s="14">
        <v>427</v>
      </c>
      <c r="Q161" s="14">
        <v>376</v>
      </c>
      <c r="R161" s="14">
        <v>1557</v>
      </c>
      <c r="S161" s="14">
        <v>850</v>
      </c>
      <c r="T161" s="14">
        <v>760</v>
      </c>
      <c r="U161" s="14">
        <v>112</v>
      </c>
      <c r="V161" s="14">
        <v>59</v>
      </c>
      <c r="W161" s="14">
        <v>4</v>
      </c>
      <c r="X161" s="14">
        <v>5</v>
      </c>
      <c r="Y161" s="14">
        <v>0</v>
      </c>
      <c r="Z161" s="14">
        <v>7</v>
      </c>
      <c r="AA161" s="14">
        <f t="shared" si="9"/>
        <v>91745</v>
      </c>
    </row>
    <row r="162" spans="1:27" x14ac:dyDescent="0.2">
      <c r="A162" s="6">
        <v>2021</v>
      </c>
      <c r="B162" s="5" t="s">
        <v>26</v>
      </c>
      <c r="C162" s="14">
        <v>1304</v>
      </c>
      <c r="D162" s="14">
        <v>18914</v>
      </c>
      <c r="E162" s="14">
        <v>10979</v>
      </c>
      <c r="F162" s="14">
        <v>5173</v>
      </c>
      <c r="G162" s="14">
        <v>3183</v>
      </c>
      <c r="H162" s="14">
        <v>2087</v>
      </c>
      <c r="I162" s="14">
        <v>1694</v>
      </c>
      <c r="J162" s="14">
        <v>1369</v>
      </c>
      <c r="K162" s="14">
        <v>1047</v>
      </c>
      <c r="L162" s="14">
        <v>823</v>
      </c>
      <c r="M162" s="14">
        <v>731</v>
      </c>
      <c r="N162" s="14">
        <v>589</v>
      </c>
      <c r="O162" s="14">
        <v>473</v>
      </c>
      <c r="P162" s="14">
        <v>400</v>
      </c>
      <c r="Q162" s="14">
        <v>368</v>
      </c>
      <c r="R162" s="14">
        <v>1385</v>
      </c>
      <c r="S162" s="14">
        <v>731</v>
      </c>
      <c r="T162" s="14">
        <v>549</v>
      </c>
      <c r="U162" s="14">
        <v>85</v>
      </c>
      <c r="V162" s="14">
        <v>36</v>
      </c>
      <c r="W162" s="14">
        <v>8</v>
      </c>
      <c r="X162" s="14">
        <v>7</v>
      </c>
      <c r="Y162" s="14">
        <v>1</v>
      </c>
      <c r="Z162" s="14">
        <v>0</v>
      </c>
      <c r="AA162" s="14">
        <f t="shared" si="9"/>
        <v>51936</v>
      </c>
    </row>
    <row r="163" spans="1:27" x14ac:dyDescent="0.2">
      <c r="A163" s="6">
        <v>2021</v>
      </c>
      <c r="B163" s="5" t="s">
        <v>27</v>
      </c>
      <c r="C163" s="14">
        <v>14990</v>
      </c>
      <c r="D163" s="14">
        <v>10624</v>
      </c>
      <c r="E163" s="14">
        <v>4139</v>
      </c>
      <c r="F163" s="14">
        <v>1819</v>
      </c>
      <c r="G163" s="14">
        <v>1254</v>
      </c>
      <c r="H163" s="14">
        <v>844</v>
      </c>
      <c r="I163" s="14">
        <v>683</v>
      </c>
      <c r="J163" s="14">
        <v>548</v>
      </c>
      <c r="K163" s="14">
        <v>472</v>
      </c>
      <c r="L163" s="14">
        <v>303</v>
      </c>
      <c r="M163" s="14">
        <v>265</v>
      </c>
      <c r="N163" s="14">
        <v>214</v>
      </c>
      <c r="O163" s="14">
        <v>181</v>
      </c>
      <c r="P163" s="14">
        <v>162</v>
      </c>
      <c r="Q163" s="14">
        <v>138</v>
      </c>
      <c r="R163" s="14">
        <v>534</v>
      </c>
      <c r="S163" s="14">
        <v>322</v>
      </c>
      <c r="T163" s="14">
        <v>235</v>
      </c>
      <c r="U163" s="14">
        <v>44</v>
      </c>
      <c r="V163" s="14">
        <v>14</v>
      </c>
      <c r="W163" s="14">
        <v>1</v>
      </c>
      <c r="X163" s="14">
        <v>0</v>
      </c>
      <c r="Y163" s="14">
        <v>0</v>
      </c>
      <c r="Z163" s="14">
        <v>0</v>
      </c>
      <c r="AA163" s="14">
        <f t="shared" si="9"/>
        <v>37786</v>
      </c>
    </row>
    <row r="164" spans="1:27" x14ac:dyDescent="0.2">
      <c r="A164" s="6">
        <v>2021</v>
      </c>
      <c r="B164" s="5" t="s">
        <v>33</v>
      </c>
      <c r="C164" s="14">
        <v>704</v>
      </c>
      <c r="D164" s="14">
        <v>48989</v>
      </c>
      <c r="E164" s="14">
        <v>23515</v>
      </c>
      <c r="F164" s="14">
        <v>10926</v>
      </c>
      <c r="G164" s="14">
        <v>6813</v>
      </c>
      <c r="H164" s="14">
        <v>4829</v>
      </c>
      <c r="I164" s="14">
        <v>3651</v>
      </c>
      <c r="J164" s="14">
        <v>2914</v>
      </c>
      <c r="K164" s="14">
        <v>2203</v>
      </c>
      <c r="L164" s="14">
        <v>1732</v>
      </c>
      <c r="M164" s="14">
        <v>1394</v>
      </c>
      <c r="N164" s="14">
        <v>1157</v>
      </c>
      <c r="O164" s="14">
        <v>980</v>
      </c>
      <c r="P164" s="14">
        <v>843</v>
      </c>
      <c r="Q164" s="14">
        <v>807</v>
      </c>
      <c r="R164" s="14">
        <v>2959</v>
      </c>
      <c r="S164" s="14">
        <v>1519</v>
      </c>
      <c r="T164" s="14">
        <v>1101</v>
      </c>
      <c r="U164" s="14">
        <v>189</v>
      </c>
      <c r="V164" s="14">
        <v>95</v>
      </c>
      <c r="W164" s="14">
        <v>7</v>
      </c>
      <c r="X164" s="14">
        <v>6</v>
      </c>
      <c r="Y164" s="14">
        <v>18</v>
      </c>
      <c r="Z164" s="14">
        <v>3</v>
      </c>
      <c r="AA164" s="14">
        <f t="shared" si="9"/>
        <v>117354</v>
      </c>
    </row>
    <row r="165" spans="1:27" x14ac:dyDescent="0.2">
      <c r="A165" s="6">
        <v>2021</v>
      </c>
      <c r="B165" s="5" t="s">
        <v>28</v>
      </c>
      <c r="C165" s="14">
        <v>1211</v>
      </c>
      <c r="D165" s="14">
        <v>16635</v>
      </c>
      <c r="E165" s="14">
        <v>11006</v>
      </c>
      <c r="F165" s="14">
        <v>4620</v>
      </c>
      <c r="G165" s="14">
        <v>2486</v>
      </c>
      <c r="H165" s="14">
        <v>1685</v>
      </c>
      <c r="I165" s="14">
        <v>1261</v>
      </c>
      <c r="J165" s="14">
        <v>1053</v>
      </c>
      <c r="K165" s="14">
        <v>871</v>
      </c>
      <c r="L165" s="14">
        <v>696</v>
      </c>
      <c r="M165" s="14">
        <v>560</v>
      </c>
      <c r="N165" s="14">
        <v>488</v>
      </c>
      <c r="O165" s="14">
        <v>432</v>
      </c>
      <c r="P165" s="14">
        <v>362</v>
      </c>
      <c r="Q165" s="14">
        <v>311</v>
      </c>
      <c r="R165" s="14">
        <v>1357</v>
      </c>
      <c r="S165" s="14">
        <v>781</v>
      </c>
      <c r="T165" s="14">
        <v>570</v>
      </c>
      <c r="U165" s="14">
        <v>94</v>
      </c>
      <c r="V165" s="14">
        <v>41</v>
      </c>
      <c r="W165" s="14">
        <v>5</v>
      </c>
      <c r="X165" s="14">
        <v>5</v>
      </c>
      <c r="Y165" s="14">
        <v>6</v>
      </c>
      <c r="Z165" s="14">
        <v>2</v>
      </c>
      <c r="AA165" s="14">
        <f t="shared" si="9"/>
        <v>46538</v>
      </c>
    </row>
    <row r="166" spans="1:27" x14ac:dyDescent="0.2">
      <c r="A166" s="6">
        <v>2021</v>
      </c>
      <c r="B166" s="5" t="s">
        <v>29</v>
      </c>
      <c r="C166" s="14">
        <v>2836</v>
      </c>
      <c r="D166" s="14">
        <v>10464</v>
      </c>
      <c r="E166" s="14">
        <v>5582</v>
      </c>
      <c r="F166" s="14">
        <v>2278</v>
      </c>
      <c r="G166" s="14">
        <v>1365</v>
      </c>
      <c r="H166" s="14">
        <v>988</v>
      </c>
      <c r="I166" s="14">
        <v>770</v>
      </c>
      <c r="J166" s="14">
        <v>591</v>
      </c>
      <c r="K166" s="14">
        <v>471</v>
      </c>
      <c r="L166" s="14">
        <v>315</v>
      </c>
      <c r="M166" s="14">
        <v>253</v>
      </c>
      <c r="N166" s="14">
        <v>203</v>
      </c>
      <c r="O166" s="14">
        <v>161</v>
      </c>
      <c r="P166" s="14">
        <v>144</v>
      </c>
      <c r="Q166" s="14">
        <v>120</v>
      </c>
      <c r="R166" s="14">
        <v>468</v>
      </c>
      <c r="S166" s="14">
        <v>203</v>
      </c>
      <c r="T166" s="14">
        <v>135</v>
      </c>
      <c r="U166" s="14">
        <v>23</v>
      </c>
      <c r="V166" s="14">
        <v>6</v>
      </c>
      <c r="W166" s="14">
        <v>0</v>
      </c>
      <c r="X166" s="14">
        <v>1</v>
      </c>
      <c r="Y166" s="14">
        <v>1</v>
      </c>
      <c r="Z166" s="14">
        <v>0</v>
      </c>
      <c r="AA166" s="14">
        <f t="shared" si="9"/>
        <v>27378</v>
      </c>
    </row>
    <row r="167" spans="1:27" ht="15" x14ac:dyDescent="0.25">
      <c r="A167" s="11">
        <v>2022</v>
      </c>
      <c r="B167" s="12" t="s">
        <v>2</v>
      </c>
      <c r="C167" s="10">
        <f>SUM(C168:C199)</f>
        <v>280389</v>
      </c>
      <c r="D167" s="10">
        <f t="shared" ref="D167:AA167" si="10">SUM(D168:D199)</f>
        <v>774282</v>
      </c>
      <c r="E167" s="10">
        <f t="shared" si="10"/>
        <v>380409</v>
      </c>
      <c r="F167" s="10">
        <f t="shared" si="10"/>
        <v>168230</v>
      </c>
      <c r="G167" s="10">
        <f t="shared" si="10"/>
        <v>97818</v>
      </c>
      <c r="H167" s="10">
        <f t="shared" si="10"/>
        <v>68531</v>
      </c>
      <c r="I167" s="10">
        <f t="shared" si="10"/>
        <v>52827</v>
      </c>
      <c r="J167" s="10">
        <f t="shared" si="10"/>
        <v>42447</v>
      </c>
      <c r="K167" s="10">
        <f t="shared" si="10"/>
        <v>32562</v>
      </c>
      <c r="L167" s="10">
        <f t="shared" si="10"/>
        <v>24758</v>
      </c>
      <c r="M167" s="10">
        <f t="shared" si="10"/>
        <v>20505</v>
      </c>
      <c r="N167" s="10">
        <f t="shared" si="10"/>
        <v>17033</v>
      </c>
      <c r="O167" s="10">
        <f t="shared" si="10"/>
        <v>13868</v>
      </c>
      <c r="P167" s="10">
        <f t="shared" si="10"/>
        <v>11870</v>
      </c>
      <c r="Q167" s="10">
        <f t="shared" si="10"/>
        <v>10669</v>
      </c>
      <c r="R167" s="10">
        <f t="shared" si="10"/>
        <v>42337</v>
      </c>
      <c r="S167" s="10">
        <f t="shared" si="10"/>
        <v>22508</v>
      </c>
      <c r="T167" s="10">
        <f t="shared" si="10"/>
        <v>18590</v>
      </c>
      <c r="U167" s="10">
        <f t="shared" si="10"/>
        <v>3177</v>
      </c>
      <c r="V167" s="10">
        <f t="shared" si="10"/>
        <v>1372</v>
      </c>
      <c r="W167" s="10">
        <f t="shared" si="10"/>
        <v>168</v>
      </c>
      <c r="X167" s="10">
        <f t="shared" si="10"/>
        <v>94</v>
      </c>
      <c r="Y167" s="10">
        <f t="shared" si="10"/>
        <v>154</v>
      </c>
      <c r="Z167" s="10">
        <f t="shared" si="10"/>
        <v>182</v>
      </c>
      <c r="AA167" s="10">
        <f t="shared" si="10"/>
        <v>2084780</v>
      </c>
    </row>
    <row r="168" spans="1:27" x14ac:dyDescent="0.2">
      <c r="A168" s="6">
        <v>2022</v>
      </c>
      <c r="B168" s="5" t="s">
        <v>3</v>
      </c>
      <c r="C168" s="14">
        <v>0</v>
      </c>
      <c r="D168" s="14">
        <v>9997</v>
      </c>
      <c r="E168" s="14">
        <v>2386</v>
      </c>
      <c r="F168" s="14">
        <v>1094</v>
      </c>
      <c r="G168" s="14">
        <v>738</v>
      </c>
      <c r="H168" s="14">
        <v>450</v>
      </c>
      <c r="I168" s="14">
        <v>353</v>
      </c>
      <c r="J168" s="14">
        <v>274</v>
      </c>
      <c r="K168" s="14">
        <v>224</v>
      </c>
      <c r="L168" s="14">
        <v>162</v>
      </c>
      <c r="M168" s="14">
        <v>124</v>
      </c>
      <c r="N168" s="14">
        <v>131</v>
      </c>
      <c r="O168" s="14">
        <v>90</v>
      </c>
      <c r="P168" s="14">
        <v>79</v>
      </c>
      <c r="Q168" s="14">
        <v>68</v>
      </c>
      <c r="R168" s="14">
        <v>264</v>
      </c>
      <c r="S168" s="14">
        <v>157</v>
      </c>
      <c r="T168" s="14">
        <v>173</v>
      </c>
      <c r="U168" s="14">
        <v>23</v>
      </c>
      <c r="V168" s="14">
        <v>8</v>
      </c>
      <c r="W168" s="14">
        <v>1</v>
      </c>
      <c r="X168" s="14">
        <v>1</v>
      </c>
      <c r="Y168" s="14">
        <v>0</v>
      </c>
      <c r="Z168" s="14">
        <v>0</v>
      </c>
      <c r="AA168" s="14">
        <f>SUM(C168:Z168)</f>
        <v>16797</v>
      </c>
    </row>
    <row r="169" spans="1:27" x14ac:dyDescent="0.2">
      <c r="A169" s="6">
        <v>2022</v>
      </c>
      <c r="B169" s="5" t="s">
        <v>4</v>
      </c>
      <c r="C169" s="14">
        <v>2212</v>
      </c>
      <c r="D169" s="14">
        <v>13061</v>
      </c>
      <c r="E169" s="14">
        <v>6396</v>
      </c>
      <c r="F169" s="14">
        <v>2802</v>
      </c>
      <c r="G169" s="14">
        <v>1768</v>
      </c>
      <c r="H169" s="14">
        <v>1269</v>
      </c>
      <c r="I169" s="14">
        <v>999</v>
      </c>
      <c r="J169" s="14">
        <v>892</v>
      </c>
      <c r="K169" s="14">
        <v>704</v>
      </c>
      <c r="L169" s="14">
        <v>532</v>
      </c>
      <c r="M169" s="14">
        <v>507</v>
      </c>
      <c r="N169" s="14">
        <v>429</v>
      </c>
      <c r="O169" s="14">
        <v>300</v>
      </c>
      <c r="P169" s="14">
        <v>241</v>
      </c>
      <c r="Q169" s="14">
        <v>249</v>
      </c>
      <c r="R169" s="14">
        <v>1019</v>
      </c>
      <c r="S169" s="14">
        <v>529</v>
      </c>
      <c r="T169" s="14">
        <v>490</v>
      </c>
      <c r="U169" s="14">
        <v>96</v>
      </c>
      <c r="V169" s="14">
        <v>31</v>
      </c>
      <c r="W169" s="14">
        <v>4</v>
      </c>
      <c r="X169" s="14">
        <v>1</v>
      </c>
      <c r="Y169" s="14">
        <v>2</v>
      </c>
      <c r="Z169" s="14">
        <v>2</v>
      </c>
      <c r="AA169" s="14">
        <f t="shared" ref="AA169:AA199" si="11">SUM(C169:Z169)</f>
        <v>34535</v>
      </c>
    </row>
    <row r="170" spans="1:27" x14ac:dyDescent="0.2">
      <c r="A170" s="6">
        <v>2022</v>
      </c>
      <c r="B170" s="5" t="s">
        <v>5</v>
      </c>
      <c r="C170" s="14">
        <v>9645</v>
      </c>
      <c r="D170" s="14">
        <v>5454</v>
      </c>
      <c r="E170" s="14">
        <v>2643</v>
      </c>
      <c r="F170" s="14">
        <v>1191</v>
      </c>
      <c r="G170" s="14">
        <v>702</v>
      </c>
      <c r="H170" s="14">
        <v>473</v>
      </c>
      <c r="I170" s="14">
        <v>366</v>
      </c>
      <c r="J170" s="14">
        <v>334</v>
      </c>
      <c r="K170" s="14">
        <v>250</v>
      </c>
      <c r="L170" s="14">
        <v>200</v>
      </c>
      <c r="M170" s="14">
        <v>181</v>
      </c>
      <c r="N170" s="14">
        <v>135</v>
      </c>
      <c r="O170" s="14">
        <v>108</v>
      </c>
      <c r="P170" s="14">
        <v>92</v>
      </c>
      <c r="Q170" s="14">
        <v>104</v>
      </c>
      <c r="R170" s="14">
        <v>353</v>
      </c>
      <c r="S170" s="14">
        <v>190</v>
      </c>
      <c r="T170" s="14">
        <v>139</v>
      </c>
      <c r="U170" s="14">
        <v>25</v>
      </c>
      <c r="V170" s="14">
        <v>4</v>
      </c>
      <c r="W170" s="14">
        <v>0</v>
      </c>
      <c r="X170" s="14">
        <v>1</v>
      </c>
      <c r="Y170" s="14">
        <v>0</v>
      </c>
      <c r="Z170" s="14">
        <v>2</v>
      </c>
      <c r="AA170" s="14">
        <f t="shared" si="11"/>
        <v>22592</v>
      </c>
    </row>
    <row r="171" spans="1:27" x14ac:dyDescent="0.2">
      <c r="A171" s="6">
        <v>2022</v>
      </c>
      <c r="B171" s="5" t="s">
        <v>6</v>
      </c>
      <c r="C171" s="14">
        <v>191</v>
      </c>
      <c r="D171" s="14">
        <v>6861</v>
      </c>
      <c r="E171" s="14">
        <v>3726</v>
      </c>
      <c r="F171" s="14">
        <v>1840</v>
      </c>
      <c r="G171" s="14">
        <v>1057</v>
      </c>
      <c r="H171" s="14">
        <v>732</v>
      </c>
      <c r="I171" s="14">
        <v>603</v>
      </c>
      <c r="J171" s="14">
        <v>492</v>
      </c>
      <c r="K171" s="14">
        <v>336</v>
      </c>
      <c r="L171" s="14">
        <v>237</v>
      </c>
      <c r="M171" s="14">
        <v>166</v>
      </c>
      <c r="N171" s="14">
        <v>144</v>
      </c>
      <c r="O171" s="14">
        <v>140</v>
      </c>
      <c r="P171" s="14">
        <v>118</v>
      </c>
      <c r="Q171" s="14">
        <v>81</v>
      </c>
      <c r="R171" s="14">
        <v>364</v>
      </c>
      <c r="S171" s="14">
        <v>180</v>
      </c>
      <c r="T171" s="14">
        <v>140</v>
      </c>
      <c r="U171" s="14">
        <v>14</v>
      </c>
      <c r="V171" s="14">
        <v>10</v>
      </c>
      <c r="W171" s="14">
        <v>5</v>
      </c>
      <c r="X171" s="14">
        <v>1</v>
      </c>
      <c r="Y171" s="14">
        <v>1</v>
      </c>
      <c r="Z171" s="14">
        <v>2</v>
      </c>
      <c r="AA171" s="14">
        <f t="shared" si="11"/>
        <v>17441</v>
      </c>
    </row>
    <row r="172" spans="1:27" x14ac:dyDescent="0.2">
      <c r="A172" s="6">
        <v>2022</v>
      </c>
      <c r="B172" s="5" t="s">
        <v>30</v>
      </c>
      <c r="C172" s="14">
        <v>304</v>
      </c>
      <c r="D172" s="14">
        <v>13351</v>
      </c>
      <c r="E172" s="14">
        <v>6041</v>
      </c>
      <c r="F172" s="14">
        <v>2614</v>
      </c>
      <c r="G172" s="14">
        <v>1450</v>
      </c>
      <c r="H172" s="14">
        <v>957</v>
      </c>
      <c r="I172" s="14">
        <v>708</v>
      </c>
      <c r="J172" s="14">
        <v>606</v>
      </c>
      <c r="K172" s="14">
        <v>446</v>
      </c>
      <c r="L172" s="14">
        <v>341</v>
      </c>
      <c r="M172" s="14">
        <v>296</v>
      </c>
      <c r="N172" s="14">
        <v>236</v>
      </c>
      <c r="O172" s="14">
        <v>194</v>
      </c>
      <c r="P172" s="14">
        <v>174</v>
      </c>
      <c r="Q172" s="14">
        <v>148</v>
      </c>
      <c r="R172" s="14">
        <v>529</v>
      </c>
      <c r="S172" s="14">
        <v>268</v>
      </c>
      <c r="T172" s="14">
        <v>215</v>
      </c>
      <c r="U172" s="14">
        <v>38</v>
      </c>
      <c r="V172" s="14">
        <v>14</v>
      </c>
      <c r="W172" s="14">
        <v>3</v>
      </c>
      <c r="X172" s="14">
        <v>6</v>
      </c>
      <c r="Y172" s="14">
        <v>3</v>
      </c>
      <c r="Z172" s="14">
        <v>0</v>
      </c>
      <c r="AA172" s="14">
        <f t="shared" si="11"/>
        <v>28942</v>
      </c>
    </row>
    <row r="173" spans="1:27" x14ac:dyDescent="0.2">
      <c r="A173" s="6">
        <v>2022</v>
      </c>
      <c r="B173" s="5" t="s">
        <v>7</v>
      </c>
      <c r="C173" s="14">
        <v>1815</v>
      </c>
      <c r="D173" s="14">
        <v>5077</v>
      </c>
      <c r="E173" s="14">
        <v>2639</v>
      </c>
      <c r="F173" s="14">
        <v>1077</v>
      </c>
      <c r="G173" s="14">
        <v>714</v>
      </c>
      <c r="H173" s="14">
        <v>480</v>
      </c>
      <c r="I173" s="14">
        <v>388</v>
      </c>
      <c r="J173" s="14">
        <v>312</v>
      </c>
      <c r="K173" s="14">
        <v>213</v>
      </c>
      <c r="L173" s="14">
        <v>162</v>
      </c>
      <c r="M173" s="14">
        <v>145</v>
      </c>
      <c r="N173" s="14">
        <v>110</v>
      </c>
      <c r="O173" s="14">
        <v>102</v>
      </c>
      <c r="P173" s="14">
        <v>71</v>
      </c>
      <c r="Q173" s="14">
        <v>62</v>
      </c>
      <c r="R173" s="14">
        <v>268</v>
      </c>
      <c r="S173" s="14">
        <v>149</v>
      </c>
      <c r="T173" s="14">
        <v>123</v>
      </c>
      <c r="U173" s="14">
        <v>20</v>
      </c>
      <c r="V173" s="14">
        <v>9</v>
      </c>
      <c r="W173" s="14">
        <v>6</v>
      </c>
      <c r="X173" s="14">
        <v>3</v>
      </c>
      <c r="Y173" s="14">
        <v>4</v>
      </c>
      <c r="Z173" s="14">
        <v>2</v>
      </c>
      <c r="AA173" s="14">
        <f t="shared" si="11"/>
        <v>13951</v>
      </c>
    </row>
    <row r="174" spans="1:27" x14ac:dyDescent="0.2">
      <c r="A174" s="6">
        <v>2022</v>
      </c>
      <c r="B174" s="5" t="s">
        <v>8</v>
      </c>
      <c r="C174" s="14">
        <v>11477</v>
      </c>
      <c r="D174" s="14">
        <v>55213</v>
      </c>
      <c r="E174" s="14">
        <v>17593</v>
      </c>
      <c r="F174" s="14">
        <v>8069</v>
      </c>
      <c r="G174" s="14">
        <v>4676</v>
      </c>
      <c r="H174" s="14">
        <v>3052</v>
      </c>
      <c r="I174" s="14">
        <v>2307</v>
      </c>
      <c r="J174" s="14">
        <v>1742</v>
      </c>
      <c r="K174" s="14">
        <v>1363</v>
      </c>
      <c r="L174" s="14">
        <v>1096</v>
      </c>
      <c r="M174" s="14">
        <v>934</v>
      </c>
      <c r="N174" s="14">
        <v>753</v>
      </c>
      <c r="O174" s="14">
        <v>574</v>
      </c>
      <c r="P174" s="14">
        <v>515</v>
      </c>
      <c r="Q174" s="14">
        <v>472</v>
      </c>
      <c r="R174" s="14">
        <v>1849</v>
      </c>
      <c r="S174" s="14">
        <v>904</v>
      </c>
      <c r="T174" s="14">
        <v>799</v>
      </c>
      <c r="U174" s="14">
        <v>135</v>
      </c>
      <c r="V174" s="14">
        <v>57</v>
      </c>
      <c r="W174" s="14">
        <v>7</v>
      </c>
      <c r="X174" s="14">
        <v>8</v>
      </c>
      <c r="Y174" s="14">
        <v>4</v>
      </c>
      <c r="Z174" s="14">
        <v>1</v>
      </c>
      <c r="AA174" s="14">
        <f t="shared" si="11"/>
        <v>113600</v>
      </c>
    </row>
    <row r="175" spans="1:27" x14ac:dyDescent="0.2">
      <c r="A175" s="6">
        <v>2022</v>
      </c>
      <c r="B175" s="5" t="s">
        <v>9</v>
      </c>
      <c r="C175" s="14">
        <v>16333</v>
      </c>
      <c r="D175" s="14">
        <v>20840</v>
      </c>
      <c r="E175" s="14">
        <v>8997</v>
      </c>
      <c r="F175" s="14">
        <v>4549</v>
      </c>
      <c r="G175" s="14">
        <v>2675</v>
      </c>
      <c r="H175" s="14">
        <v>2019</v>
      </c>
      <c r="I175" s="14">
        <v>1628</v>
      </c>
      <c r="J175" s="14">
        <v>1389</v>
      </c>
      <c r="K175" s="14">
        <v>1102</v>
      </c>
      <c r="L175" s="14">
        <v>768</v>
      </c>
      <c r="M175" s="14">
        <v>667</v>
      </c>
      <c r="N175" s="14">
        <v>588</v>
      </c>
      <c r="O175" s="14">
        <v>465</v>
      </c>
      <c r="P175" s="14">
        <v>386</v>
      </c>
      <c r="Q175" s="14">
        <v>316</v>
      </c>
      <c r="R175" s="14">
        <v>1291</v>
      </c>
      <c r="S175" s="14">
        <v>688</v>
      </c>
      <c r="T175" s="14">
        <v>596</v>
      </c>
      <c r="U175" s="14">
        <v>123</v>
      </c>
      <c r="V175" s="14">
        <v>45</v>
      </c>
      <c r="W175" s="14">
        <v>6</v>
      </c>
      <c r="X175" s="14">
        <v>5</v>
      </c>
      <c r="Y175" s="14">
        <v>4</v>
      </c>
      <c r="Z175" s="14">
        <v>3</v>
      </c>
      <c r="AA175" s="14">
        <f t="shared" si="11"/>
        <v>65483</v>
      </c>
    </row>
    <row r="176" spans="1:27" x14ac:dyDescent="0.2">
      <c r="A176" s="6">
        <v>2022</v>
      </c>
      <c r="B176" s="5" t="s">
        <v>60</v>
      </c>
      <c r="C176" s="14">
        <v>11956</v>
      </c>
      <c r="D176" s="14">
        <v>40677</v>
      </c>
      <c r="E176" s="14">
        <v>36061</v>
      </c>
      <c r="F176" s="14">
        <v>17734</v>
      </c>
      <c r="G176" s="14">
        <v>10296</v>
      </c>
      <c r="H176" s="14">
        <v>7537</v>
      </c>
      <c r="I176" s="14">
        <v>5992</v>
      </c>
      <c r="J176" s="14">
        <v>4836</v>
      </c>
      <c r="K176" s="14">
        <v>3895</v>
      </c>
      <c r="L176" s="14">
        <v>2951</v>
      </c>
      <c r="M176" s="14">
        <v>2509</v>
      </c>
      <c r="N176" s="14">
        <v>2059</v>
      </c>
      <c r="O176" s="14">
        <v>1813</v>
      </c>
      <c r="P176" s="14">
        <v>1536</v>
      </c>
      <c r="Q176" s="14">
        <v>1491</v>
      </c>
      <c r="R176" s="14">
        <v>6564</v>
      </c>
      <c r="S176" s="14">
        <v>3690</v>
      </c>
      <c r="T176" s="14">
        <v>3233</v>
      </c>
      <c r="U176" s="14">
        <v>537</v>
      </c>
      <c r="V176" s="14">
        <v>223</v>
      </c>
      <c r="W176" s="14">
        <v>22</v>
      </c>
      <c r="X176" s="14">
        <v>6</v>
      </c>
      <c r="Y176" s="14">
        <v>12</v>
      </c>
      <c r="Z176" s="14">
        <v>11</v>
      </c>
      <c r="AA176" s="14">
        <f t="shared" si="11"/>
        <v>165641</v>
      </c>
    </row>
    <row r="177" spans="1:27" x14ac:dyDescent="0.2">
      <c r="A177" s="6">
        <v>2022</v>
      </c>
      <c r="B177" s="5" t="s">
        <v>10</v>
      </c>
      <c r="C177" s="14">
        <v>11045</v>
      </c>
      <c r="D177" s="14">
        <v>14788</v>
      </c>
      <c r="E177" s="14">
        <v>4965</v>
      </c>
      <c r="F177" s="14">
        <v>2006</v>
      </c>
      <c r="G177" s="14">
        <v>1259</v>
      </c>
      <c r="H177" s="14">
        <v>1036</v>
      </c>
      <c r="I177" s="14">
        <v>793</v>
      </c>
      <c r="J177" s="14">
        <v>696</v>
      </c>
      <c r="K177" s="14">
        <v>539</v>
      </c>
      <c r="L177" s="14">
        <v>435</v>
      </c>
      <c r="M177" s="14">
        <v>370</v>
      </c>
      <c r="N177" s="14">
        <v>331</v>
      </c>
      <c r="O177" s="14">
        <v>236</v>
      </c>
      <c r="P177" s="14">
        <v>212</v>
      </c>
      <c r="Q177" s="14">
        <v>192</v>
      </c>
      <c r="R177" s="14">
        <v>773</v>
      </c>
      <c r="S177" s="14">
        <v>366</v>
      </c>
      <c r="T177" s="14">
        <v>277</v>
      </c>
      <c r="U177" s="14">
        <v>32</v>
      </c>
      <c r="V177" s="14">
        <v>15</v>
      </c>
      <c r="W177" s="14">
        <v>2</v>
      </c>
      <c r="X177" s="14">
        <v>1</v>
      </c>
      <c r="Y177" s="14">
        <v>2</v>
      </c>
      <c r="Z177" s="14">
        <v>4</v>
      </c>
      <c r="AA177" s="14">
        <f t="shared" si="11"/>
        <v>40375</v>
      </c>
    </row>
    <row r="178" spans="1:27" x14ac:dyDescent="0.2">
      <c r="A178" s="6">
        <v>2022</v>
      </c>
      <c r="B178" s="5" t="s">
        <v>11</v>
      </c>
      <c r="C178" s="14">
        <v>5733</v>
      </c>
      <c r="D178" s="14">
        <v>66756</v>
      </c>
      <c r="E178" s="14">
        <v>25637</v>
      </c>
      <c r="F178" s="14">
        <v>11327</v>
      </c>
      <c r="G178" s="14">
        <v>6995</v>
      </c>
      <c r="H178" s="14">
        <v>4815</v>
      </c>
      <c r="I178" s="14">
        <v>3758</v>
      </c>
      <c r="J178" s="14">
        <v>3001</v>
      </c>
      <c r="K178" s="14">
        <v>2301</v>
      </c>
      <c r="L178" s="14">
        <v>1733</v>
      </c>
      <c r="M178" s="14">
        <v>1446</v>
      </c>
      <c r="N178" s="14">
        <v>1230</v>
      </c>
      <c r="O178" s="14">
        <v>965</v>
      </c>
      <c r="P178" s="14">
        <v>789</v>
      </c>
      <c r="Q178" s="14">
        <v>781</v>
      </c>
      <c r="R178" s="14">
        <v>2801</v>
      </c>
      <c r="S178" s="14">
        <v>1502</v>
      </c>
      <c r="T178" s="14">
        <v>1077</v>
      </c>
      <c r="U178" s="14">
        <v>200</v>
      </c>
      <c r="V178" s="14">
        <v>102</v>
      </c>
      <c r="W178" s="14">
        <v>10</v>
      </c>
      <c r="X178" s="14">
        <v>5</v>
      </c>
      <c r="Y178" s="14">
        <v>14</v>
      </c>
      <c r="Z178" s="14">
        <v>10</v>
      </c>
      <c r="AA178" s="14">
        <f t="shared" si="11"/>
        <v>142988</v>
      </c>
    </row>
    <row r="179" spans="1:27" x14ac:dyDescent="0.2">
      <c r="A179" s="6">
        <v>2022</v>
      </c>
      <c r="B179" s="5" t="s">
        <v>12</v>
      </c>
      <c r="C179" s="14">
        <v>875</v>
      </c>
      <c r="D179" s="14">
        <v>23677</v>
      </c>
      <c r="E179" s="14">
        <v>12176</v>
      </c>
      <c r="F179" s="14">
        <v>5277</v>
      </c>
      <c r="G179" s="14">
        <v>2698</v>
      </c>
      <c r="H179" s="14">
        <v>1716</v>
      </c>
      <c r="I179" s="14">
        <v>1293</v>
      </c>
      <c r="J179" s="14">
        <v>957</v>
      </c>
      <c r="K179" s="14">
        <v>755</v>
      </c>
      <c r="L179" s="14">
        <v>561</v>
      </c>
      <c r="M179" s="14">
        <v>437</v>
      </c>
      <c r="N179" s="14">
        <v>342</v>
      </c>
      <c r="O179" s="14">
        <v>306</v>
      </c>
      <c r="P179" s="14">
        <v>236</v>
      </c>
      <c r="Q179" s="14">
        <v>220</v>
      </c>
      <c r="R179" s="14">
        <v>779</v>
      </c>
      <c r="S179" s="14">
        <v>375</v>
      </c>
      <c r="T179" s="14">
        <v>312</v>
      </c>
      <c r="U179" s="14">
        <v>42</v>
      </c>
      <c r="V179" s="14">
        <v>15</v>
      </c>
      <c r="W179" s="14">
        <v>0</v>
      </c>
      <c r="X179" s="14">
        <v>4</v>
      </c>
      <c r="Y179" s="14">
        <v>8</v>
      </c>
      <c r="Z179" s="14">
        <v>4</v>
      </c>
      <c r="AA179" s="14">
        <f t="shared" si="11"/>
        <v>53065</v>
      </c>
    </row>
    <row r="180" spans="1:27" x14ac:dyDescent="0.2">
      <c r="A180" s="6">
        <v>2022</v>
      </c>
      <c r="B180" s="5" t="s">
        <v>13</v>
      </c>
      <c r="C180" s="14">
        <v>15</v>
      </c>
      <c r="D180" s="14">
        <v>18189</v>
      </c>
      <c r="E180" s="14">
        <v>9657</v>
      </c>
      <c r="F180" s="14">
        <v>4224</v>
      </c>
      <c r="G180" s="14">
        <v>2359</v>
      </c>
      <c r="H180" s="14">
        <v>1694</v>
      </c>
      <c r="I180" s="14">
        <v>1221</v>
      </c>
      <c r="J180" s="14">
        <v>957</v>
      </c>
      <c r="K180" s="14">
        <v>703</v>
      </c>
      <c r="L180" s="14">
        <v>516</v>
      </c>
      <c r="M180" s="14">
        <v>412</v>
      </c>
      <c r="N180" s="14">
        <v>383</v>
      </c>
      <c r="O180" s="14">
        <v>265</v>
      </c>
      <c r="P180" s="14">
        <v>234</v>
      </c>
      <c r="Q180" s="14">
        <v>178</v>
      </c>
      <c r="R180" s="14">
        <v>806</v>
      </c>
      <c r="S180" s="14">
        <v>431</v>
      </c>
      <c r="T180" s="14">
        <v>335</v>
      </c>
      <c r="U180" s="14">
        <v>54</v>
      </c>
      <c r="V180" s="14">
        <v>15</v>
      </c>
      <c r="W180" s="14">
        <v>2</v>
      </c>
      <c r="X180" s="14">
        <v>2</v>
      </c>
      <c r="Y180" s="14">
        <v>2</v>
      </c>
      <c r="Z180" s="14">
        <v>5</v>
      </c>
      <c r="AA180" s="14">
        <f t="shared" si="11"/>
        <v>42659</v>
      </c>
    </row>
    <row r="181" spans="1:27" x14ac:dyDescent="0.2">
      <c r="A181" s="6">
        <v>2022</v>
      </c>
      <c r="B181" s="5" t="s">
        <v>14</v>
      </c>
      <c r="C181" s="14">
        <v>5178</v>
      </c>
      <c r="D181" s="14">
        <v>64662</v>
      </c>
      <c r="E181" s="14">
        <v>26342</v>
      </c>
      <c r="F181" s="14">
        <v>10476</v>
      </c>
      <c r="G181" s="14">
        <v>6107</v>
      </c>
      <c r="H181" s="14">
        <v>4436</v>
      </c>
      <c r="I181" s="14">
        <v>3532</v>
      </c>
      <c r="J181" s="14">
        <v>2766</v>
      </c>
      <c r="K181" s="14">
        <v>2197</v>
      </c>
      <c r="L181" s="14">
        <v>1698</v>
      </c>
      <c r="M181" s="14">
        <v>1303</v>
      </c>
      <c r="N181" s="14">
        <v>1072</v>
      </c>
      <c r="O181" s="14">
        <v>921</v>
      </c>
      <c r="P181" s="14">
        <v>778</v>
      </c>
      <c r="Q181" s="14">
        <v>717</v>
      </c>
      <c r="R181" s="14">
        <v>2649</v>
      </c>
      <c r="S181" s="14">
        <v>1320</v>
      </c>
      <c r="T181" s="14">
        <v>1215</v>
      </c>
      <c r="U181" s="14">
        <v>230</v>
      </c>
      <c r="V181" s="14">
        <v>89</v>
      </c>
      <c r="W181" s="14">
        <v>15</v>
      </c>
      <c r="X181" s="14">
        <v>4</v>
      </c>
      <c r="Y181" s="14">
        <v>13</v>
      </c>
      <c r="Z181" s="14">
        <v>8</v>
      </c>
      <c r="AA181" s="14">
        <f t="shared" si="11"/>
        <v>137728</v>
      </c>
    </row>
    <row r="182" spans="1:27" x14ac:dyDescent="0.2">
      <c r="A182" s="6">
        <v>2022</v>
      </c>
      <c r="B182" s="5" t="s">
        <v>15</v>
      </c>
      <c r="C182" s="14">
        <v>14951</v>
      </c>
      <c r="D182" s="14">
        <v>75059</v>
      </c>
      <c r="E182" s="14">
        <v>44611</v>
      </c>
      <c r="F182" s="14">
        <v>17549</v>
      </c>
      <c r="G182" s="14">
        <v>9526</v>
      </c>
      <c r="H182" s="14">
        <v>6614</v>
      </c>
      <c r="I182" s="14">
        <v>4880</v>
      </c>
      <c r="J182" s="14">
        <v>3936</v>
      </c>
      <c r="K182" s="14">
        <v>2993</v>
      </c>
      <c r="L182" s="14">
        <v>2352</v>
      </c>
      <c r="M182" s="14">
        <v>1850</v>
      </c>
      <c r="N182" s="14">
        <v>1550</v>
      </c>
      <c r="O182" s="14">
        <v>1258</v>
      </c>
      <c r="P182" s="14">
        <v>1041</v>
      </c>
      <c r="Q182" s="14">
        <v>898</v>
      </c>
      <c r="R182" s="14">
        <v>3543</v>
      </c>
      <c r="S182" s="14">
        <v>1821</v>
      </c>
      <c r="T182" s="14">
        <v>1452</v>
      </c>
      <c r="U182" s="14">
        <v>286</v>
      </c>
      <c r="V182" s="14">
        <v>132</v>
      </c>
      <c r="W182" s="14">
        <v>5</v>
      </c>
      <c r="X182" s="14">
        <v>7</v>
      </c>
      <c r="Y182" s="14">
        <v>3</v>
      </c>
      <c r="Z182" s="14">
        <v>51</v>
      </c>
      <c r="AA182" s="14">
        <f t="shared" si="11"/>
        <v>196368</v>
      </c>
    </row>
    <row r="183" spans="1:27" x14ac:dyDescent="0.2">
      <c r="A183" s="6">
        <v>2022</v>
      </c>
      <c r="B183" s="5" t="s">
        <v>31</v>
      </c>
      <c r="C183" s="14">
        <v>51594</v>
      </c>
      <c r="D183" s="14">
        <v>24154</v>
      </c>
      <c r="E183" s="14">
        <v>13127</v>
      </c>
      <c r="F183" s="14">
        <v>5391</v>
      </c>
      <c r="G183" s="14">
        <v>3358</v>
      </c>
      <c r="H183" s="14">
        <v>2387</v>
      </c>
      <c r="I183" s="14">
        <v>1744</v>
      </c>
      <c r="J183" s="14">
        <v>1518</v>
      </c>
      <c r="K183" s="14">
        <v>1108</v>
      </c>
      <c r="L183" s="14">
        <v>900</v>
      </c>
      <c r="M183" s="14">
        <v>695</v>
      </c>
      <c r="N183" s="14">
        <v>527</v>
      </c>
      <c r="O183" s="14">
        <v>474</v>
      </c>
      <c r="P183" s="14">
        <v>432</v>
      </c>
      <c r="Q183" s="14">
        <v>346</v>
      </c>
      <c r="R183" s="14">
        <v>1438</v>
      </c>
      <c r="S183" s="14">
        <v>701</v>
      </c>
      <c r="T183" s="14">
        <v>516</v>
      </c>
      <c r="U183" s="14">
        <v>82</v>
      </c>
      <c r="V183" s="14">
        <v>25</v>
      </c>
      <c r="W183" s="14">
        <v>4</v>
      </c>
      <c r="X183" s="14">
        <v>1</v>
      </c>
      <c r="Y183" s="14">
        <v>0</v>
      </c>
      <c r="Z183" s="14">
        <v>0</v>
      </c>
      <c r="AA183" s="14">
        <f t="shared" si="11"/>
        <v>110522</v>
      </c>
    </row>
    <row r="184" spans="1:27" x14ac:dyDescent="0.2">
      <c r="A184" s="6">
        <v>2022</v>
      </c>
      <c r="B184" s="5" t="s">
        <v>16</v>
      </c>
      <c r="C184" s="14">
        <v>9037</v>
      </c>
      <c r="D184" s="14">
        <v>12088</v>
      </c>
      <c r="E184" s="14">
        <v>5760</v>
      </c>
      <c r="F184" s="14">
        <v>2375</v>
      </c>
      <c r="G184" s="14">
        <v>1700</v>
      </c>
      <c r="H184" s="14">
        <v>1114</v>
      </c>
      <c r="I184" s="14">
        <v>919</v>
      </c>
      <c r="J184" s="14">
        <v>706</v>
      </c>
      <c r="K184" s="14">
        <v>491</v>
      </c>
      <c r="L184" s="14">
        <v>382</v>
      </c>
      <c r="M184" s="14">
        <v>301</v>
      </c>
      <c r="N184" s="14">
        <v>247</v>
      </c>
      <c r="O184" s="14">
        <v>211</v>
      </c>
      <c r="P184" s="14">
        <v>159</v>
      </c>
      <c r="Q184" s="14">
        <v>133</v>
      </c>
      <c r="R184" s="14">
        <v>487</v>
      </c>
      <c r="S184" s="14">
        <v>241</v>
      </c>
      <c r="T184" s="14">
        <v>181</v>
      </c>
      <c r="U184" s="14">
        <v>45</v>
      </c>
      <c r="V184" s="14">
        <v>12</v>
      </c>
      <c r="W184" s="14">
        <v>2</v>
      </c>
      <c r="X184" s="14">
        <v>1</v>
      </c>
      <c r="Y184" s="14">
        <v>1</v>
      </c>
      <c r="Z184" s="14">
        <v>2</v>
      </c>
      <c r="AA184" s="14">
        <f t="shared" si="11"/>
        <v>36595</v>
      </c>
    </row>
    <row r="185" spans="1:27" x14ac:dyDescent="0.2">
      <c r="A185" s="6">
        <v>2022</v>
      </c>
      <c r="B185" s="5" t="s">
        <v>17</v>
      </c>
      <c r="C185" s="14">
        <v>2669</v>
      </c>
      <c r="D185" s="14">
        <v>6860</v>
      </c>
      <c r="E185" s="14">
        <v>3583</v>
      </c>
      <c r="F185" s="14">
        <v>1599</v>
      </c>
      <c r="G185" s="14">
        <v>909</v>
      </c>
      <c r="H185" s="14">
        <v>574</v>
      </c>
      <c r="I185" s="14">
        <v>490</v>
      </c>
      <c r="J185" s="14">
        <v>351</v>
      </c>
      <c r="K185" s="14">
        <v>249</v>
      </c>
      <c r="L185" s="14">
        <v>209</v>
      </c>
      <c r="M185" s="14">
        <v>177</v>
      </c>
      <c r="N185" s="14">
        <v>138</v>
      </c>
      <c r="O185" s="14">
        <v>125</v>
      </c>
      <c r="P185" s="14">
        <v>86</v>
      </c>
      <c r="Q185" s="14">
        <v>81</v>
      </c>
      <c r="R185" s="14">
        <v>340</v>
      </c>
      <c r="S185" s="14">
        <v>193</v>
      </c>
      <c r="T185" s="14">
        <v>148</v>
      </c>
      <c r="U185" s="14">
        <v>23</v>
      </c>
      <c r="V185" s="14">
        <v>8</v>
      </c>
      <c r="W185" s="14">
        <v>1</v>
      </c>
      <c r="X185" s="14">
        <v>2</v>
      </c>
      <c r="Y185" s="14">
        <v>1</v>
      </c>
      <c r="Z185" s="14">
        <v>2</v>
      </c>
      <c r="AA185" s="14">
        <f t="shared" si="11"/>
        <v>18818</v>
      </c>
    </row>
    <row r="186" spans="1:27" x14ac:dyDescent="0.2">
      <c r="A186" s="6">
        <v>2022</v>
      </c>
      <c r="B186" s="5" t="s">
        <v>18</v>
      </c>
      <c r="C186" s="14">
        <v>599</v>
      </c>
      <c r="D186" s="14">
        <v>10802</v>
      </c>
      <c r="E186" s="14">
        <v>8957</v>
      </c>
      <c r="F186" s="14">
        <v>4408</v>
      </c>
      <c r="G186" s="14">
        <v>2156</v>
      </c>
      <c r="H186" s="14">
        <v>1494</v>
      </c>
      <c r="I186" s="14">
        <v>1130</v>
      </c>
      <c r="J186" s="14">
        <v>914</v>
      </c>
      <c r="K186" s="14">
        <v>671</v>
      </c>
      <c r="L186" s="14">
        <v>509</v>
      </c>
      <c r="M186" s="14">
        <v>427</v>
      </c>
      <c r="N186" s="14">
        <v>364</v>
      </c>
      <c r="O186" s="14">
        <v>272</v>
      </c>
      <c r="P186" s="14">
        <v>262</v>
      </c>
      <c r="Q186" s="14">
        <v>218</v>
      </c>
      <c r="R186" s="14">
        <v>833</v>
      </c>
      <c r="S186" s="14">
        <v>539</v>
      </c>
      <c r="T186" s="14">
        <v>543</v>
      </c>
      <c r="U186" s="14">
        <v>94</v>
      </c>
      <c r="V186" s="14">
        <v>35</v>
      </c>
      <c r="W186" s="14">
        <v>1</v>
      </c>
      <c r="X186" s="14">
        <v>1</v>
      </c>
      <c r="Y186" s="14">
        <v>7</v>
      </c>
      <c r="Z186" s="14">
        <v>6</v>
      </c>
      <c r="AA186" s="14">
        <f t="shared" si="11"/>
        <v>35242</v>
      </c>
    </row>
    <row r="187" spans="1:27" x14ac:dyDescent="0.2">
      <c r="A187" s="6">
        <v>2022</v>
      </c>
      <c r="B187" s="5" t="s">
        <v>19</v>
      </c>
      <c r="C187" s="14">
        <v>2363</v>
      </c>
      <c r="D187" s="14">
        <v>18286</v>
      </c>
      <c r="E187" s="14">
        <v>11351</v>
      </c>
      <c r="F187" s="14">
        <v>4857</v>
      </c>
      <c r="G187" s="14">
        <v>2833</v>
      </c>
      <c r="H187" s="14">
        <v>1888</v>
      </c>
      <c r="I187" s="14">
        <v>1418</v>
      </c>
      <c r="J187" s="14">
        <v>1061</v>
      </c>
      <c r="K187" s="14">
        <v>821</v>
      </c>
      <c r="L187" s="14">
        <v>596</v>
      </c>
      <c r="M187" s="14">
        <v>496</v>
      </c>
      <c r="N187" s="14">
        <v>385</v>
      </c>
      <c r="O187" s="14">
        <v>311</v>
      </c>
      <c r="P187" s="14">
        <v>256</v>
      </c>
      <c r="Q187" s="14">
        <v>253</v>
      </c>
      <c r="R187" s="14">
        <v>1026</v>
      </c>
      <c r="S187" s="14">
        <v>509</v>
      </c>
      <c r="T187" s="14">
        <v>436</v>
      </c>
      <c r="U187" s="14">
        <v>71</v>
      </c>
      <c r="V187" s="14">
        <v>27</v>
      </c>
      <c r="W187" s="14">
        <v>2</v>
      </c>
      <c r="X187" s="14">
        <v>2</v>
      </c>
      <c r="Y187" s="14">
        <v>4</v>
      </c>
      <c r="Z187" s="14">
        <v>0</v>
      </c>
      <c r="AA187" s="14">
        <f t="shared" si="11"/>
        <v>49252</v>
      </c>
    </row>
    <row r="188" spans="1:27" x14ac:dyDescent="0.2">
      <c r="A188" s="6">
        <v>2022</v>
      </c>
      <c r="B188" s="5" t="s">
        <v>20</v>
      </c>
      <c r="C188" s="14">
        <v>11837</v>
      </c>
      <c r="D188" s="14">
        <v>45065</v>
      </c>
      <c r="E188" s="14">
        <v>18939</v>
      </c>
      <c r="F188" s="14">
        <v>7018</v>
      </c>
      <c r="G188" s="14">
        <v>4178</v>
      </c>
      <c r="H188" s="14">
        <v>2912</v>
      </c>
      <c r="I188" s="14">
        <v>2399</v>
      </c>
      <c r="J188" s="14">
        <v>1914</v>
      </c>
      <c r="K188" s="14">
        <v>1476</v>
      </c>
      <c r="L188" s="14">
        <v>1073</v>
      </c>
      <c r="M188" s="14">
        <v>959</v>
      </c>
      <c r="N188" s="14">
        <v>761</v>
      </c>
      <c r="O188" s="14">
        <v>624</v>
      </c>
      <c r="P188" s="14">
        <v>546</v>
      </c>
      <c r="Q188" s="14">
        <v>489</v>
      </c>
      <c r="R188" s="14">
        <v>2005</v>
      </c>
      <c r="S188" s="14">
        <v>1085</v>
      </c>
      <c r="T188" s="14">
        <v>848</v>
      </c>
      <c r="U188" s="14">
        <v>163</v>
      </c>
      <c r="V188" s="14">
        <v>69</v>
      </c>
      <c r="W188" s="14">
        <v>5</v>
      </c>
      <c r="X188" s="14">
        <v>1</v>
      </c>
      <c r="Y188" s="14">
        <v>3</v>
      </c>
      <c r="Z188" s="14">
        <v>20</v>
      </c>
      <c r="AA188" s="14">
        <f t="shared" si="11"/>
        <v>104389</v>
      </c>
    </row>
    <row r="189" spans="1:27" x14ac:dyDescent="0.2">
      <c r="A189" s="6">
        <v>2022</v>
      </c>
      <c r="B189" s="5" t="s">
        <v>32</v>
      </c>
      <c r="C189" s="14">
        <v>12117</v>
      </c>
      <c r="D189" s="14">
        <v>15121</v>
      </c>
      <c r="E189" s="14">
        <v>6793</v>
      </c>
      <c r="F189" s="14">
        <v>2663</v>
      </c>
      <c r="G189" s="14">
        <v>1804</v>
      </c>
      <c r="H189" s="14">
        <v>1288</v>
      </c>
      <c r="I189" s="14">
        <v>1041</v>
      </c>
      <c r="J189" s="14">
        <v>842</v>
      </c>
      <c r="K189" s="14">
        <v>663</v>
      </c>
      <c r="L189" s="14">
        <v>490</v>
      </c>
      <c r="M189" s="14">
        <v>439</v>
      </c>
      <c r="N189" s="14">
        <v>363</v>
      </c>
      <c r="O189" s="14">
        <v>255</v>
      </c>
      <c r="P189" s="14">
        <v>265</v>
      </c>
      <c r="Q189" s="14">
        <v>226</v>
      </c>
      <c r="R189" s="14">
        <v>868</v>
      </c>
      <c r="S189" s="14">
        <v>529</v>
      </c>
      <c r="T189" s="14">
        <v>473</v>
      </c>
      <c r="U189" s="14">
        <v>84</v>
      </c>
      <c r="V189" s="14">
        <v>42</v>
      </c>
      <c r="W189" s="14">
        <v>4</v>
      </c>
      <c r="X189" s="14">
        <v>1</v>
      </c>
      <c r="Y189" s="14">
        <v>1</v>
      </c>
      <c r="Z189" s="14">
        <v>0</v>
      </c>
      <c r="AA189" s="14">
        <f t="shared" si="11"/>
        <v>46372</v>
      </c>
    </row>
    <row r="190" spans="1:27" x14ac:dyDescent="0.2">
      <c r="A190" s="6">
        <v>2022</v>
      </c>
      <c r="B190" s="5" t="s">
        <v>21</v>
      </c>
      <c r="C190" s="14">
        <v>3055</v>
      </c>
      <c r="D190" s="14">
        <v>13022</v>
      </c>
      <c r="E190" s="14">
        <v>6244</v>
      </c>
      <c r="F190" s="14">
        <v>2945</v>
      </c>
      <c r="G190" s="14">
        <v>1491</v>
      </c>
      <c r="H190" s="14">
        <v>1047</v>
      </c>
      <c r="I190" s="14">
        <v>806</v>
      </c>
      <c r="J190" s="14">
        <v>604</v>
      </c>
      <c r="K190" s="14">
        <v>442</v>
      </c>
      <c r="L190" s="14">
        <v>321</v>
      </c>
      <c r="M190" s="14">
        <v>289</v>
      </c>
      <c r="N190" s="14">
        <v>245</v>
      </c>
      <c r="O190" s="14">
        <v>202</v>
      </c>
      <c r="P190" s="14">
        <v>169</v>
      </c>
      <c r="Q190" s="14">
        <v>134</v>
      </c>
      <c r="R190" s="14">
        <v>569</v>
      </c>
      <c r="S190" s="14">
        <v>296</v>
      </c>
      <c r="T190" s="14">
        <v>240</v>
      </c>
      <c r="U190" s="14">
        <v>46</v>
      </c>
      <c r="V190" s="14">
        <v>23</v>
      </c>
      <c r="W190" s="14">
        <v>8</v>
      </c>
      <c r="X190" s="14">
        <v>8</v>
      </c>
      <c r="Y190" s="14">
        <v>3</v>
      </c>
      <c r="Z190" s="14">
        <v>3</v>
      </c>
      <c r="AA190" s="14">
        <f t="shared" si="11"/>
        <v>32212</v>
      </c>
    </row>
    <row r="191" spans="1:27" x14ac:dyDescent="0.2">
      <c r="A191" s="6">
        <v>2022</v>
      </c>
      <c r="B191" s="5" t="s">
        <v>22</v>
      </c>
      <c r="C191" s="14">
        <v>1531</v>
      </c>
      <c r="D191" s="14">
        <v>12624</v>
      </c>
      <c r="E191" s="14">
        <v>8380</v>
      </c>
      <c r="F191" s="14">
        <v>4722</v>
      </c>
      <c r="G191" s="14">
        <v>2355</v>
      </c>
      <c r="H191" s="14">
        <v>1657</v>
      </c>
      <c r="I191" s="14">
        <v>1275</v>
      </c>
      <c r="J191" s="14">
        <v>982</v>
      </c>
      <c r="K191" s="14">
        <v>749</v>
      </c>
      <c r="L191" s="14">
        <v>551</v>
      </c>
      <c r="M191" s="14">
        <v>489</v>
      </c>
      <c r="N191" s="14">
        <v>393</v>
      </c>
      <c r="O191" s="14">
        <v>358</v>
      </c>
      <c r="P191" s="14">
        <v>276</v>
      </c>
      <c r="Q191" s="14">
        <v>254</v>
      </c>
      <c r="R191" s="14">
        <v>982</v>
      </c>
      <c r="S191" s="14">
        <v>583</v>
      </c>
      <c r="T191" s="14">
        <v>595</v>
      </c>
      <c r="U191" s="14">
        <v>97</v>
      </c>
      <c r="V191" s="14">
        <v>42</v>
      </c>
      <c r="W191" s="14">
        <v>3</v>
      </c>
      <c r="X191" s="14">
        <v>1</v>
      </c>
      <c r="Y191" s="14">
        <v>4</v>
      </c>
      <c r="Z191" s="14">
        <v>3</v>
      </c>
      <c r="AA191" s="14">
        <f t="shared" si="11"/>
        <v>38906</v>
      </c>
    </row>
    <row r="192" spans="1:27" x14ac:dyDescent="0.2">
      <c r="A192" s="6">
        <v>2022</v>
      </c>
      <c r="B192" s="5" t="s">
        <v>23</v>
      </c>
      <c r="C192" s="14">
        <v>246</v>
      </c>
      <c r="D192" s="14">
        <v>19918</v>
      </c>
      <c r="E192" s="14">
        <v>7794</v>
      </c>
      <c r="F192" s="14">
        <v>3495</v>
      </c>
      <c r="G192" s="14">
        <v>2350</v>
      </c>
      <c r="H192" s="14">
        <v>1790</v>
      </c>
      <c r="I192" s="14">
        <v>1381</v>
      </c>
      <c r="J192" s="14">
        <v>1188</v>
      </c>
      <c r="K192" s="14">
        <v>845</v>
      </c>
      <c r="L192" s="14">
        <v>639</v>
      </c>
      <c r="M192" s="14">
        <v>540</v>
      </c>
      <c r="N192" s="14">
        <v>475</v>
      </c>
      <c r="O192" s="14">
        <v>369</v>
      </c>
      <c r="P192" s="14">
        <v>341</v>
      </c>
      <c r="Q192" s="14">
        <v>282</v>
      </c>
      <c r="R192" s="14">
        <v>1081</v>
      </c>
      <c r="S192" s="14">
        <v>600</v>
      </c>
      <c r="T192" s="14">
        <v>406</v>
      </c>
      <c r="U192" s="14">
        <v>74</v>
      </c>
      <c r="V192" s="14">
        <v>39</v>
      </c>
      <c r="W192" s="14">
        <v>6</v>
      </c>
      <c r="X192" s="14">
        <v>2</v>
      </c>
      <c r="Y192" s="14">
        <v>2</v>
      </c>
      <c r="Z192" s="14">
        <v>3</v>
      </c>
      <c r="AA192" s="14">
        <f t="shared" si="11"/>
        <v>43866</v>
      </c>
    </row>
    <row r="193" spans="1:27" x14ac:dyDescent="0.2">
      <c r="A193" s="6">
        <v>2022</v>
      </c>
      <c r="B193" s="5" t="s">
        <v>24</v>
      </c>
      <c r="C193" s="14">
        <v>28833</v>
      </c>
      <c r="D193" s="14">
        <v>15806</v>
      </c>
      <c r="E193" s="14">
        <v>7765</v>
      </c>
      <c r="F193" s="14">
        <v>4240</v>
      </c>
      <c r="G193" s="14">
        <v>2454</v>
      </c>
      <c r="H193" s="14">
        <v>1756</v>
      </c>
      <c r="I193" s="14">
        <v>1352</v>
      </c>
      <c r="J193" s="14">
        <v>1178</v>
      </c>
      <c r="K193" s="14">
        <v>905</v>
      </c>
      <c r="L193" s="14">
        <v>632</v>
      </c>
      <c r="M193" s="14">
        <v>555</v>
      </c>
      <c r="N193" s="14">
        <v>492</v>
      </c>
      <c r="O193" s="14">
        <v>383</v>
      </c>
      <c r="P193" s="14">
        <v>295</v>
      </c>
      <c r="Q193" s="14">
        <v>312</v>
      </c>
      <c r="R193" s="14">
        <v>1213</v>
      </c>
      <c r="S193" s="14">
        <v>769</v>
      </c>
      <c r="T193" s="14">
        <v>609</v>
      </c>
      <c r="U193" s="14">
        <v>87</v>
      </c>
      <c r="V193" s="14">
        <v>39</v>
      </c>
      <c r="W193" s="14">
        <v>7</v>
      </c>
      <c r="X193" s="14">
        <v>5</v>
      </c>
      <c r="Y193" s="14">
        <v>1</v>
      </c>
      <c r="Z193" s="14">
        <v>1</v>
      </c>
      <c r="AA193" s="14">
        <f t="shared" si="11"/>
        <v>69689</v>
      </c>
    </row>
    <row r="194" spans="1:27" x14ac:dyDescent="0.2">
      <c r="A194" s="6">
        <v>2022</v>
      </c>
      <c r="B194" s="5" t="s">
        <v>25</v>
      </c>
      <c r="C194" s="14">
        <v>46159</v>
      </c>
      <c r="D194" s="14">
        <v>36690</v>
      </c>
      <c r="E194" s="14">
        <v>12466</v>
      </c>
      <c r="F194" s="14">
        <v>5348</v>
      </c>
      <c r="G194" s="14">
        <v>3079</v>
      </c>
      <c r="H194" s="14">
        <v>2161</v>
      </c>
      <c r="I194" s="14">
        <v>1632</v>
      </c>
      <c r="J194" s="14">
        <v>1230</v>
      </c>
      <c r="K194" s="14">
        <v>983</v>
      </c>
      <c r="L194" s="14">
        <v>742</v>
      </c>
      <c r="M194" s="14">
        <v>604</v>
      </c>
      <c r="N194" s="14">
        <v>530</v>
      </c>
      <c r="O194" s="14">
        <v>441</v>
      </c>
      <c r="P194" s="14">
        <v>378</v>
      </c>
      <c r="Q194" s="14">
        <v>330</v>
      </c>
      <c r="R194" s="14">
        <v>1338</v>
      </c>
      <c r="S194" s="14">
        <v>761</v>
      </c>
      <c r="T194" s="14">
        <v>588</v>
      </c>
      <c r="U194" s="14">
        <v>104</v>
      </c>
      <c r="V194" s="14">
        <v>69</v>
      </c>
      <c r="W194" s="14">
        <v>9</v>
      </c>
      <c r="X194" s="14">
        <v>2</v>
      </c>
      <c r="Y194" s="14">
        <v>6</v>
      </c>
      <c r="Z194" s="14">
        <v>9</v>
      </c>
      <c r="AA194" s="14">
        <f t="shared" si="11"/>
        <v>115659</v>
      </c>
    </row>
    <row r="195" spans="1:27" x14ac:dyDescent="0.2">
      <c r="A195" s="6">
        <v>2022</v>
      </c>
      <c r="B195" s="5" t="s">
        <v>26</v>
      </c>
      <c r="C195" s="14">
        <v>585</v>
      </c>
      <c r="D195" s="14">
        <v>20413</v>
      </c>
      <c r="E195" s="14">
        <v>12076</v>
      </c>
      <c r="F195" s="14">
        <v>5934</v>
      </c>
      <c r="G195" s="14">
        <v>3404</v>
      </c>
      <c r="H195" s="14">
        <v>2372</v>
      </c>
      <c r="I195" s="14">
        <v>1735</v>
      </c>
      <c r="J195" s="14">
        <v>1358</v>
      </c>
      <c r="K195" s="14">
        <v>1021</v>
      </c>
      <c r="L195" s="14">
        <v>786</v>
      </c>
      <c r="M195" s="14">
        <v>655</v>
      </c>
      <c r="N195" s="14">
        <v>526</v>
      </c>
      <c r="O195" s="14">
        <v>401</v>
      </c>
      <c r="P195" s="14">
        <v>393</v>
      </c>
      <c r="Q195" s="14">
        <v>316</v>
      </c>
      <c r="R195" s="14">
        <v>1203</v>
      </c>
      <c r="S195" s="14">
        <v>598</v>
      </c>
      <c r="T195" s="14">
        <v>471</v>
      </c>
      <c r="U195" s="14">
        <v>93</v>
      </c>
      <c r="V195" s="14">
        <v>38</v>
      </c>
      <c r="W195" s="14">
        <v>5</v>
      </c>
      <c r="X195" s="14">
        <v>1</v>
      </c>
      <c r="Y195" s="14">
        <v>9</v>
      </c>
      <c r="Z195" s="14">
        <v>2</v>
      </c>
      <c r="AA195" s="14">
        <f t="shared" si="11"/>
        <v>54395</v>
      </c>
    </row>
    <row r="196" spans="1:27" x14ac:dyDescent="0.2">
      <c r="A196" s="6">
        <v>2022</v>
      </c>
      <c r="B196" s="5" t="s">
        <v>27</v>
      </c>
      <c r="C196" s="14">
        <v>12055</v>
      </c>
      <c r="D196" s="14">
        <v>12680</v>
      </c>
      <c r="E196" s="14">
        <v>5817</v>
      </c>
      <c r="F196" s="14">
        <v>2441</v>
      </c>
      <c r="G196" s="14">
        <v>1474</v>
      </c>
      <c r="H196" s="14">
        <v>1043</v>
      </c>
      <c r="I196" s="14">
        <v>780</v>
      </c>
      <c r="J196" s="14">
        <v>644</v>
      </c>
      <c r="K196" s="14">
        <v>459</v>
      </c>
      <c r="L196" s="14">
        <v>350</v>
      </c>
      <c r="M196" s="14">
        <v>261</v>
      </c>
      <c r="N196" s="14">
        <v>236</v>
      </c>
      <c r="O196" s="14">
        <v>180</v>
      </c>
      <c r="P196" s="14">
        <v>148</v>
      </c>
      <c r="Q196" s="14">
        <v>127</v>
      </c>
      <c r="R196" s="14">
        <v>494</v>
      </c>
      <c r="S196" s="14">
        <v>231</v>
      </c>
      <c r="T196" s="14">
        <v>223</v>
      </c>
      <c r="U196" s="14">
        <v>48</v>
      </c>
      <c r="V196" s="14">
        <v>6</v>
      </c>
      <c r="W196" s="14">
        <v>2</v>
      </c>
      <c r="X196" s="14">
        <v>0</v>
      </c>
      <c r="Y196" s="14">
        <v>1</v>
      </c>
      <c r="Z196" s="14">
        <v>1</v>
      </c>
      <c r="AA196" s="14">
        <f t="shared" si="11"/>
        <v>39701</v>
      </c>
    </row>
    <row r="197" spans="1:27" x14ac:dyDescent="0.2">
      <c r="A197" s="6">
        <v>2022</v>
      </c>
      <c r="B197" s="5" t="s">
        <v>33</v>
      </c>
      <c r="C197" s="14">
        <v>1431</v>
      </c>
      <c r="D197" s="14">
        <v>50107</v>
      </c>
      <c r="E197" s="14">
        <v>25204</v>
      </c>
      <c r="F197" s="14">
        <v>11951</v>
      </c>
      <c r="G197" s="14">
        <v>7209</v>
      </c>
      <c r="H197" s="14">
        <v>5022</v>
      </c>
      <c r="I197" s="14">
        <v>3745</v>
      </c>
      <c r="J197" s="14">
        <v>3002</v>
      </c>
      <c r="K197" s="14">
        <v>2299</v>
      </c>
      <c r="L197" s="14">
        <v>1784</v>
      </c>
      <c r="M197" s="14">
        <v>1398</v>
      </c>
      <c r="N197" s="14">
        <v>1173</v>
      </c>
      <c r="O197" s="14">
        <v>944</v>
      </c>
      <c r="P197" s="14">
        <v>868</v>
      </c>
      <c r="Q197" s="14">
        <v>766</v>
      </c>
      <c r="R197" s="14">
        <v>2982</v>
      </c>
      <c r="S197" s="14">
        <v>1466</v>
      </c>
      <c r="T197" s="14">
        <v>1094</v>
      </c>
      <c r="U197" s="14">
        <v>123</v>
      </c>
      <c r="V197" s="14">
        <v>65</v>
      </c>
      <c r="W197" s="14">
        <v>7</v>
      </c>
      <c r="X197" s="14">
        <v>6</v>
      </c>
      <c r="Y197" s="14">
        <v>17</v>
      </c>
      <c r="Z197" s="14">
        <v>12</v>
      </c>
      <c r="AA197" s="14">
        <f t="shared" si="11"/>
        <v>122675</v>
      </c>
    </row>
    <row r="198" spans="1:27" x14ac:dyDescent="0.2">
      <c r="A198" s="6">
        <v>2022</v>
      </c>
      <c r="B198" s="5" t="s">
        <v>28</v>
      </c>
      <c r="C198" s="14">
        <v>1339</v>
      </c>
      <c r="D198" s="14">
        <v>16522</v>
      </c>
      <c r="E198" s="14">
        <v>11100</v>
      </c>
      <c r="F198" s="14">
        <v>4756</v>
      </c>
      <c r="G198" s="14">
        <v>2707</v>
      </c>
      <c r="H198" s="14">
        <v>1777</v>
      </c>
      <c r="I198" s="14">
        <v>1388</v>
      </c>
      <c r="J198" s="14">
        <v>1142</v>
      </c>
      <c r="K198" s="14">
        <v>892</v>
      </c>
      <c r="L198" s="14">
        <v>706</v>
      </c>
      <c r="M198" s="14">
        <v>581</v>
      </c>
      <c r="N198" s="14">
        <v>493</v>
      </c>
      <c r="O198" s="14">
        <v>396</v>
      </c>
      <c r="P198" s="14">
        <v>353</v>
      </c>
      <c r="Q198" s="14">
        <v>322</v>
      </c>
      <c r="R198" s="14">
        <v>1230</v>
      </c>
      <c r="S198" s="14">
        <v>632</v>
      </c>
      <c r="T198" s="14">
        <v>492</v>
      </c>
      <c r="U198" s="14">
        <v>66</v>
      </c>
      <c r="V198" s="14">
        <v>50</v>
      </c>
      <c r="W198" s="14">
        <v>12</v>
      </c>
      <c r="X198" s="14">
        <v>5</v>
      </c>
      <c r="Y198" s="14">
        <v>18</v>
      </c>
      <c r="Z198" s="14">
        <v>11</v>
      </c>
      <c r="AA198" s="14">
        <f t="shared" si="11"/>
        <v>46990</v>
      </c>
    </row>
    <row r="199" spans="1:27" x14ac:dyDescent="0.2">
      <c r="A199" s="6">
        <v>2022</v>
      </c>
      <c r="B199" s="5" t="s">
        <v>29</v>
      </c>
      <c r="C199" s="14">
        <v>3209</v>
      </c>
      <c r="D199" s="14">
        <v>10462</v>
      </c>
      <c r="E199" s="14">
        <v>5183</v>
      </c>
      <c r="F199" s="14">
        <v>2258</v>
      </c>
      <c r="G199" s="14">
        <v>1337</v>
      </c>
      <c r="H199" s="14">
        <v>969</v>
      </c>
      <c r="I199" s="14">
        <v>771</v>
      </c>
      <c r="J199" s="14">
        <v>623</v>
      </c>
      <c r="K199" s="14">
        <v>467</v>
      </c>
      <c r="L199" s="14">
        <v>344</v>
      </c>
      <c r="M199" s="14">
        <v>292</v>
      </c>
      <c r="N199" s="14">
        <v>192</v>
      </c>
      <c r="O199" s="14">
        <v>185</v>
      </c>
      <c r="P199" s="14">
        <v>141</v>
      </c>
      <c r="Q199" s="14">
        <v>103</v>
      </c>
      <c r="R199" s="14">
        <v>396</v>
      </c>
      <c r="S199" s="14">
        <v>205</v>
      </c>
      <c r="T199" s="14">
        <v>151</v>
      </c>
      <c r="U199" s="14">
        <v>22</v>
      </c>
      <c r="V199" s="14">
        <v>14</v>
      </c>
      <c r="W199" s="14">
        <v>2</v>
      </c>
      <c r="X199" s="14">
        <v>0</v>
      </c>
      <c r="Y199" s="14">
        <v>4</v>
      </c>
      <c r="Z199" s="14">
        <v>2</v>
      </c>
      <c r="AA199" s="14">
        <f t="shared" si="11"/>
        <v>27332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"=Coahuila")</f>
        <v>435</v>
      </c>
      <c r="C2" s="9">
        <f>SUMIFS(Concentrado!D$2:D$199,Concentrado!$A$2:$A$199,"="&amp;$A2,Concentrado!$B$2:$B$199, "=Coahuila")</f>
        <v>21067</v>
      </c>
      <c r="D2" s="9">
        <f>SUMIFS(Concentrado!E$2:E$199,Concentrado!$A$2:$A$199,"="&amp;$A2,Concentrado!$B$2:$B$199, "=Coahuila")</f>
        <v>8521</v>
      </c>
      <c r="E2" s="9">
        <f>SUMIFS(Concentrado!F$2:F$199,Concentrado!$A$2:$A$199,"="&amp;$A2,Concentrado!$B$2:$B$199, "=Coahuila")</f>
        <v>3662</v>
      </c>
      <c r="F2" s="9">
        <f>SUMIFS(Concentrado!G$2:G$199,Concentrado!$A$2:$A$199,"="&amp;$A2,Concentrado!$B$2:$B$199, "=Coahuila")</f>
        <v>2041</v>
      </c>
      <c r="G2" s="9">
        <f>SUMIFS(Concentrado!H$2:H$199,Concentrado!$A$2:$A$199,"="&amp;$A2,Concentrado!$B$2:$B$199, "=Coahuila")</f>
        <v>1310</v>
      </c>
      <c r="H2" s="9">
        <f>SUMIFS(Concentrado!I$2:I$199,Concentrado!$A$2:$A$199,"="&amp;$A2,Concentrado!$B$2:$B$199, "=Coahuila")</f>
        <v>882</v>
      </c>
      <c r="I2" s="9">
        <f>SUMIFS(Concentrado!J$2:J$199,Concentrado!$A$2:$A$199,"="&amp;$A2,Concentrado!$B$2:$B$199, "=Coahuila")</f>
        <v>694</v>
      </c>
      <c r="J2" s="9">
        <f>SUMIFS(Concentrado!K$2:K$199,Concentrado!$A$2:$A$199,"="&amp;$A2,Concentrado!$B$2:$B$199, "=Coahuila")</f>
        <v>485</v>
      </c>
      <c r="K2" s="9">
        <f>SUMIFS(Concentrado!L$2:L$199,Concentrado!$A$2:$A$199,"="&amp;$A2,Concentrado!$B$2:$B$199, "=Coahuila")</f>
        <v>369</v>
      </c>
      <c r="L2" s="9">
        <f>SUMIFS(Concentrado!M$2:M$199,Concentrado!$A$2:$A$199,"="&amp;$A2,Concentrado!$B$2:$B$199, "=Coahuila")</f>
        <v>272</v>
      </c>
      <c r="M2" s="9">
        <f>SUMIFS(Concentrado!N$2:N$199,Concentrado!$A$2:$A$199,"="&amp;$A2,Concentrado!$B$2:$B$199, "=Coahuila")</f>
        <v>203</v>
      </c>
      <c r="N2" s="9">
        <f>SUMIFS(Concentrado!O$2:O$199,Concentrado!$A$2:$A$199,"="&amp;$A2,Concentrado!$B$2:$B$199, "=Coahuila")</f>
        <v>185</v>
      </c>
      <c r="O2" s="9">
        <f>SUMIFS(Concentrado!P$2:P$199,Concentrado!$A$2:$A$199,"="&amp;$A2,Concentrado!$B$2:$B$199, "=Coahuila")</f>
        <v>146</v>
      </c>
      <c r="P2" s="9">
        <f>SUMIFS(Concentrado!Q$2:Q$199,Concentrado!$A$2:$A$199,"="&amp;$A2,Concentrado!$B$2:$B$199, "=Coahuila")</f>
        <v>150</v>
      </c>
      <c r="Q2" s="9">
        <f>SUMIFS(Concentrado!R$2:R$199,Concentrado!$A$2:$A$199,"="&amp;$A2,Concentrado!$B$2:$B$199, "=Coahuila")</f>
        <v>585</v>
      </c>
      <c r="R2" s="9">
        <f>SUMIFS(Concentrado!S$2:S$199,Concentrado!$A$2:$A$199,"="&amp;$A2,Concentrado!$B$2:$B$199, "=Coahuila")</f>
        <v>313</v>
      </c>
      <c r="S2" s="9">
        <f>SUMIFS(Concentrado!T$2:T$199,Concentrado!$A$2:$A$199,"="&amp;$A2,Concentrado!$B$2:$B$199, "=Coahuila")</f>
        <v>239</v>
      </c>
      <c r="T2" s="9">
        <f>SUMIFS(Concentrado!U$2:U$199,Concentrado!$A$2:$A$199,"="&amp;$A2,Concentrado!$B$2:$B$199, "=Coahuila")</f>
        <v>32</v>
      </c>
      <c r="U2" s="9">
        <f>SUMIFS(Concentrado!V$2:V$199,Concentrado!$A$2:$A$199,"="&amp;$A2,Concentrado!$B$2:$B$199, "=Coahuila")</f>
        <v>30</v>
      </c>
      <c r="V2" s="9">
        <f>SUMIFS(Concentrado!W$2:W$199,Concentrado!$A$2:$A$199,"="&amp;$A2,Concentrado!$B$2:$B$199, "=Coahuila")</f>
        <v>9</v>
      </c>
      <c r="W2" s="9">
        <f>SUMIFS(Concentrado!X$2:X$199,Concentrado!$A$2:$A$199,"="&amp;$A2,Concentrado!$B$2:$B$199, "=Coahuila")</f>
        <v>9</v>
      </c>
      <c r="X2" s="9">
        <f>SUMIFS(Concentrado!Y$2:Y$199,Concentrado!$A$2:$A$199,"="&amp;$A2,Concentrado!$B$2:$B$199, "=Coahuila")</f>
        <v>23</v>
      </c>
      <c r="Y2" s="9">
        <f>SUMIFS(Concentrado!Z$2:Z$199,Concentrado!$A$2:$A$199,"="&amp;$A2,Concentrado!$B$2:$B$199, "=Coahuila")</f>
        <v>18</v>
      </c>
      <c r="Z2" s="9">
        <f>SUMIFS(Concentrado!AA$2:AA$199,Concentrado!$A$2:$A$199,"="&amp;$A2,Concentrado!$B$2:$B$199, "=Coahuila")</f>
        <v>41680</v>
      </c>
    </row>
    <row r="3" spans="1:26" x14ac:dyDescent="0.25">
      <c r="A3" s="6">
        <v>2018</v>
      </c>
      <c r="B3" s="9">
        <f>SUMIFS(Concentrado!C$2:C$199,Concentrado!$A$2:$A$199,"="&amp;$A3,Concentrado!$B$2:$B$199, "=Coahuila")</f>
        <v>1147</v>
      </c>
      <c r="C3" s="9">
        <f>SUMIFS(Concentrado!D$2:D$199,Concentrado!$A$2:$A$199,"="&amp;$A3,Concentrado!$B$2:$B$199, "=Coahuila")</f>
        <v>18123</v>
      </c>
      <c r="D3" s="9">
        <f>SUMIFS(Concentrado!E$2:E$199,Concentrado!$A$2:$A$199,"="&amp;$A3,Concentrado!$B$2:$B$199, "=Coahuila")</f>
        <v>8257</v>
      </c>
      <c r="E3" s="9">
        <f>SUMIFS(Concentrado!F$2:F$199,Concentrado!$A$2:$A$199,"="&amp;$A3,Concentrado!$B$2:$B$199, "=Coahuila")</f>
        <v>3634</v>
      </c>
      <c r="F3" s="9">
        <f>SUMIFS(Concentrado!G$2:G$199,Concentrado!$A$2:$A$199,"="&amp;$A3,Concentrado!$B$2:$B$199, "=Coahuila")</f>
        <v>2005</v>
      </c>
      <c r="G3" s="9">
        <f>SUMIFS(Concentrado!H$2:H$199,Concentrado!$A$2:$A$199,"="&amp;$A3,Concentrado!$B$2:$B$199, "=Coahuila")</f>
        <v>1241</v>
      </c>
      <c r="H3" s="9">
        <f>SUMIFS(Concentrado!I$2:I$199,Concentrado!$A$2:$A$199,"="&amp;$A3,Concentrado!$B$2:$B$199, "=Coahuila")</f>
        <v>905</v>
      </c>
      <c r="I3" s="9">
        <f>SUMIFS(Concentrado!J$2:J$199,Concentrado!$A$2:$A$199,"="&amp;$A3,Concentrado!$B$2:$B$199, "=Coahuila")</f>
        <v>676</v>
      </c>
      <c r="J3" s="9">
        <f>SUMIFS(Concentrado!K$2:K$199,Concentrado!$A$2:$A$199,"="&amp;$A3,Concentrado!$B$2:$B$199, "=Coahuila")</f>
        <v>479</v>
      </c>
      <c r="K3" s="9">
        <f>SUMIFS(Concentrado!L$2:L$199,Concentrado!$A$2:$A$199,"="&amp;$A3,Concentrado!$B$2:$B$199, "=Coahuila")</f>
        <v>362</v>
      </c>
      <c r="L3" s="9">
        <f>SUMIFS(Concentrado!M$2:M$199,Concentrado!$A$2:$A$199,"="&amp;$A3,Concentrado!$B$2:$B$199, "=Coahuila")</f>
        <v>293</v>
      </c>
      <c r="M3" s="9">
        <f>SUMIFS(Concentrado!N$2:N$199,Concentrado!$A$2:$A$199,"="&amp;$A3,Concentrado!$B$2:$B$199, "=Coahuila")</f>
        <v>253</v>
      </c>
      <c r="N3" s="9">
        <f>SUMIFS(Concentrado!O$2:O$199,Concentrado!$A$2:$A$199,"="&amp;$A3,Concentrado!$B$2:$B$199, "=Coahuila")</f>
        <v>186</v>
      </c>
      <c r="O3" s="9">
        <f>SUMIFS(Concentrado!P$2:P$199,Concentrado!$A$2:$A$199,"="&amp;$A3,Concentrado!$B$2:$B$199, "=Coahuila")</f>
        <v>166</v>
      </c>
      <c r="P3" s="9">
        <f>SUMIFS(Concentrado!Q$2:Q$199,Concentrado!$A$2:$A$199,"="&amp;$A3,Concentrado!$B$2:$B$199, "=Coahuila")</f>
        <v>156</v>
      </c>
      <c r="Q3" s="9">
        <f>SUMIFS(Concentrado!R$2:R$199,Concentrado!$A$2:$A$199,"="&amp;$A3,Concentrado!$B$2:$B$199, "=Coahuila")</f>
        <v>575</v>
      </c>
      <c r="R3" s="9">
        <f>SUMIFS(Concentrado!S$2:S$199,Concentrado!$A$2:$A$199,"="&amp;$A3,Concentrado!$B$2:$B$199, "=Coahuila")</f>
        <v>350</v>
      </c>
      <c r="S3" s="9">
        <f>SUMIFS(Concentrado!T$2:T$199,Concentrado!$A$2:$A$199,"="&amp;$A3,Concentrado!$B$2:$B$199, "=Coahuila")</f>
        <v>251</v>
      </c>
      <c r="T3" s="9">
        <f>SUMIFS(Concentrado!U$2:U$199,Concentrado!$A$2:$A$199,"="&amp;$A3,Concentrado!$B$2:$B$199, "=Coahuila")</f>
        <v>56</v>
      </c>
      <c r="U3" s="9">
        <f>SUMIFS(Concentrado!V$2:V$199,Concentrado!$A$2:$A$199,"="&amp;$A3,Concentrado!$B$2:$B$199, "=Coahuila")</f>
        <v>38</v>
      </c>
      <c r="V3" s="9">
        <f>SUMIFS(Concentrado!W$2:W$199,Concentrado!$A$2:$A$199,"="&amp;$A3,Concentrado!$B$2:$B$199, "=Coahuila")</f>
        <v>12</v>
      </c>
      <c r="W3" s="9">
        <f>SUMIFS(Concentrado!X$2:X$199,Concentrado!$A$2:$A$199,"="&amp;$A3,Concentrado!$B$2:$B$199, "=Coahuila")</f>
        <v>8</v>
      </c>
      <c r="X3" s="9">
        <f>SUMIFS(Concentrado!Y$2:Y$199,Concentrado!$A$2:$A$199,"="&amp;$A3,Concentrado!$B$2:$B$199, "=Coahuila")</f>
        <v>32</v>
      </c>
      <c r="Y3" s="9">
        <f>SUMIFS(Concentrado!Z$2:Z$199,Concentrado!$A$2:$A$199,"="&amp;$A3,Concentrado!$B$2:$B$199, "=Coahuila")</f>
        <v>0</v>
      </c>
      <c r="Z3" s="9">
        <f>SUMIFS(Concentrado!AA$2:AA$199,Concentrado!$A$2:$A$199,"="&amp;$A3,Concentrado!$B$2:$B$199, "=Coahuila")</f>
        <v>39205</v>
      </c>
    </row>
    <row r="4" spans="1:26" x14ac:dyDescent="0.25">
      <c r="A4" s="6">
        <v>2019</v>
      </c>
      <c r="B4" s="9">
        <f>SUMIFS(Concentrado!C$2:C$199,Concentrado!$A$2:$A$199,"="&amp;$A4,Concentrado!$B$2:$B$199, "=Coahuila")</f>
        <v>949</v>
      </c>
      <c r="C4" s="9">
        <f>SUMIFS(Concentrado!D$2:D$199,Concentrado!$A$2:$A$199,"="&amp;$A4,Concentrado!$B$2:$B$199, "=Coahuila")</f>
        <v>16768</v>
      </c>
      <c r="D4" s="9">
        <f>SUMIFS(Concentrado!E$2:E$199,Concentrado!$A$2:$A$199,"="&amp;$A4,Concentrado!$B$2:$B$199, "=Coahuila")</f>
        <v>7882</v>
      </c>
      <c r="E4" s="9">
        <f>SUMIFS(Concentrado!F$2:F$199,Concentrado!$A$2:$A$199,"="&amp;$A4,Concentrado!$B$2:$B$199, "=Coahuila")</f>
        <v>3325</v>
      </c>
      <c r="F4" s="9">
        <f>SUMIFS(Concentrado!G$2:G$199,Concentrado!$A$2:$A$199,"="&amp;$A4,Concentrado!$B$2:$B$199, "=Coahuila")</f>
        <v>1876</v>
      </c>
      <c r="G4" s="9">
        <f>SUMIFS(Concentrado!H$2:H$199,Concentrado!$A$2:$A$199,"="&amp;$A4,Concentrado!$B$2:$B$199, "=Coahuila")</f>
        <v>1199</v>
      </c>
      <c r="H4" s="9">
        <f>SUMIFS(Concentrado!I$2:I$199,Concentrado!$A$2:$A$199,"="&amp;$A4,Concentrado!$B$2:$B$199, "=Coahuila")</f>
        <v>900</v>
      </c>
      <c r="I4" s="9">
        <f>SUMIFS(Concentrado!J$2:J$199,Concentrado!$A$2:$A$199,"="&amp;$A4,Concentrado!$B$2:$B$199, "=Coahuila")</f>
        <v>702</v>
      </c>
      <c r="J4" s="9">
        <f>SUMIFS(Concentrado!K$2:K$199,Concentrado!$A$2:$A$199,"="&amp;$A4,Concentrado!$B$2:$B$199, "=Coahuila")</f>
        <v>479</v>
      </c>
      <c r="K4" s="9">
        <f>SUMIFS(Concentrado!L$2:L$199,Concentrado!$A$2:$A$199,"="&amp;$A4,Concentrado!$B$2:$B$199, "=Coahuila")</f>
        <v>371</v>
      </c>
      <c r="L4" s="9">
        <f>SUMIFS(Concentrado!M$2:M$199,Concentrado!$A$2:$A$199,"="&amp;$A4,Concentrado!$B$2:$B$199, "=Coahuila")</f>
        <v>314</v>
      </c>
      <c r="M4" s="9">
        <f>SUMIFS(Concentrado!N$2:N$199,Concentrado!$A$2:$A$199,"="&amp;$A4,Concentrado!$B$2:$B$199, "=Coahuila")</f>
        <v>285</v>
      </c>
      <c r="N4" s="9">
        <f>SUMIFS(Concentrado!O$2:O$199,Concentrado!$A$2:$A$199,"="&amp;$A4,Concentrado!$B$2:$B$199, "=Coahuila")</f>
        <v>189</v>
      </c>
      <c r="O4" s="9">
        <f>SUMIFS(Concentrado!P$2:P$199,Concentrado!$A$2:$A$199,"="&amp;$A4,Concentrado!$B$2:$B$199, "=Coahuila")</f>
        <v>166</v>
      </c>
      <c r="P4" s="9">
        <f>SUMIFS(Concentrado!Q$2:Q$199,Concentrado!$A$2:$A$199,"="&amp;$A4,Concentrado!$B$2:$B$199, "=Coahuila")</f>
        <v>138</v>
      </c>
      <c r="Q4" s="9">
        <f>SUMIFS(Concentrado!R$2:R$199,Concentrado!$A$2:$A$199,"="&amp;$A4,Concentrado!$B$2:$B$199, "=Coahuila")</f>
        <v>638</v>
      </c>
      <c r="R4" s="9">
        <f>SUMIFS(Concentrado!S$2:S$199,Concentrado!$A$2:$A$199,"="&amp;$A4,Concentrado!$B$2:$B$199, "=Coahuila")</f>
        <v>329</v>
      </c>
      <c r="S4" s="9">
        <f>SUMIFS(Concentrado!T$2:T$199,Concentrado!$A$2:$A$199,"="&amp;$A4,Concentrado!$B$2:$B$199, "=Coahuila")</f>
        <v>224</v>
      </c>
      <c r="T4" s="9">
        <f>SUMIFS(Concentrado!U$2:U$199,Concentrado!$A$2:$A$199,"="&amp;$A4,Concentrado!$B$2:$B$199, "=Coahuila")</f>
        <v>32</v>
      </c>
      <c r="U4" s="9">
        <f>SUMIFS(Concentrado!V$2:V$199,Concentrado!$A$2:$A$199,"="&amp;$A4,Concentrado!$B$2:$B$199, "=Coahuila")</f>
        <v>28</v>
      </c>
      <c r="V4" s="9">
        <f>SUMIFS(Concentrado!W$2:W$199,Concentrado!$A$2:$A$199,"="&amp;$A4,Concentrado!$B$2:$B$199, "=Coahuila")</f>
        <v>7</v>
      </c>
      <c r="W4" s="9">
        <f>SUMIFS(Concentrado!X$2:X$199,Concentrado!$A$2:$A$199,"="&amp;$A4,Concentrado!$B$2:$B$199, "=Coahuila")</f>
        <v>7</v>
      </c>
      <c r="X4" s="9">
        <f>SUMIFS(Concentrado!Y$2:Y$199,Concentrado!$A$2:$A$199,"="&amp;$A4,Concentrado!$B$2:$B$199, "=Coahuila")</f>
        <v>5</v>
      </c>
      <c r="Y4" s="9">
        <f>SUMIFS(Concentrado!Z$2:Z$199,Concentrado!$A$2:$A$199,"="&amp;$A4,Concentrado!$B$2:$B$199, "=Coahuila")</f>
        <v>4</v>
      </c>
      <c r="Z4" s="9">
        <f>SUMIFS(Concentrado!AA$2:AA$199,Concentrado!$A$2:$A$199,"="&amp;$A4,Concentrado!$B$2:$B$199, "=Coahuila")</f>
        <v>36817</v>
      </c>
    </row>
    <row r="5" spans="1:26" x14ac:dyDescent="0.25">
      <c r="A5" s="6">
        <v>2020</v>
      </c>
      <c r="B5" s="9">
        <f>SUMIFS(Concentrado!C$2:C$199,Concentrado!$A$2:$A$199,"="&amp;$A5,Concentrado!$B$2:$B$199, "=Coahuila")</f>
        <v>279</v>
      </c>
      <c r="C5" s="9">
        <f>SUMIFS(Concentrado!D$2:D$199,Concentrado!$A$2:$A$199,"="&amp;$A5,Concentrado!$B$2:$B$199, "=Coahuila")</f>
        <v>14453</v>
      </c>
      <c r="D5" s="9">
        <f>SUMIFS(Concentrado!E$2:E$199,Concentrado!$A$2:$A$199,"="&amp;$A5,Concentrado!$B$2:$B$199, "=Coahuila")</f>
        <v>5096</v>
      </c>
      <c r="E5" s="9">
        <f>SUMIFS(Concentrado!F$2:F$199,Concentrado!$A$2:$A$199,"="&amp;$A5,Concentrado!$B$2:$B$199, "=Coahuila")</f>
        <v>2289</v>
      </c>
      <c r="F5" s="9">
        <f>SUMIFS(Concentrado!G$2:G$199,Concentrado!$A$2:$A$199,"="&amp;$A5,Concentrado!$B$2:$B$199, "=Coahuila")</f>
        <v>1484</v>
      </c>
      <c r="G5" s="9">
        <f>SUMIFS(Concentrado!H$2:H$199,Concentrado!$A$2:$A$199,"="&amp;$A5,Concentrado!$B$2:$B$199, "=Coahuila")</f>
        <v>1089</v>
      </c>
      <c r="H5" s="9">
        <f>SUMIFS(Concentrado!I$2:I$199,Concentrado!$A$2:$A$199,"="&amp;$A5,Concentrado!$B$2:$B$199, "=Coahuila")</f>
        <v>801</v>
      </c>
      <c r="I5" s="9">
        <f>SUMIFS(Concentrado!J$2:J$199,Concentrado!$A$2:$A$199,"="&amp;$A5,Concentrado!$B$2:$B$199, "=Coahuila")</f>
        <v>625</v>
      </c>
      <c r="J5" s="9">
        <f>SUMIFS(Concentrado!K$2:K$199,Concentrado!$A$2:$A$199,"="&amp;$A5,Concentrado!$B$2:$B$199, "=Coahuila")</f>
        <v>432</v>
      </c>
      <c r="K5" s="9">
        <f>SUMIFS(Concentrado!L$2:L$199,Concentrado!$A$2:$A$199,"="&amp;$A5,Concentrado!$B$2:$B$199, "=Coahuila")</f>
        <v>351</v>
      </c>
      <c r="L5" s="9">
        <f>SUMIFS(Concentrado!M$2:M$199,Concentrado!$A$2:$A$199,"="&amp;$A5,Concentrado!$B$2:$B$199, "=Coahuila")</f>
        <v>310</v>
      </c>
      <c r="M5" s="9">
        <f>SUMIFS(Concentrado!N$2:N$199,Concentrado!$A$2:$A$199,"="&amp;$A5,Concentrado!$B$2:$B$199, "=Coahuila")</f>
        <v>230</v>
      </c>
      <c r="N5" s="9">
        <f>SUMIFS(Concentrado!O$2:O$199,Concentrado!$A$2:$A$199,"="&amp;$A5,Concentrado!$B$2:$B$199, "=Coahuila")</f>
        <v>192</v>
      </c>
      <c r="O5" s="9">
        <f>SUMIFS(Concentrado!P$2:P$199,Concentrado!$A$2:$A$199,"="&amp;$A5,Concentrado!$B$2:$B$199, "=Coahuila")</f>
        <v>159</v>
      </c>
      <c r="P5" s="9">
        <f>SUMIFS(Concentrado!Q$2:Q$199,Concentrado!$A$2:$A$199,"="&amp;$A5,Concentrado!$B$2:$B$199, "=Coahuila")</f>
        <v>149</v>
      </c>
      <c r="Q5" s="9">
        <f>SUMIFS(Concentrado!R$2:R$199,Concentrado!$A$2:$A$199,"="&amp;$A5,Concentrado!$B$2:$B$199, "=Coahuila")</f>
        <v>567</v>
      </c>
      <c r="R5" s="9">
        <f>SUMIFS(Concentrado!S$2:S$199,Concentrado!$A$2:$A$199,"="&amp;$A5,Concentrado!$B$2:$B$199, "=Coahuila")</f>
        <v>255</v>
      </c>
      <c r="S5" s="9">
        <f>SUMIFS(Concentrado!T$2:T$199,Concentrado!$A$2:$A$199,"="&amp;$A5,Concentrado!$B$2:$B$199, "=Coahuila")</f>
        <v>203</v>
      </c>
      <c r="T5" s="9">
        <f>SUMIFS(Concentrado!U$2:U$199,Concentrado!$A$2:$A$199,"="&amp;$A5,Concentrado!$B$2:$B$199, "=Coahuila")</f>
        <v>23</v>
      </c>
      <c r="U5" s="9">
        <f>SUMIFS(Concentrado!V$2:V$199,Concentrado!$A$2:$A$199,"="&amp;$A5,Concentrado!$B$2:$B$199, "=Coahuila")</f>
        <v>10</v>
      </c>
      <c r="V5" s="9">
        <f>SUMIFS(Concentrado!W$2:W$199,Concentrado!$A$2:$A$199,"="&amp;$A5,Concentrado!$B$2:$B$199, "=Coahuila")</f>
        <v>1</v>
      </c>
      <c r="W5" s="9">
        <f>SUMIFS(Concentrado!X$2:X$199,Concentrado!$A$2:$A$199,"="&amp;$A5,Concentrado!$B$2:$B$199, "=Coahuila")</f>
        <v>2</v>
      </c>
      <c r="X5" s="9">
        <f>SUMIFS(Concentrado!Y$2:Y$199,Concentrado!$A$2:$A$199,"="&amp;$A5,Concentrado!$B$2:$B$199, "=Coahuila")</f>
        <v>1</v>
      </c>
      <c r="Y5" s="9">
        <f>SUMIFS(Concentrado!Z$2:Z$199,Concentrado!$A$2:$A$199,"="&amp;$A5,Concentrado!$B$2:$B$199, "=Coahuila")</f>
        <v>5</v>
      </c>
      <c r="Z5" s="9">
        <f>SUMIFS(Concentrado!AA$2:AA$199,Concentrado!$A$2:$A$199,"="&amp;$A5,Concentrado!$B$2:$B$199, "=Coahuila")</f>
        <v>29006</v>
      </c>
    </row>
    <row r="6" spans="1:26" x14ac:dyDescent="0.25">
      <c r="A6" s="6">
        <v>2021</v>
      </c>
      <c r="B6" s="9">
        <f>SUMIFS(Concentrado!C$2:C$199,Concentrado!$A$2:$A$199,"="&amp;$A6,Concentrado!$B$2:$B$199, "=Coahuila")</f>
        <v>362</v>
      </c>
      <c r="C6" s="9">
        <f>SUMIFS(Concentrado!D$2:D$199,Concentrado!$A$2:$A$199,"="&amp;$A6,Concentrado!$B$2:$B$199, "=Coahuila")</f>
        <v>16180</v>
      </c>
      <c r="D6" s="9">
        <f>SUMIFS(Concentrado!E$2:E$199,Concentrado!$A$2:$A$199,"="&amp;$A6,Concentrado!$B$2:$B$199, "=Coahuila")</f>
        <v>5800</v>
      </c>
      <c r="E6" s="9">
        <f>SUMIFS(Concentrado!F$2:F$199,Concentrado!$A$2:$A$199,"="&amp;$A6,Concentrado!$B$2:$B$199, "=Coahuila")</f>
        <v>2482</v>
      </c>
      <c r="F6" s="9">
        <f>SUMIFS(Concentrado!G$2:G$199,Concentrado!$A$2:$A$199,"="&amp;$A6,Concentrado!$B$2:$B$199, "=Coahuila")</f>
        <v>1521</v>
      </c>
      <c r="G6" s="9">
        <f>SUMIFS(Concentrado!H$2:H$199,Concentrado!$A$2:$A$199,"="&amp;$A6,Concentrado!$B$2:$B$199, "=Coahuila")</f>
        <v>1083</v>
      </c>
      <c r="H6" s="9">
        <f>SUMIFS(Concentrado!I$2:I$199,Concentrado!$A$2:$A$199,"="&amp;$A6,Concentrado!$B$2:$B$199, "=Coahuila")</f>
        <v>836</v>
      </c>
      <c r="I6" s="9">
        <f>SUMIFS(Concentrado!J$2:J$199,Concentrado!$A$2:$A$199,"="&amp;$A6,Concentrado!$B$2:$B$199, "=Coahuila")</f>
        <v>649</v>
      </c>
      <c r="J6" s="9">
        <f>SUMIFS(Concentrado!K$2:K$199,Concentrado!$A$2:$A$199,"="&amp;$A6,Concentrado!$B$2:$B$199, "=Coahuila")</f>
        <v>526</v>
      </c>
      <c r="K6" s="9">
        <f>SUMIFS(Concentrado!L$2:L$199,Concentrado!$A$2:$A$199,"="&amp;$A6,Concentrado!$B$2:$B$199, "=Coahuila")</f>
        <v>409</v>
      </c>
      <c r="L6" s="9">
        <f>SUMIFS(Concentrado!M$2:M$199,Concentrado!$A$2:$A$199,"="&amp;$A6,Concentrado!$B$2:$B$199, "=Coahuila")</f>
        <v>352</v>
      </c>
      <c r="M6" s="9">
        <f>SUMIFS(Concentrado!N$2:N$199,Concentrado!$A$2:$A$199,"="&amp;$A6,Concentrado!$B$2:$B$199, "=Coahuila")</f>
        <v>265</v>
      </c>
      <c r="N6" s="9">
        <f>SUMIFS(Concentrado!O$2:O$199,Concentrado!$A$2:$A$199,"="&amp;$A6,Concentrado!$B$2:$B$199, "=Coahuila")</f>
        <v>213</v>
      </c>
      <c r="O6" s="9">
        <f>SUMIFS(Concentrado!P$2:P$199,Concentrado!$A$2:$A$199,"="&amp;$A6,Concentrado!$B$2:$B$199, "=Coahuila")</f>
        <v>213</v>
      </c>
      <c r="P6" s="9">
        <f>SUMIFS(Concentrado!Q$2:Q$199,Concentrado!$A$2:$A$199,"="&amp;$A6,Concentrado!$B$2:$B$199, "=Coahuila")</f>
        <v>188</v>
      </c>
      <c r="Q6" s="9">
        <f>SUMIFS(Concentrado!R$2:R$199,Concentrado!$A$2:$A$199,"="&amp;$A6,Concentrado!$B$2:$B$199, "=Coahuila")</f>
        <v>710</v>
      </c>
      <c r="R6" s="9">
        <f>SUMIFS(Concentrado!S$2:S$199,Concentrado!$A$2:$A$199,"="&amp;$A6,Concentrado!$B$2:$B$199, "=Coahuila")</f>
        <v>322</v>
      </c>
      <c r="S6" s="9">
        <f>SUMIFS(Concentrado!T$2:T$199,Concentrado!$A$2:$A$199,"="&amp;$A6,Concentrado!$B$2:$B$199, "=Coahuila")</f>
        <v>250</v>
      </c>
      <c r="T6" s="9">
        <f>SUMIFS(Concentrado!U$2:U$199,Concentrado!$A$2:$A$199,"="&amp;$A6,Concentrado!$B$2:$B$199, "=Coahuila")</f>
        <v>40</v>
      </c>
      <c r="U6" s="9">
        <f>SUMIFS(Concentrado!V$2:V$199,Concentrado!$A$2:$A$199,"="&amp;$A6,Concentrado!$B$2:$B$199, "=Coahuila")</f>
        <v>14</v>
      </c>
      <c r="V6" s="9">
        <f>SUMIFS(Concentrado!W$2:W$199,Concentrado!$A$2:$A$199,"="&amp;$A6,Concentrado!$B$2:$B$199, "=Coahuila")</f>
        <v>4</v>
      </c>
      <c r="W6" s="9">
        <f>SUMIFS(Concentrado!X$2:X$199,Concentrado!$A$2:$A$199,"="&amp;$A6,Concentrado!$B$2:$B$199, "=Coahuila")</f>
        <v>6</v>
      </c>
      <c r="X6" s="9">
        <f>SUMIFS(Concentrado!Y$2:Y$199,Concentrado!$A$2:$A$199,"="&amp;$A6,Concentrado!$B$2:$B$199, "=Coahuila")</f>
        <v>2</v>
      </c>
      <c r="Y6" s="9">
        <f>SUMIFS(Concentrado!Z$2:Z$199,Concentrado!$A$2:$A$199,"="&amp;$A6,Concentrado!$B$2:$B$199, "=Coahuila")</f>
        <v>1</v>
      </c>
      <c r="Z6" s="9">
        <f>SUMIFS(Concentrado!AA$2:AA$199,Concentrado!$A$2:$A$199,"="&amp;$A6,Concentrado!$B$2:$B$199, "=Coahuila")</f>
        <v>32428</v>
      </c>
    </row>
    <row r="7" spans="1:26" x14ac:dyDescent="0.25">
      <c r="A7" s="6">
        <v>2022</v>
      </c>
      <c r="B7" s="9">
        <f>SUMIFS(Concentrado!C$2:C$199,Concentrado!$A$2:$A$199,"="&amp;$A7,Concentrado!$B$2:$B$199, "=Coahuila")</f>
        <v>304</v>
      </c>
      <c r="C7" s="9">
        <f>SUMIFS(Concentrado!D$2:D$199,Concentrado!$A$2:$A$199,"="&amp;$A7,Concentrado!$B$2:$B$199, "=Coahuila")</f>
        <v>13351</v>
      </c>
      <c r="D7" s="9">
        <f>SUMIFS(Concentrado!E$2:E$199,Concentrado!$A$2:$A$199,"="&amp;$A7,Concentrado!$B$2:$B$199, "=Coahuila")</f>
        <v>6041</v>
      </c>
      <c r="E7" s="9">
        <f>SUMIFS(Concentrado!F$2:F$199,Concentrado!$A$2:$A$199,"="&amp;$A7,Concentrado!$B$2:$B$199, "=Coahuila")</f>
        <v>2614</v>
      </c>
      <c r="F7" s="9">
        <f>SUMIFS(Concentrado!G$2:G$199,Concentrado!$A$2:$A$199,"="&amp;$A7,Concentrado!$B$2:$B$199, "=Coahuila")</f>
        <v>1450</v>
      </c>
      <c r="G7" s="9">
        <f>SUMIFS(Concentrado!H$2:H$199,Concentrado!$A$2:$A$199,"="&amp;$A7,Concentrado!$B$2:$B$199, "=Coahuila")</f>
        <v>957</v>
      </c>
      <c r="H7" s="9">
        <f>SUMIFS(Concentrado!I$2:I$199,Concentrado!$A$2:$A$199,"="&amp;$A7,Concentrado!$B$2:$B$199, "=Coahuila")</f>
        <v>708</v>
      </c>
      <c r="I7" s="9">
        <f>SUMIFS(Concentrado!J$2:J$199,Concentrado!$A$2:$A$199,"="&amp;$A7,Concentrado!$B$2:$B$199, "=Coahuila")</f>
        <v>606</v>
      </c>
      <c r="J7" s="9">
        <f>SUMIFS(Concentrado!K$2:K$199,Concentrado!$A$2:$A$199,"="&amp;$A7,Concentrado!$B$2:$B$199, "=Coahuila")</f>
        <v>446</v>
      </c>
      <c r="K7" s="9">
        <f>SUMIFS(Concentrado!L$2:L$199,Concentrado!$A$2:$A$199,"="&amp;$A7,Concentrado!$B$2:$B$199, "=Coahuila")</f>
        <v>341</v>
      </c>
      <c r="L7" s="9">
        <f>SUMIFS(Concentrado!M$2:M$199,Concentrado!$A$2:$A$199,"="&amp;$A7,Concentrado!$B$2:$B$199, "=Coahuila")</f>
        <v>296</v>
      </c>
      <c r="M7" s="9">
        <f>SUMIFS(Concentrado!N$2:N$199,Concentrado!$A$2:$A$199,"="&amp;$A7,Concentrado!$B$2:$B$199, "=Coahuila")</f>
        <v>236</v>
      </c>
      <c r="N7" s="9">
        <f>SUMIFS(Concentrado!O$2:O$199,Concentrado!$A$2:$A$199,"="&amp;$A7,Concentrado!$B$2:$B$199, "=Coahuila")</f>
        <v>194</v>
      </c>
      <c r="O7" s="9">
        <f>SUMIFS(Concentrado!P$2:P$199,Concentrado!$A$2:$A$199,"="&amp;$A7,Concentrado!$B$2:$B$199, "=Coahuila")</f>
        <v>174</v>
      </c>
      <c r="P7" s="9">
        <f>SUMIFS(Concentrado!Q$2:Q$199,Concentrado!$A$2:$A$199,"="&amp;$A7,Concentrado!$B$2:$B$199, "=Coahuila")</f>
        <v>148</v>
      </c>
      <c r="Q7" s="9">
        <f>SUMIFS(Concentrado!R$2:R$199,Concentrado!$A$2:$A$199,"="&amp;$A7,Concentrado!$B$2:$B$199, "=Coahuila")</f>
        <v>529</v>
      </c>
      <c r="R7" s="9">
        <f>SUMIFS(Concentrado!S$2:S$199,Concentrado!$A$2:$A$199,"="&amp;$A7,Concentrado!$B$2:$B$199, "=Coahuila")</f>
        <v>268</v>
      </c>
      <c r="S7" s="9">
        <f>SUMIFS(Concentrado!T$2:T$199,Concentrado!$A$2:$A$199,"="&amp;$A7,Concentrado!$B$2:$B$199, "=Coahuila")</f>
        <v>215</v>
      </c>
      <c r="T7" s="9">
        <f>SUMIFS(Concentrado!U$2:U$199,Concentrado!$A$2:$A$199,"="&amp;$A7,Concentrado!$B$2:$B$199, "=Coahuila")</f>
        <v>38</v>
      </c>
      <c r="U7" s="9">
        <f>SUMIFS(Concentrado!V$2:V$199,Concentrado!$A$2:$A$199,"="&amp;$A7,Concentrado!$B$2:$B$199, "=Coahuila")</f>
        <v>14</v>
      </c>
      <c r="V7" s="9">
        <f>SUMIFS(Concentrado!W$2:W$199,Concentrado!$A$2:$A$199,"="&amp;$A7,Concentrado!$B$2:$B$199, "=Coahuila")</f>
        <v>3</v>
      </c>
      <c r="W7" s="9">
        <f>SUMIFS(Concentrado!X$2:X$199,Concentrado!$A$2:$A$199,"="&amp;$A7,Concentrado!$B$2:$B$199, "=Coahuila")</f>
        <v>6</v>
      </c>
      <c r="X7" s="9">
        <f>SUMIFS(Concentrado!Y$2:Y$199,Concentrado!$A$2:$A$199,"="&amp;$A7,Concentrado!$B$2:$B$199, "=Coahuila")</f>
        <v>3</v>
      </c>
      <c r="Y7" s="9">
        <f>SUMIFS(Concentrado!Z$2:Z$199,Concentrado!$A$2:$A$199,"="&amp;$A7,Concentrado!$B$2:$B$199, "=Coahuila")</f>
        <v>0</v>
      </c>
      <c r="Z7" s="9">
        <f>SUMIFS(Concentrado!AA$2:AA$199,Concentrado!$A$2:$A$199,"="&amp;$A7,Concentrado!$B$2:$B$199, "=Coahuila")</f>
        <v>28942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"=Colima")</f>
        <v>676</v>
      </c>
      <c r="C2" s="9">
        <f>SUMIFS(Concentrado!D$2:D$199,Concentrado!$A$2:$A$199,"="&amp;$A2,Concentrado!$B$2:$B$199, "=Colima")</f>
        <v>9199</v>
      </c>
      <c r="D2" s="9">
        <f>SUMIFS(Concentrado!E$2:E$199,Concentrado!$A$2:$A$199,"="&amp;$A2,Concentrado!$B$2:$B$199, "=Colima")</f>
        <v>3334</v>
      </c>
      <c r="E2" s="9">
        <f>SUMIFS(Concentrado!F$2:F$199,Concentrado!$A$2:$A$199,"="&amp;$A2,Concentrado!$B$2:$B$199, "=Colima")</f>
        <v>1782</v>
      </c>
      <c r="F2" s="9">
        <f>SUMIFS(Concentrado!G$2:G$199,Concentrado!$A$2:$A$199,"="&amp;$A2,Concentrado!$B$2:$B$199, "=Colima")</f>
        <v>957</v>
      </c>
      <c r="G2" s="9">
        <f>SUMIFS(Concentrado!H$2:H$199,Concentrado!$A$2:$A$199,"="&amp;$A2,Concentrado!$B$2:$B$199, "=Colima")</f>
        <v>646</v>
      </c>
      <c r="H2" s="9">
        <f>SUMIFS(Concentrado!I$2:I$199,Concentrado!$A$2:$A$199,"="&amp;$A2,Concentrado!$B$2:$B$199, "=Colima")</f>
        <v>517</v>
      </c>
      <c r="I2" s="9">
        <f>SUMIFS(Concentrado!J$2:J$199,Concentrado!$A$2:$A$199,"="&amp;$A2,Concentrado!$B$2:$B$199, "=Colima")</f>
        <v>365</v>
      </c>
      <c r="J2" s="9">
        <f>SUMIFS(Concentrado!K$2:K$199,Concentrado!$A$2:$A$199,"="&amp;$A2,Concentrado!$B$2:$B$199, "=Colima")</f>
        <v>291</v>
      </c>
      <c r="K2" s="9">
        <f>SUMIFS(Concentrado!L$2:L$199,Concentrado!$A$2:$A$199,"="&amp;$A2,Concentrado!$B$2:$B$199, "=Colima")</f>
        <v>204</v>
      </c>
      <c r="L2" s="9">
        <f>SUMIFS(Concentrado!M$2:M$199,Concentrado!$A$2:$A$199,"="&amp;$A2,Concentrado!$B$2:$B$199, "=Colima")</f>
        <v>158</v>
      </c>
      <c r="M2" s="9">
        <f>SUMIFS(Concentrado!N$2:N$199,Concentrado!$A$2:$A$199,"="&amp;$A2,Concentrado!$B$2:$B$199, "=Colima")</f>
        <v>131</v>
      </c>
      <c r="N2" s="9">
        <f>SUMIFS(Concentrado!O$2:O$199,Concentrado!$A$2:$A$199,"="&amp;$A2,Concentrado!$B$2:$B$199, "=Colima")</f>
        <v>90</v>
      </c>
      <c r="O2" s="9">
        <f>SUMIFS(Concentrado!P$2:P$199,Concentrado!$A$2:$A$199,"="&amp;$A2,Concentrado!$B$2:$B$199, "=Colima")</f>
        <v>63</v>
      </c>
      <c r="P2" s="9">
        <f>SUMIFS(Concentrado!Q$2:Q$199,Concentrado!$A$2:$A$199,"="&amp;$A2,Concentrado!$B$2:$B$199, "=Colima")</f>
        <v>87</v>
      </c>
      <c r="Q2" s="9">
        <f>SUMIFS(Concentrado!R$2:R$199,Concentrado!$A$2:$A$199,"="&amp;$A2,Concentrado!$B$2:$B$199, "=Colima")</f>
        <v>235</v>
      </c>
      <c r="R2" s="9">
        <f>SUMIFS(Concentrado!S$2:S$199,Concentrado!$A$2:$A$199,"="&amp;$A2,Concentrado!$B$2:$B$199, "=Colima")</f>
        <v>131</v>
      </c>
      <c r="S2" s="9">
        <f>SUMIFS(Concentrado!T$2:T$199,Concentrado!$A$2:$A$199,"="&amp;$A2,Concentrado!$B$2:$B$199, "=Colima")</f>
        <v>100</v>
      </c>
      <c r="T2" s="9">
        <f>SUMIFS(Concentrado!U$2:U$199,Concentrado!$A$2:$A$199,"="&amp;$A2,Concentrado!$B$2:$B$199, "=Colima")</f>
        <v>10</v>
      </c>
      <c r="U2" s="9">
        <f>SUMIFS(Concentrado!V$2:V$199,Concentrado!$A$2:$A$199,"="&amp;$A2,Concentrado!$B$2:$B$199, "=Colima")</f>
        <v>5</v>
      </c>
      <c r="V2" s="9">
        <f>SUMIFS(Concentrado!W$2:W$199,Concentrado!$A$2:$A$199,"="&amp;$A2,Concentrado!$B$2:$B$199, "=Colima")</f>
        <v>2</v>
      </c>
      <c r="W2" s="9">
        <f>SUMIFS(Concentrado!X$2:X$199,Concentrado!$A$2:$A$199,"="&amp;$A2,Concentrado!$B$2:$B$199, "=Colima")</f>
        <v>0</v>
      </c>
      <c r="X2" s="9">
        <f>SUMIFS(Concentrado!Y$2:Y$199,Concentrado!$A$2:$A$199,"="&amp;$A2,Concentrado!$B$2:$B$199, "=Colima")</f>
        <v>0</v>
      </c>
      <c r="Y2" s="9">
        <f>SUMIFS(Concentrado!Z$2:Z$199,Concentrado!$A$2:$A$199,"="&amp;$A2,Concentrado!$B$2:$B$199, "=Colima")</f>
        <v>0</v>
      </c>
      <c r="Z2" s="9">
        <f>SUMIFS(Concentrado!AA$2:AA$199,Concentrado!$A$2:$A$199,"="&amp;$A2,Concentrado!$B$2:$B$199, "=Colima")</f>
        <v>18983</v>
      </c>
    </row>
    <row r="3" spans="1:26" x14ac:dyDescent="0.25">
      <c r="A3" s="6">
        <v>2018</v>
      </c>
      <c r="B3" s="9">
        <f>SUMIFS(Concentrado!C$2:C$199,Concentrado!$A$2:$A$199,"="&amp;$A3,Concentrado!$B$2:$B$199, "=Colima")</f>
        <v>1576</v>
      </c>
      <c r="C3" s="9">
        <f>SUMIFS(Concentrado!D$2:D$199,Concentrado!$A$2:$A$199,"="&amp;$A3,Concentrado!$B$2:$B$199, "=Colima")</f>
        <v>7591</v>
      </c>
      <c r="D3" s="9">
        <f>SUMIFS(Concentrado!E$2:E$199,Concentrado!$A$2:$A$199,"="&amp;$A3,Concentrado!$B$2:$B$199, "=Colima")</f>
        <v>3625</v>
      </c>
      <c r="E3" s="9">
        <f>SUMIFS(Concentrado!F$2:F$199,Concentrado!$A$2:$A$199,"="&amp;$A3,Concentrado!$B$2:$B$199, "=Colima")</f>
        <v>1893</v>
      </c>
      <c r="F3" s="9">
        <f>SUMIFS(Concentrado!G$2:G$199,Concentrado!$A$2:$A$199,"="&amp;$A3,Concentrado!$B$2:$B$199, "=Colima")</f>
        <v>1015</v>
      </c>
      <c r="G3" s="9">
        <f>SUMIFS(Concentrado!H$2:H$199,Concentrado!$A$2:$A$199,"="&amp;$A3,Concentrado!$B$2:$B$199, "=Colima")</f>
        <v>698</v>
      </c>
      <c r="H3" s="9">
        <f>SUMIFS(Concentrado!I$2:I$199,Concentrado!$A$2:$A$199,"="&amp;$A3,Concentrado!$B$2:$B$199, "=Colima")</f>
        <v>481</v>
      </c>
      <c r="I3" s="9">
        <f>SUMIFS(Concentrado!J$2:J$199,Concentrado!$A$2:$A$199,"="&amp;$A3,Concentrado!$B$2:$B$199, "=Colima")</f>
        <v>363</v>
      </c>
      <c r="J3" s="9">
        <f>SUMIFS(Concentrado!K$2:K$199,Concentrado!$A$2:$A$199,"="&amp;$A3,Concentrado!$B$2:$B$199, "=Colima")</f>
        <v>294</v>
      </c>
      <c r="K3" s="9">
        <f>SUMIFS(Concentrado!L$2:L$199,Concentrado!$A$2:$A$199,"="&amp;$A3,Concentrado!$B$2:$B$199, "=Colima")</f>
        <v>200</v>
      </c>
      <c r="L3" s="9">
        <f>SUMIFS(Concentrado!M$2:M$199,Concentrado!$A$2:$A$199,"="&amp;$A3,Concentrado!$B$2:$B$199, "=Colima")</f>
        <v>157</v>
      </c>
      <c r="M3" s="9">
        <f>SUMIFS(Concentrado!N$2:N$199,Concentrado!$A$2:$A$199,"="&amp;$A3,Concentrado!$B$2:$B$199, "=Colima")</f>
        <v>138</v>
      </c>
      <c r="N3" s="9">
        <f>SUMIFS(Concentrado!O$2:O$199,Concentrado!$A$2:$A$199,"="&amp;$A3,Concentrado!$B$2:$B$199, "=Colima")</f>
        <v>110</v>
      </c>
      <c r="O3" s="9">
        <f>SUMIFS(Concentrado!P$2:P$199,Concentrado!$A$2:$A$199,"="&amp;$A3,Concentrado!$B$2:$B$199, "=Colima")</f>
        <v>91</v>
      </c>
      <c r="P3" s="9">
        <f>SUMIFS(Concentrado!Q$2:Q$199,Concentrado!$A$2:$A$199,"="&amp;$A3,Concentrado!$B$2:$B$199, "=Colima")</f>
        <v>67</v>
      </c>
      <c r="Q3" s="9">
        <f>SUMIFS(Concentrado!R$2:R$199,Concentrado!$A$2:$A$199,"="&amp;$A3,Concentrado!$B$2:$B$199, "=Colima")</f>
        <v>298</v>
      </c>
      <c r="R3" s="9">
        <f>SUMIFS(Concentrado!S$2:S$199,Concentrado!$A$2:$A$199,"="&amp;$A3,Concentrado!$B$2:$B$199, "=Colima")</f>
        <v>214</v>
      </c>
      <c r="S3" s="9">
        <f>SUMIFS(Concentrado!T$2:T$199,Concentrado!$A$2:$A$199,"="&amp;$A3,Concentrado!$B$2:$B$199, "=Colima")</f>
        <v>195</v>
      </c>
      <c r="T3" s="9">
        <f>SUMIFS(Concentrado!U$2:U$199,Concentrado!$A$2:$A$199,"="&amp;$A3,Concentrado!$B$2:$B$199, "=Colima")</f>
        <v>31</v>
      </c>
      <c r="U3" s="9">
        <f>SUMIFS(Concentrado!V$2:V$199,Concentrado!$A$2:$A$199,"="&amp;$A3,Concentrado!$B$2:$B$199, "=Colima")</f>
        <v>8</v>
      </c>
      <c r="V3" s="9">
        <f>SUMIFS(Concentrado!W$2:W$199,Concentrado!$A$2:$A$199,"="&amp;$A3,Concentrado!$B$2:$B$199, "=Colima")</f>
        <v>1</v>
      </c>
      <c r="W3" s="9">
        <f>SUMIFS(Concentrado!X$2:X$199,Concentrado!$A$2:$A$199,"="&amp;$A3,Concentrado!$B$2:$B$199, "=Colima")</f>
        <v>2</v>
      </c>
      <c r="X3" s="9">
        <f>SUMIFS(Concentrado!Y$2:Y$199,Concentrado!$A$2:$A$199,"="&amp;$A3,Concentrado!$B$2:$B$199, "=Colima")</f>
        <v>1</v>
      </c>
      <c r="Y3" s="9">
        <f>SUMIFS(Concentrado!Z$2:Z$199,Concentrado!$A$2:$A$199,"="&amp;$A3,Concentrado!$B$2:$B$199, "=Colima")</f>
        <v>0</v>
      </c>
      <c r="Z3" s="9">
        <f>SUMIFS(Concentrado!AA$2:AA$199,Concentrado!$A$2:$A$199,"="&amp;$A3,Concentrado!$B$2:$B$199, "=Colima")</f>
        <v>19049</v>
      </c>
    </row>
    <row r="4" spans="1:26" x14ac:dyDescent="0.25">
      <c r="A4" s="6">
        <v>2019</v>
      </c>
      <c r="B4" s="9">
        <f>SUMIFS(Concentrado!C$2:C$199,Concentrado!$A$2:$A$199,"="&amp;$A4,Concentrado!$B$2:$B$199, "=Colima")</f>
        <v>4511</v>
      </c>
      <c r="C4" s="9">
        <f>SUMIFS(Concentrado!D$2:D$199,Concentrado!$A$2:$A$199,"="&amp;$A4,Concentrado!$B$2:$B$199, "=Colima")</f>
        <v>6692</v>
      </c>
      <c r="D4" s="9">
        <f>SUMIFS(Concentrado!E$2:E$199,Concentrado!$A$2:$A$199,"="&amp;$A4,Concentrado!$B$2:$B$199, "=Colima")</f>
        <v>3458</v>
      </c>
      <c r="E4" s="9">
        <f>SUMIFS(Concentrado!F$2:F$199,Concentrado!$A$2:$A$199,"="&amp;$A4,Concentrado!$B$2:$B$199, "=Colima")</f>
        <v>1833</v>
      </c>
      <c r="F4" s="9">
        <f>SUMIFS(Concentrado!G$2:G$199,Concentrado!$A$2:$A$199,"="&amp;$A4,Concentrado!$B$2:$B$199, "=Colima")</f>
        <v>992</v>
      </c>
      <c r="G4" s="9">
        <f>SUMIFS(Concentrado!H$2:H$199,Concentrado!$A$2:$A$199,"="&amp;$A4,Concentrado!$B$2:$B$199, "=Colima")</f>
        <v>660</v>
      </c>
      <c r="H4" s="9">
        <f>SUMIFS(Concentrado!I$2:I$199,Concentrado!$A$2:$A$199,"="&amp;$A4,Concentrado!$B$2:$B$199, "=Colima")</f>
        <v>484</v>
      </c>
      <c r="I4" s="9">
        <f>SUMIFS(Concentrado!J$2:J$199,Concentrado!$A$2:$A$199,"="&amp;$A4,Concentrado!$B$2:$B$199, "=Colima")</f>
        <v>382</v>
      </c>
      <c r="J4" s="9">
        <f>SUMIFS(Concentrado!K$2:K$199,Concentrado!$A$2:$A$199,"="&amp;$A4,Concentrado!$B$2:$B$199, "=Colima")</f>
        <v>268</v>
      </c>
      <c r="K4" s="9">
        <f>SUMIFS(Concentrado!L$2:L$199,Concentrado!$A$2:$A$199,"="&amp;$A4,Concentrado!$B$2:$B$199, "=Colima")</f>
        <v>186</v>
      </c>
      <c r="L4" s="9">
        <f>SUMIFS(Concentrado!M$2:M$199,Concentrado!$A$2:$A$199,"="&amp;$A4,Concentrado!$B$2:$B$199, "=Colima")</f>
        <v>181</v>
      </c>
      <c r="M4" s="9">
        <f>SUMIFS(Concentrado!N$2:N$199,Concentrado!$A$2:$A$199,"="&amp;$A4,Concentrado!$B$2:$B$199, "=Colima")</f>
        <v>129</v>
      </c>
      <c r="N4" s="9">
        <f>SUMIFS(Concentrado!O$2:O$199,Concentrado!$A$2:$A$199,"="&amp;$A4,Concentrado!$B$2:$B$199, "=Colima")</f>
        <v>103</v>
      </c>
      <c r="O4" s="9">
        <f>SUMIFS(Concentrado!P$2:P$199,Concentrado!$A$2:$A$199,"="&amp;$A4,Concentrado!$B$2:$B$199, "=Colima")</f>
        <v>88</v>
      </c>
      <c r="P4" s="9">
        <f>SUMIFS(Concentrado!Q$2:Q$199,Concentrado!$A$2:$A$199,"="&amp;$A4,Concentrado!$B$2:$B$199, "=Colima")</f>
        <v>76</v>
      </c>
      <c r="Q4" s="9">
        <f>SUMIFS(Concentrado!R$2:R$199,Concentrado!$A$2:$A$199,"="&amp;$A4,Concentrado!$B$2:$B$199, "=Colima")</f>
        <v>312</v>
      </c>
      <c r="R4" s="9">
        <f>SUMIFS(Concentrado!S$2:S$199,Concentrado!$A$2:$A$199,"="&amp;$A4,Concentrado!$B$2:$B$199, "=Colima")</f>
        <v>218</v>
      </c>
      <c r="S4" s="9">
        <f>SUMIFS(Concentrado!T$2:T$199,Concentrado!$A$2:$A$199,"="&amp;$A4,Concentrado!$B$2:$B$199, "=Colima")</f>
        <v>186</v>
      </c>
      <c r="T4" s="9">
        <f>SUMIFS(Concentrado!U$2:U$199,Concentrado!$A$2:$A$199,"="&amp;$A4,Concentrado!$B$2:$B$199, "=Colima")</f>
        <v>26</v>
      </c>
      <c r="U4" s="9">
        <f>SUMIFS(Concentrado!V$2:V$199,Concentrado!$A$2:$A$199,"="&amp;$A4,Concentrado!$B$2:$B$199, "=Colima")</f>
        <v>7</v>
      </c>
      <c r="V4" s="9">
        <f>SUMIFS(Concentrado!W$2:W$199,Concentrado!$A$2:$A$199,"="&amp;$A4,Concentrado!$B$2:$B$199, "=Colima")</f>
        <v>0</v>
      </c>
      <c r="W4" s="9">
        <f>SUMIFS(Concentrado!X$2:X$199,Concentrado!$A$2:$A$199,"="&amp;$A4,Concentrado!$B$2:$B$199, "=Colima")</f>
        <v>1</v>
      </c>
      <c r="X4" s="9">
        <f>SUMIFS(Concentrado!Y$2:Y$199,Concentrado!$A$2:$A$199,"="&amp;$A4,Concentrado!$B$2:$B$199, "=Colima")</f>
        <v>2</v>
      </c>
      <c r="Y4" s="9">
        <f>SUMIFS(Concentrado!Z$2:Z$199,Concentrado!$A$2:$A$199,"="&amp;$A4,Concentrado!$B$2:$B$199, "=Colima")</f>
        <v>0</v>
      </c>
      <c r="Z4" s="9">
        <f>SUMIFS(Concentrado!AA$2:AA$199,Concentrado!$A$2:$A$199,"="&amp;$A4,Concentrado!$B$2:$B$199, "=Colima")</f>
        <v>20795</v>
      </c>
    </row>
    <row r="5" spans="1:26" x14ac:dyDescent="0.25">
      <c r="A5" s="6">
        <v>2020</v>
      </c>
      <c r="B5" s="9">
        <f>SUMIFS(Concentrado!C$2:C$199,Concentrado!$A$2:$A$199,"="&amp;$A5,Concentrado!$B$2:$B$199, "=Colima")</f>
        <v>3305</v>
      </c>
      <c r="C5" s="9">
        <f>SUMIFS(Concentrado!D$2:D$199,Concentrado!$A$2:$A$199,"="&amp;$A5,Concentrado!$B$2:$B$199, "=Colima")</f>
        <v>5758</v>
      </c>
      <c r="D5" s="9">
        <f>SUMIFS(Concentrado!E$2:E$199,Concentrado!$A$2:$A$199,"="&amp;$A5,Concentrado!$B$2:$B$199, "=Colima")</f>
        <v>2386</v>
      </c>
      <c r="E5" s="9">
        <f>SUMIFS(Concentrado!F$2:F$199,Concentrado!$A$2:$A$199,"="&amp;$A5,Concentrado!$B$2:$B$199, "=Colima")</f>
        <v>1131</v>
      </c>
      <c r="F5" s="9">
        <f>SUMIFS(Concentrado!G$2:G$199,Concentrado!$A$2:$A$199,"="&amp;$A5,Concentrado!$B$2:$B$199, "=Colima")</f>
        <v>748</v>
      </c>
      <c r="G5" s="9">
        <f>SUMIFS(Concentrado!H$2:H$199,Concentrado!$A$2:$A$199,"="&amp;$A5,Concentrado!$B$2:$B$199, "=Colima")</f>
        <v>492</v>
      </c>
      <c r="H5" s="9">
        <f>SUMIFS(Concentrado!I$2:I$199,Concentrado!$A$2:$A$199,"="&amp;$A5,Concentrado!$B$2:$B$199, "=Colima")</f>
        <v>385</v>
      </c>
      <c r="I5" s="9">
        <f>SUMIFS(Concentrado!J$2:J$199,Concentrado!$A$2:$A$199,"="&amp;$A5,Concentrado!$B$2:$B$199, "=Colima")</f>
        <v>321</v>
      </c>
      <c r="J5" s="9">
        <f>SUMIFS(Concentrado!K$2:K$199,Concentrado!$A$2:$A$199,"="&amp;$A5,Concentrado!$B$2:$B$199, "=Colima")</f>
        <v>228</v>
      </c>
      <c r="K5" s="9">
        <f>SUMIFS(Concentrado!L$2:L$199,Concentrado!$A$2:$A$199,"="&amp;$A5,Concentrado!$B$2:$B$199, "=Colima")</f>
        <v>147</v>
      </c>
      <c r="L5" s="9">
        <f>SUMIFS(Concentrado!M$2:M$199,Concentrado!$A$2:$A$199,"="&amp;$A5,Concentrado!$B$2:$B$199, "=Colima")</f>
        <v>125</v>
      </c>
      <c r="M5" s="9">
        <f>SUMIFS(Concentrado!N$2:N$199,Concentrado!$A$2:$A$199,"="&amp;$A5,Concentrado!$B$2:$B$199, "=Colima")</f>
        <v>109</v>
      </c>
      <c r="N5" s="9">
        <f>SUMIFS(Concentrado!O$2:O$199,Concentrado!$A$2:$A$199,"="&amp;$A5,Concentrado!$B$2:$B$199, "=Colima")</f>
        <v>104</v>
      </c>
      <c r="O5" s="9">
        <f>SUMIFS(Concentrado!P$2:P$199,Concentrado!$A$2:$A$199,"="&amp;$A5,Concentrado!$B$2:$B$199, "=Colima")</f>
        <v>80</v>
      </c>
      <c r="P5" s="9">
        <f>SUMIFS(Concentrado!Q$2:Q$199,Concentrado!$A$2:$A$199,"="&amp;$A5,Concentrado!$B$2:$B$199, "=Colima")</f>
        <v>68</v>
      </c>
      <c r="Q5" s="9">
        <f>SUMIFS(Concentrado!R$2:R$199,Concentrado!$A$2:$A$199,"="&amp;$A5,Concentrado!$B$2:$B$199, "=Colima")</f>
        <v>256</v>
      </c>
      <c r="R5" s="9">
        <f>SUMIFS(Concentrado!S$2:S$199,Concentrado!$A$2:$A$199,"="&amp;$A5,Concentrado!$B$2:$B$199, "=Colima")</f>
        <v>134</v>
      </c>
      <c r="S5" s="9">
        <f>SUMIFS(Concentrado!T$2:T$199,Concentrado!$A$2:$A$199,"="&amp;$A5,Concentrado!$B$2:$B$199, "=Colima")</f>
        <v>150</v>
      </c>
      <c r="T5" s="9">
        <f>SUMIFS(Concentrado!U$2:U$199,Concentrado!$A$2:$A$199,"="&amp;$A5,Concentrado!$B$2:$B$199, "=Colima")</f>
        <v>12</v>
      </c>
      <c r="U5" s="9">
        <f>SUMIFS(Concentrado!V$2:V$199,Concentrado!$A$2:$A$199,"="&amp;$A5,Concentrado!$B$2:$B$199, "=Colima")</f>
        <v>11</v>
      </c>
      <c r="V5" s="9">
        <f>SUMIFS(Concentrado!W$2:W$199,Concentrado!$A$2:$A$199,"="&amp;$A5,Concentrado!$B$2:$B$199, "=Colima")</f>
        <v>1</v>
      </c>
      <c r="W5" s="9">
        <f>SUMIFS(Concentrado!X$2:X$199,Concentrado!$A$2:$A$199,"="&amp;$A5,Concentrado!$B$2:$B$199, "=Colima")</f>
        <v>1</v>
      </c>
      <c r="X5" s="9">
        <f>SUMIFS(Concentrado!Y$2:Y$199,Concentrado!$A$2:$A$199,"="&amp;$A5,Concentrado!$B$2:$B$199, "=Colima")</f>
        <v>0</v>
      </c>
      <c r="Y5" s="9">
        <f>SUMIFS(Concentrado!Z$2:Z$199,Concentrado!$A$2:$A$199,"="&amp;$A5,Concentrado!$B$2:$B$199, "=Colima")</f>
        <v>0</v>
      </c>
      <c r="Z5" s="9">
        <f>SUMIFS(Concentrado!AA$2:AA$199,Concentrado!$A$2:$A$199,"="&amp;$A5,Concentrado!$B$2:$B$199, "=Colima")</f>
        <v>15952</v>
      </c>
    </row>
    <row r="6" spans="1:26" x14ac:dyDescent="0.25">
      <c r="A6" s="6">
        <v>2021</v>
      </c>
      <c r="B6" s="9">
        <f>SUMIFS(Concentrado!C$2:C$199,Concentrado!$A$2:$A$199,"="&amp;$A6,Concentrado!$B$2:$B$199, "=Colima")</f>
        <v>1773</v>
      </c>
      <c r="C6" s="9">
        <f>SUMIFS(Concentrado!D$2:D$199,Concentrado!$A$2:$A$199,"="&amp;$A6,Concentrado!$B$2:$B$199, "=Colima")</f>
        <v>5924</v>
      </c>
      <c r="D6" s="9">
        <f>SUMIFS(Concentrado!E$2:E$199,Concentrado!$A$2:$A$199,"="&amp;$A6,Concentrado!$B$2:$B$199, "=Colima")</f>
        <v>2400</v>
      </c>
      <c r="E6" s="9">
        <f>SUMIFS(Concentrado!F$2:F$199,Concentrado!$A$2:$A$199,"="&amp;$A6,Concentrado!$B$2:$B$199, "=Colima")</f>
        <v>1085</v>
      </c>
      <c r="F6" s="9">
        <f>SUMIFS(Concentrado!G$2:G$199,Concentrado!$A$2:$A$199,"="&amp;$A6,Concentrado!$B$2:$B$199, "=Colima")</f>
        <v>687</v>
      </c>
      <c r="G6" s="9">
        <f>SUMIFS(Concentrado!H$2:H$199,Concentrado!$A$2:$A$199,"="&amp;$A6,Concentrado!$B$2:$B$199, "=Colima")</f>
        <v>494</v>
      </c>
      <c r="H6" s="9">
        <f>SUMIFS(Concentrado!I$2:I$199,Concentrado!$A$2:$A$199,"="&amp;$A6,Concentrado!$B$2:$B$199, "=Colima")</f>
        <v>400</v>
      </c>
      <c r="I6" s="9">
        <f>SUMIFS(Concentrado!J$2:J$199,Concentrado!$A$2:$A$199,"="&amp;$A6,Concentrado!$B$2:$B$199, "=Colima")</f>
        <v>305</v>
      </c>
      <c r="J6" s="9">
        <f>SUMIFS(Concentrado!K$2:K$199,Concentrado!$A$2:$A$199,"="&amp;$A6,Concentrado!$B$2:$B$199, "=Colima")</f>
        <v>217</v>
      </c>
      <c r="K6" s="9">
        <f>SUMIFS(Concentrado!L$2:L$199,Concentrado!$A$2:$A$199,"="&amp;$A6,Concentrado!$B$2:$B$199, "=Colima")</f>
        <v>163</v>
      </c>
      <c r="L6" s="9">
        <f>SUMIFS(Concentrado!M$2:M$199,Concentrado!$A$2:$A$199,"="&amp;$A6,Concentrado!$B$2:$B$199, "=Colima")</f>
        <v>125</v>
      </c>
      <c r="M6" s="9">
        <f>SUMIFS(Concentrado!N$2:N$199,Concentrado!$A$2:$A$199,"="&amp;$A6,Concentrado!$B$2:$B$199, "=Colima")</f>
        <v>125</v>
      </c>
      <c r="N6" s="9">
        <f>SUMIFS(Concentrado!O$2:O$199,Concentrado!$A$2:$A$199,"="&amp;$A6,Concentrado!$B$2:$B$199, "=Colima")</f>
        <v>93</v>
      </c>
      <c r="O6" s="9">
        <f>SUMIFS(Concentrado!P$2:P$199,Concentrado!$A$2:$A$199,"="&amp;$A6,Concentrado!$B$2:$B$199, "=Colima")</f>
        <v>85</v>
      </c>
      <c r="P6" s="9">
        <f>SUMIFS(Concentrado!Q$2:Q$199,Concentrado!$A$2:$A$199,"="&amp;$A6,Concentrado!$B$2:$B$199, "=Colima")</f>
        <v>84</v>
      </c>
      <c r="Q6" s="9">
        <f>SUMIFS(Concentrado!R$2:R$199,Concentrado!$A$2:$A$199,"="&amp;$A6,Concentrado!$B$2:$B$199, "=Colima")</f>
        <v>253</v>
      </c>
      <c r="R6" s="9">
        <f>SUMIFS(Concentrado!S$2:S$199,Concentrado!$A$2:$A$199,"="&amp;$A6,Concentrado!$B$2:$B$199, "=Colima")</f>
        <v>144</v>
      </c>
      <c r="S6" s="9">
        <f>SUMIFS(Concentrado!T$2:T$199,Concentrado!$A$2:$A$199,"="&amp;$A6,Concentrado!$B$2:$B$199, "=Colima")</f>
        <v>152</v>
      </c>
      <c r="T6" s="9">
        <f>SUMIFS(Concentrado!U$2:U$199,Concentrado!$A$2:$A$199,"="&amp;$A6,Concentrado!$B$2:$B$199, "=Colima")</f>
        <v>27</v>
      </c>
      <c r="U6" s="9">
        <f>SUMIFS(Concentrado!V$2:V$199,Concentrado!$A$2:$A$199,"="&amp;$A6,Concentrado!$B$2:$B$199, "=Colima")</f>
        <v>13</v>
      </c>
      <c r="V6" s="9">
        <f>SUMIFS(Concentrado!W$2:W$199,Concentrado!$A$2:$A$199,"="&amp;$A6,Concentrado!$B$2:$B$199, "=Colima")</f>
        <v>0</v>
      </c>
      <c r="W6" s="9">
        <f>SUMIFS(Concentrado!X$2:X$199,Concentrado!$A$2:$A$199,"="&amp;$A6,Concentrado!$B$2:$B$199, "=Colima")</f>
        <v>1</v>
      </c>
      <c r="X6" s="9">
        <f>SUMIFS(Concentrado!Y$2:Y$199,Concentrado!$A$2:$A$199,"="&amp;$A6,Concentrado!$B$2:$B$199, "=Colima")</f>
        <v>1</v>
      </c>
      <c r="Y6" s="9">
        <f>SUMIFS(Concentrado!Z$2:Z$199,Concentrado!$A$2:$A$199,"="&amp;$A6,Concentrado!$B$2:$B$199, "=Colima")</f>
        <v>0</v>
      </c>
      <c r="Z6" s="9">
        <f>SUMIFS(Concentrado!AA$2:AA$199,Concentrado!$A$2:$A$199,"="&amp;$A6,Concentrado!$B$2:$B$199, "=Colima")</f>
        <v>14551</v>
      </c>
    </row>
    <row r="7" spans="1:26" x14ac:dyDescent="0.25">
      <c r="A7" s="6">
        <v>2022</v>
      </c>
      <c r="B7" s="9">
        <f>SUMIFS(Concentrado!C$2:C$199,Concentrado!$A$2:$A$199,"="&amp;$A7,Concentrado!$B$2:$B$199, "=Colima")</f>
        <v>1815</v>
      </c>
      <c r="C7" s="9">
        <f>SUMIFS(Concentrado!D$2:D$199,Concentrado!$A$2:$A$199,"="&amp;$A7,Concentrado!$B$2:$B$199, "=Colima")</f>
        <v>5077</v>
      </c>
      <c r="D7" s="9">
        <f>SUMIFS(Concentrado!E$2:E$199,Concentrado!$A$2:$A$199,"="&amp;$A7,Concentrado!$B$2:$B$199, "=Colima")</f>
        <v>2639</v>
      </c>
      <c r="E7" s="9">
        <f>SUMIFS(Concentrado!F$2:F$199,Concentrado!$A$2:$A$199,"="&amp;$A7,Concentrado!$B$2:$B$199, "=Colima")</f>
        <v>1077</v>
      </c>
      <c r="F7" s="9">
        <f>SUMIFS(Concentrado!G$2:G$199,Concentrado!$A$2:$A$199,"="&amp;$A7,Concentrado!$B$2:$B$199, "=Colima")</f>
        <v>714</v>
      </c>
      <c r="G7" s="9">
        <f>SUMIFS(Concentrado!H$2:H$199,Concentrado!$A$2:$A$199,"="&amp;$A7,Concentrado!$B$2:$B$199, "=Colima")</f>
        <v>480</v>
      </c>
      <c r="H7" s="9">
        <f>SUMIFS(Concentrado!I$2:I$199,Concentrado!$A$2:$A$199,"="&amp;$A7,Concentrado!$B$2:$B$199, "=Colima")</f>
        <v>388</v>
      </c>
      <c r="I7" s="9">
        <f>SUMIFS(Concentrado!J$2:J$199,Concentrado!$A$2:$A$199,"="&amp;$A7,Concentrado!$B$2:$B$199, "=Colima")</f>
        <v>312</v>
      </c>
      <c r="J7" s="9">
        <f>SUMIFS(Concentrado!K$2:K$199,Concentrado!$A$2:$A$199,"="&amp;$A7,Concentrado!$B$2:$B$199, "=Colima")</f>
        <v>213</v>
      </c>
      <c r="K7" s="9">
        <f>SUMIFS(Concentrado!L$2:L$199,Concentrado!$A$2:$A$199,"="&amp;$A7,Concentrado!$B$2:$B$199, "=Colima")</f>
        <v>162</v>
      </c>
      <c r="L7" s="9">
        <f>SUMIFS(Concentrado!M$2:M$199,Concentrado!$A$2:$A$199,"="&amp;$A7,Concentrado!$B$2:$B$199, "=Colima")</f>
        <v>145</v>
      </c>
      <c r="M7" s="9">
        <f>SUMIFS(Concentrado!N$2:N$199,Concentrado!$A$2:$A$199,"="&amp;$A7,Concentrado!$B$2:$B$199, "=Colima")</f>
        <v>110</v>
      </c>
      <c r="N7" s="9">
        <f>SUMIFS(Concentrado!O$2:O$199,Concentrado!$A$2:$A$199,"="&amp;$A7,Concentrado!$B$2:$B$199, "=Colima")</f>
        <v>102</v>
      </c>
      <c r="O7" s="9">
        <f>SUMIFS(Concentrado!P$2:P$199,Concentrado!$A$2:$A$199,"="&amp;$A7,Concentrado!$B$2:$B$199, "=Colima")</f>
        <v>71</v>
      </c>
      <c r="P7" s="9">
        <f>SUMIFS(Concentrado!Q$2:Q$199,Concentrado!$A$2:$A$199,"="&amp;$A7,Concentrado!$B$2:$B$199, "=Colima")</f>
        <v>62</v>
      </c>
      <c r="Q7" s="9">
        <f>SUMIFS(Concentrado!R$2:R$199,Concentrado!$A$2:$A$199,"="&amp;$A7,Concentrado!$B$2:$B$199, "=Colima")</f>
        <v>268</v>
      </c>
      <c r="R7" s="9">
        <f>SUMIFS(Concentrado!S$2:S$199,Concentrado!$A$2:$A$199,"="&amp;$A7,Concentrado!$B$2:$B$199, "=Colima")</f>
        <v>149</v>
      </c>
      <c r="S7" s="9">
        <f>SUMIFS(Concentrado!T$2:T$199,Concentrado!$A$2:$A$199,"="&amp;$A7,Concentrado!$B$2:$B$199, "=Colima")</f>
        <v>123</v>
      </c>
      <c r="T7" s="9">
        <f>SUMIFS(Concentrado!U$2:U$199,Concentrado!$A$2:$A$199,"="&amp;$A7,Concentrado!$B$2:$B$199, "=Colima")</f>
        <v>20</v>
      </c>
      <c r="U7" s="9">
        <f>SUMIFS(Concentrado!V$2:V$199,Concentrado!$A$2:$A$199,"="&amp;$A7,Concentrado!$B$2:$B$199, "=Colima")</f>
        <v>9</v>
      </c>
      <c r="V7" s="9">
        <f>SUMIFS(Concentrado!W$2:W$199,Concentrado!$A$2:$A$199,"="&amp;$A7,Concentrado!$B$2:$B$199, "=Colima")</f>
        <v>6</v>
      </c>
      <c r="W7" s="9">
        <f>SUMIFS(Concentrado!X$2:X$199,Concentrado!$A$2:$A$199,"="&amp;$A7,Concentrado!$B$2:$B$199, "=Colima")</f>
        <v>3</v>
      </c>
      <c r="X7" s="9">
        <f>SUMIFS(Concentrado!Y$2:Y$199,Concentrado!$A$2:$A$199,"="&amp;$A7,Concentrado!$B$2:$B$199, "=Colima")</f>
        <v>4</v>
      </c>
      <c r="Y7" s="9">
        <f>SUMIFS(Concentrado!Z$2:Z$199,Concentrado!$A$2:$A$199,"="&amp;$A7,Concentrado!$B$2:$B$199, "=Colima")</f>
        <v>2</v>
      </c>
      <c r="Z7" s="9">
        <f>SUMIFS(Concentrado!AA$2:AA$199,Concentrado!$A$2:$A$199,"="&amp;$A7,Concentrado!$B$2:$B$199, "=Colima")</f>
        <v>13951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"=Durango")</f>
        <v>12323</v>
      </c>
      <c r="C2" s="9">
        <f>SUMIFS(Concentrado!D$2:D$199,Concentrado!$A$2:$A$199,"="&amp;$A2,Concentrado!$B$2:$B$199, "=Durango")</f>
        <v>20755</v>
      </c>
      <c r="D2" s="9">
        <f>SUMIFS(Concentrado!E$2:E$199,Concentrado!$A$2:$A$199,"="&amp;$A2,Concentrado!$B$2:$B$199, "=Durango")</f>
        <v>6645</v>
      </c>
      <c r="E2" s="9">
        <f>SUMIFS(Concentrado!F$2:F$199,Concentrado!$A$2:$A$199,"="&amp;$A2,Concentrado!$B$2:$B$199, "=Durango")</f>
        <v>2238</v>
      </c>
      <c r="F2" s="9">
        <f>SUMIFS(Concentrado!G$2:G$199,Concentrado!$A$2:$A$199,"="&amp;$A2,Concentrado!$B$2:$B$199, "=Durango")</f>
        <v>1399</v>
      </c>
      <c r="G2" s="9">
        <f>SUMIFS(Concentrado!H$2:H$199,Concentrado!$A$2:$A$199,"="&amp;$A2,Concentrado!$B$2:$B$199, "=Durango")</f>
        <v>1106</v>
      </c>
      <c r="H2" s="9">
        <f>SUMIFS(Concentrado!I$2:I$199,Concentrado!$A$2:$A$199,"="&amp;$A2,Concentrado!$B$2:$B$199, "=Durango")</f>
        <v>890</v>
      </c>
      <c r="I2" s="9">
        <f>SUMIFS(Concentrado!J$2:J$199,Concentrado!$A$2:$A$199,"="&amp;$A2,Concentrado!$B$2:$B$199, "=Durango")</f>
        <v>730</v>
      </c>
      <c r="J2" s="9">
        <f>SUMIFS(Concentrado!K$2:K$199,Concentrado!$A$2:$A$199,"="&amp;$A2,Concentrado!$B$2:$B$199, "=Durango")</f>
        <v>497</v>
      </c>
      <c r="K2" s="9">
        <f>SUMIFS(Concentrado!L$2:L$199,Concentrado!$A$2:$A$199,"="&amp;$A2,Concentrado!$B$2:$B$199, "=Durango")</f>
        <v>405</v>
      </c>
      <c r="L2" s="9">
        <f>SUMIFS(Concentrado!M$2:M$199,Concentrado!$A$2:$A$199,"="&amp;$A2,Concentrado!$B$2:$B$199, "=Durango")</f>
        <v>340</v>
      </c>
      <c r="M2" s="9">
        <f>SUMIFS(Concentrado!N$2:N$199,Concentrado!$A$2:$A$199,"="&amp;$A2,Concentrado!$B$2:$B$199, "=Durango")</f>
        <v>313</v>
      </c>
      <c r="N2" s="9">
        <f>SUMIFS(Concentrado!O$2:O$199,Concentrado!$A$2:$A$199,"="&amp;$A2,Concentrado!$B$2:$B$199, "=Durango")</f>
        <v>251</v>
      </c>
      <c r="O2" s="9">
        <f>SUMIFS(Concentrado!P$2:P$199,Concentrado!$A$2:$A$199,"="&amp;$A2,Concentrado!$B$2:$B$199, "=Durango")</f>
        <v>227</v>
      </c>
      <c r="P2" s="9">
        <f>SUMIFS(Concentrado!Q$2:Q$199,Concentrado!$A$2:$A$199,"="&amp;$A2,Concentrado!$B$2:$B$199, "=Durango")</f>
        <v>207</v>
      </c>
      <c r="Q2" s="9">
        <f>SUMIFS(Concentrado!R$2:R$199,Concentrado!$A$2:$A$199,"="&amp;$A2,Concentrado!$B$2:$B$199, "=Durango")</f>
        <v>713</v>
      </c>
      <c r="R2" s="9">
        <f>SUMIFS(Concentrado!S$2:S$199,Concentrado!$A$2:$A$199,"="&amp;$A2,Concentrado!$B$2:$B$199, "=Durango")</f>
        <v>289</v>
      </c>
      <c r="S2" s="9">
        <f>SUMIFS(Concentrado!T$2:T$199,Concentrado!$A$2:$A$199,"="&amp;$A2,Concentrado!$B$2:$B$199, "=Durango")</f>
        <v>232</v>
      </c>
      <c r="T2" s="9">
        <f>SUMIFS(Concentrado!U$2:U$199,Concentrado!$A$2:$A$199,"="&amp;$A2,Concentrado!$B$2:$B$199, "=Durango")</f>
        <v>27</v>
      </c>
      <c r="U2" s="9">
        <f>SUMIFS(Concentrado!V$2:V$199,Concentrado!$A$2:$A$199,"="&amp;$A2,Concentrado!$B$2:$B$199, "=Durango")</f>
        <v>12</v>
      </c>
      <c r="V2" s="9">
        <f>SUMIFS(Concentrado!W$2:W$199,Concentrado!$A$2:$A$199,"="&amp;$A2,Concentrado!$B$2:$B$199, "=Durango")</f>
        <v>1</v>
      </c>
      <c r="W2" s="9">
        <f>SUMIFS(Concentrado!X$2:X$199,Concentrado!$A$2:$A$199,"="&amp;$A2,Concentrado!$B$2:$B$199, "=Durango")</f>
        <v>1</v>
      </c>
      <c r="X2" s="9">
        <f>SUMIFS(Concentrado!Y$2:Y$199,Concentrado!$A$2:$A$199,"="&amp;$A2,Concentrado!$B$2:$B$199, "=Durango")</f>
        <v>8</v>
      </c>
      <c r="Y2" s="9">
        <f>SUMIFS(Concentrado!Z$2:Z$199,Concentrado!$A$2:$A$199,"="&amp;$A2,Concentrado!$B$2:$B$199, "=Durango")</f>
        <v>7</v>
      </c>
      <c r="Z2" s="9">
        <f>SUMIFS(Concentrado!AA$2:AA$199,Concentrado!$A$2:$A$199,"="&amp;$A2,Concentrado!$B$2:$B$199, "=Durango")</f>
        <v>49616</v>
      </c>
    </row>
    <row r="3" spans="1:26" x14ac:dyDescent="0.25">
      <c r="A3" s="6">
        <v>2018</v>
      </c>
      <c r="B3" s="9">
        <f>SUMIFS(Concentrado!C$2:C$199,Concentrado!$A$2:$A$199,"="&amp;$A3,Concentrado!$B$2:$B$199, "=Durango")</f>
        <v>13603</v>
      </c>
      <c r="C3" s="9">
        <f>SUMIFS(Concentrado!D$2:D$199,Concentrado!$A$2:$A$199,"="&amp;$A3,Concentrado!$B$2:$B$199, "=Durango")</f>
        <v>17975</v>
      </c>
      <c r="D3" s="9">
        <f>SUMIFS(Concentrado!E$2:E$199,Concentrado!$A$2:$A$199,"="&amp;$A3,Concentrado!$B$2:$B$199, "=Durango")</f>
        <v>6633</v>
      </c>
      <c r="E3" s="9">
        <f>SUMIFS(Concentrado!F$2:F$199,Concentrado!$A$2:$A$199,"="&amp;$A3,Concentrado!$B$2:$B$199, "=Durango")</f>
        <v>2733</v>
      </c>
      <c r="F3" s="9">
        <f>SUMIFS(Concentrado!G$2:G$199,Concentrado!$A$2:$A$199,"="&amp;$A3,Concentrado!$B$2:$B$199, "=Durango")</f>
        <v>1494</v>
      </c>
      <c r="G3" s="9">
        <f>SUMIFS(Concentrado!H$2:H$199,Concentrado!$A$2:$A$199,"="&amp;$A3,Concentrado!$B$2:$B$199, "=Durango")</f>
        <v>1041</v>
      </c>
      <c r="H3" s="9">
        <f>SUMIFS(Concentrado!I$2:I$199,Concentrado!$A$2:$A$199,"="&amp;$A3,Concentrado!$B$2:$B$199, "=Durango")</f>
        <v>841</v>
      </c>
      <c r="I3" s="9">
        <f>SUMIFS(Concentrado!J$2:J$199,Concentrado!$A$2:$A$199,"="&amp;$A3,Concentrado!$B$2:$B$199, "=Durango")</f>
        <v>682</v>
      </c>
      <c r="J3" s="9">
        <f>SUMIFS(Concentrado!K$2:K$199,Concentrado!$A$2:$A$199,"="&amp;$A3,Concentrado!$B$2:$B$199, "=Durango")</f>
        <v>549</v>
      </c>
      <c r="K3" s="9">
        <f>SUMIFS(Concentrado!L$2:L$199,Concentrado!$A$2:$A$199,"="&amp;$A3,Concentrado!$B$2:$B$199, "=Durango")</f>
        <v>415</v>
      </c>
      <c r="L3" s="9">
        <f>SUMIFS(Concentrado!M$2:M$199,Concentrado!$A$2:$A$199,"="&amp;$A3,Concentrado!$B$2:$B$199, "=Durango")</f>
        <v>354</v>
      </c>
      <c r="M3" s="9">
        <f>SUMIFS(Concentrado!N$2:N$199,Concentrado!$A$2:$A$199,"="&amp;$A3,Concentrado!$B$2:$B$199, "=Durango")</f>
        <v>280</v>
      </c>
      <c r="N3" s="9">
        <f>SUMIFS(Concentrado!O$2:O$199,Concentrado!$A$2:$A$199,"="&amp;$A3,Concentrado!$B$2:$B$199, "=Durango")</f>
        <v>255</v>
      </c>
      <c r="O3" s="9">
        <f>SUMIFS(Concentrado!P$2:P$199,Concentrado!$A$2:$A$199,"="&amp;$A3,Concentrado!$B$2:$B$199, "=Durango")</f>
        <v>188</v>
      </c>
      <c r="P3" s="9">
        <f>SUMIFS(Concentrado!Q$2:Q$199,Concentrado!$A$2:$A$199,"="&amp;$A3,Concentrado!$B$2:$B$199, "=Durango")</f>
        <v>204</v>
      </c>
      <c r="Q3" s="9">
        <f>SUMIFS(Concentrado!R$2:R$199,Concentrado!$A$2:$A$199,"="&amp;$A3,Concentrado!$B$2:$B$199, "=Durango")</f>
        <v>709</v>
      </c>
      <c r="R3" s="9">
        <f>SUMIFS(Concentrado!S$2:S$199,Concentrado!$A$2:$A$199,"="&amp;$A3,Concentrado!$B$2:$B$199, "=Durango")</f>
        <v>312</v>
      </c>
      <c r="S3" s="9">
        <f>SUMIFS(Concentrado!T$2:T$199,Concentrado!$A$2:$A$199,"="&amp;$A3,Concentrado!$B$2:$B$199, "=Durango")</f>
        <v>235</v>
      </c>
      <c r="T3" s="9">
        <f>SUMIFS(Concentrado!U$2:U$199,Concentrado!$A$2:$A$199,"="&amp;$A3,Concentrado!$B$2:$B$199, "=Durango")</f>
        <v>29</v>
      </c>
      <c r="U3" s="9">
        <f>SUMIFS(Concentrado!V$2:V$199,Concentrado!$A$2:$A$199,"="&amp;$A3,Concentrado!$B$2:$B$199, "=Durango")</f>
        <v>23</v>
      </c>
      <c r="V3" s="9">
        <f>SUMIFS(Concentrado!W$2:W$199,Concentrado!$A$2:$A$199,"="&amp;$A3,Concentrado!$B$2:$B$199, "=Durango")</f>
        <v>1</v>
      </c>
      <c r="W3" s="9">
        <f>SUMIFS(Concentrado!X$2:X$199,Concentrado!$A$2:$A$199,"="&amp;$A3,Concentrado!$B$2:$B$199, "=Durango")</f>
        <v>13</v>
      </c>
      <c r="X3" s="9">
        <f>SUMIFS(Concentrado!Y$2:Y$199,Concentrado!$A$2:$A$199,"="&amp;$A3,Concentrado!$B$2:$B$199, "=Durango")</f>
        <v>13</v>
      </c>
      <c r="Y3" s="9">
        <f>SUMIFS(Concentrado!Z$2:Z$199,Concentrado!$A$2:$A$199,"="&amp;$A3,Concentrado!$B$2:$B$199, "=Durango")</f>
        <v>0</v>
      </c>
      <c r="Z3" s="9">
        <f>SUMIFS(Concentrado!AA$2:AA$199,Concentrado!$A$2:$A$199,"="&amp;$A3,Concentrado!$B$2:$B$199, "=Durango")</f>
        <v>48582</v>
      </c>
    </row>
    <row r="4" spans="1:26" x14ac:dyDescent="0.25">
      <c r="A4" s="6">
        <v>2019</v>
      </c>
      <c r="B4" s="9">
        <f>SUMIFS(Concentrado!C$2:C$199,Concentrado!$A$2:$A$199,"="&amp;$A4,Concentrado!$B$2:$B$199, "=Durango")</f>
        <v>16821</v>
      </c>
      <c r="C4" s="9">
        <f>SUMIFS(Concentrado!D$2:D$199,Concentrado!$A$2:$A$199,"="&amp;$A4,Concentrado!$B$2:$B$199, "=Durango")</f>
        <v>18946</v>
      </c>
      <c r="D4" s="9">
        <f>SUMIFS(Concentrado!E$2:E$199,Concentrado!$A$2:$A$199,"="&amp;$A4,Concentrado!$B$2:$B$199, "=Durango")</f>
        <v>6845</v>
      </c>
      <c r="E4" s="9">
        <f>SUMIFS(Concentrado!F$2:F$199,Concentrado!$A$2:$A$199,"="&amp;$A4,Concentrado!$B$2:$B$199, "=Durango")</f>
        <v>2980</v>
      </c>
      <c r="F4" s="9">
        <f>SUMIFS(Concentrado!G$2:G$199,Concentrado!$A$2:$A$199,"="&amp;$A4,Concentrado!$B$2:$B$199, "=Durango")</f>
        <v>1599</v>
      </c>
      <c r="G4" s="9">
        <f>SUMIFS(Concentrado!H$2:H$199,Concentrado!$A$2:$A$199,"="&amp;$A4,Concentrado!$B$2:$B$199, "=Durango")</f>
        <v>1189</v>
      </c>
      <c r="H4" s="9">
        <f>SUMIFS(Concentrado!I$2:I$199,Concentrado!$A$2:$A$199,"="&amp;$A4,Concentrado!$B$2:$B$199, "=Durango")</f>
        <v>832</v>
      </c>
      <c r="I4" s="9">
        <f>SUMIFS(Concentrado!J$2:J$199,Concentrado!$A$2:$A$199,"="&amp;$A4,Concentrado!$B$2:$B$199, "=Durango")</f>
        <v>754</v>
      </c>
      <c r="J4" s="9">
        <f>SUMIFS(Concentrado!K$2:K$199,Concentrado!$A$2:$A$199,"="&amp;$A4,Concentrado!$B$2:$B$199, "=Durango")</f>
        <v>574</v>
      </c>
      <c r="K4" s="9">
        <f>SUMIFS(Concentrado!L$2:L$199,Concentrado!$A$2:$A$199,"="&amp;$A4,Concentrado!$B$2:$B$199, "=Durango")</f>
        <v>406</v>
      </c>
      <c r="L4" s="9">
        <f>SUMIFS(Concentrado!M$2:M$199,Concentrado!$A$2:$A$199,"="&amp;$A4,Concentrado!$B$2:$B$199, "=Durango")</f>
        <v>342</v>
      </c>
      <c r="M4" s="9">
        <f>SUMIFS(Concentrado!N$2:N$199,Concentrado!$A$2:$A$199,"="&amp;$A4,Concentrado!$B$2:$B$199, "=Durango")</f>
        <v>317</v>
      </c>
      <c r="N4" s="9">
        <f>SUMIFS(Concentrado!O$2:O$199,Concentrado!$A$2:$A$199,"="&amp;$A4,Concentrado!$B$2:$B$199, "=Durango")</f>
        <v>228</v>
      </c>
      <c r="O4" s="9">
        <f>SUMIFS(Concentrado!P$2:P$199,Concentrado!$A$2:$A$199,"="&amp;$A4,Concentrado!$B$2:$B$199, "=Durango")</f>
        <v>210</v>
      </c>
      <c r="P4" s="9">
        <f>SUMIFS(Concentrado!Q$2:Q$199,Concentrado!$A$2:$A$199,"="&amp;$A4,Concentrado!$B$2:$B$199, "=Durango")</f>
        <v>219</v>
      </c>
      <c r="Q4" s="9">
        <f>SUMIFS(Concentrado!R$2:R$199,Concentrado!$A$2:$A$199,"="&amp;$A4,Concentrado!$B$2:$B$199, "=Durango")</f>
        <v>769</v>
      </c>
      <c r="R4" s="9">
        <f>SUMIFS(Concentrado!S$2:S$199,Concentrado!$A$2:$A$199,"="&amp;$A4,Concentrado!$B$2:$B$199, "=Durango")</f>
        <v>380</v>
      </c>
      <c r="S4" s="9">
        <f>SUMIFS(Concentrado!T$2:T$199,Concentrado!$A$2:$A$199,"="&amp;$A4,Concentrado!$B$2:$B$199, "=Durango")</f>
        <v>298</v>
      </c>
      <c r="T4" s="9">
        <f>SUMIFS(Concentrado!U$2:U$199,Concentrado!$A$2:$A$199,"="&amp;$A4,Concentrado!$B$2:$B$199, "=Durango")</f>
        <v>33</v>
      </c>
      <c r="U4" s="9">
        <f>SUMIFS(Concentrado!V$2:V$199,Concentrado!$A$2:$A$199,"="&amp;$A4,Concentrado!$B$2:$B$199, "=Durango")</f>
        <v>27</v>
      </c>
      <c r="V4" s="9">
        <f>SUMIFS(Concentrado!W$2:W$199,Concentrado!$A$2:$A$199,"="&amp;$A4,Concentrado!$B$2:$B$199, "=Durango")</f>
        <v>3</v>
      </c>
      <c r="W4" s="9">
        <f>SUMIFS(Concentrado!X$2:X$199,Concentrado!$A$2:$A$199,"="&amp;$A4,Concentrado!$B$2:$B$199, "=Durango")</f>
        <v>12</v>
      </c>
      <c r="X4" s="9">
        <f>SUMIFS(Concentrado!Y$2:Y$199,Concentrado!$A$2:$A$199,"="&amp;$A4,Concentrado!$B$2:$B$199, "=Durango")</f>
        <v>5</v>
      </c>
      <c r="Y4" s="9">
        <f>SUMIFS(Concentrado!Z$2:Z$199,Concentrado!$A$2:$A$199,"="&amp;$A4,Concentrado!$B$2:$B$199, "=Durango")</f>
        <v>1</v>
      </c>
      <c r="Z4" s="9">
        <f>SUMIFS(Concentrado!AA$2:AA$199,Concentrado!$A$2:$A$199,"="&amp;$A4,Concentrado!$B$2:$B$199, "=Durango")</f>
        <v>53790</v>
      </c>
    </row>
    <row r="5" spans="1:26" x14ac:dyDescent="0.25">
      <c r="A5" s="6">
        <v>2020</v>
      </c>
      <c r="B5" s="9">
        <f>SUMIFS(Concentrado!C$2:C$199,Concentrado!$A$2:$A$199,"="&amp;$A5,Concentrado!$B$2:$B$199, "=Durango")</f>
        <v>15829</v>
      </c>
      <c r="C5" s="9">
        <f>SUMIFS(Concentrado!D$2:D$199,Concentrado!$A$2:$A$199,"="&amp;$A5,Concentrado!$B$2:$B$199, "=Durango")</f>
        <v>13182</v>
      </c>
      <c r="D5" s="9">
        <f>SUMIFS(Concentrado!E$2:E$199,Concentrado!$A$2:$A$199,"="&amp;$A5,Concentrado!$B$2:$B$199, "=Durango")</f>
        <v>4768</v>
      </c>
      <c r="E5" s="9">
        <f>SUMIFS(Concentrado!F$2:F$199,Concentrado!$A$2:$A$199,"="&amp;$A5,Concentrado!$B$2:$B$199, "=Durango")</f>
        <v>1777</v>
      </c>
      <c r="F5" s="9">
        <f>SUMIFS(Concentrado!G$2:G$199,Concentrado!$A$2:$A$199,"="&amp;$A5,Concentrado!$B$2:$B$199, "=Durango")</f>
        <v>1069</v>
      </c>
      <c r="G5" s="9">
        <f>SUMIFS(Concentrado!H$2:H$199,Concentrado!$A$2:$A$199,"="&amp;$A5,Concentrado!$B$2:$B$199, "=Durango")</f>
        <v>830</v>
      </c>
      <c r="H5" s="9">
        <f>SUMIFS(Concentrado!I$2:I$199,Concentrado!$A$2:$A$199,"="&amp;$A5,Concentrado!$B$2:$B$199, "=Durango")</f>
        <v>631</v>
      </c>
      <c r="I5" s="9">
        <f>SUMIFS(Concentrado!J$2:J$199,Concentrado!$A$2:$A$199,"="&amp;$A5,Concentrado!$B$2:$B$199, "=Durango")</f>
        <v>544</v>
      </c>
      <c r="J5" s="9">
        <f>SUMIFS(Concentrado!K$2:K$199,Concentrado!$A$2:$A$199,"="&amp;$A5,Concentrado!$B$2:$B$199, "=Durango")</f>
        <v>430</v>
      </c>
      <c r="K5" s="9">
        <f>SUMIFS(Concentrado!L$2:L$199,Concentrado!$A$2:$A$199,"="&amp;$A5,Concentrado!$B$2:$B$199, "=Durango")</f>
        <v>381</v>
      </c>
      <c r="L5" s="9">
        <f>SUMIFS(Concentrado!M$2:M$199,Concentrado!$A$2:$A$199,"="&amp;$A5,Concentrado!$B$2:$B$199, "=Durango")</f>
        <v>275</v>
      </c>
      <c r="M5" s="9">
        <f>SUMIFS(Concentrado!N$2:N$199,Concentrado!$A$2:$A$199,"="&amp;$A5,Concentrado!$B$2:$B$199, "=Durango")</f>
        <v>237</v>
      </c>
      <c r="N5" s="9">
        <f>SUMIFS(Concentrado!O$2:O$199,Concentrado!$A$2:$A$199,"="&amp;$A5,Concentrado!$B$2:$B$199, "=Durango")</f>
        <v>212</v>
      </c>
      <c r="O5" s="9">
        <f>SUMIFS(Concentrado!P$2:P$199,Concentrado!$A$2:$A$199,"="&amp;$A5,Concentrado!$B$2:$B$199, "=Durango")</f>
        <v>194</v>
      </c>
      <c r="P5" s="9">
        <f>SUMIFS(Concentrado!Q$2:Q$199,Concentrado!$A$2:$A$199,"="&amp;$A5,Concentrado!$B$2:$B$199, "=Durango")</f>
        <v>176</v>
      </c>
      <c r="Q5" s="9">
        <f>SUMIFS(Concentrado!R$2:R$199,Concentrado!$A$2:$A$199,"="&amp;$A5,Concentrado!$B$2:$B$199, "=Durango")</f>
        <v>676</v>
      </c>
      <c r="R5" s="9">
        <f>SUMIFS(Concentrado!S$2:S$199,Concentrado!$A$2:$A$199,"="&amp;$A5,Concentrado!$B$2:$B$199, "=Durango")</f>
        <v>345</v>
      </c>
      <c r="S5" s="9">
        <f>SUMIFS(Concentrado!T$2:T$199,Concentrado!$A$2:$A$199,"="&amp;$A5,Concentrado!$B$2:$B$199, "=Durango")</f>
        <v>201</v>
      </c>
      <c r="T5" s="9">
        <f>SUMIFS(Concentrado!U$2:U$199,Concentrado!$A$2:$A$199,"="&amp;$A5,Concentrado!$B$2:$B$199, "=Durango")</f>
        <v>30</v>
      </c>
      <c r="U5" s="9">
        <f>SUMIFS(Concentrado!V$2:V$199,Concentrado!$A$2:$A$199,"="&amp;$A5,Concentrado!$B$2:$B$199, "=Durango")</f>
        <v>15</v>
      </c>
      <c r="V5" s="9">
        <f>SUMIFS(Concentrado!W$2:W$199,Concentrado!$A$2:$A$199,"="&amp;$A5,Concentrado!$B$2:$B$199, "=Durango")</f>
        <v>0</v>
      </c>
      <c r="W5" s="9">
        <f>SUMIFS(Concentrado!X$2:X$199,Concentrado!$A$2:$A$199,"="&amp;$A5,Concentrado!$B$2:$B$199, "=Durango")</f>
        <v>0</v>
      </c>
      <c r="X5" s="9">
        <f>SUMIFS(Concentrado!Y$2:Y$199,Concentrado!$A$2:$A$199,"="&amp;$A5,Concentrado!$B$2:$B$199, "=Durango")</f>
        <v>1</v>
      </c>
      <c r="Y5" s="9">
        <f>SUMIFS(Concentrado!Z$2:Z$199,Concentrado!$A$2:$A$199,"="&amp;$A5,Concentrado!$B$2:$B$199, "=Durango")</f>
        <v>1</v>
      </c>
      <c r="Z5" s="9">
        <f>SUMIFS(Concentrado!AA$2:AA$199,Concentrado!$A$2:$A$199,"="&amp;$A5,Concentrado!$B$2:$B$199, "=Durango")</f>
        <v>41804</v>
      </c>
    </row>
    <row r="6" spans="1:26" x14ac:dyDescent="0.25">
      <c r="A6" s="6">
        <v>2021</v>
      </c>
      <c r="B6" s="9">
        <f>SUMIFS(Concentrado!C$2:C$199,Concentrado!$A$2:$A$199,"="&amp;$A6,Concentrado!$B$2:$B$199, "=Durango")</f>
        <v>9725</v>
      </c>
      <c r="C6" s="9">
        <f>SUMIFS(Concentrado!D$2:D$199,Concentrado!$A$2:$A$199,"="&amp;$A6,Concentrado!$B$2:$B$199, "=Durango")</f>
        <v>15459</v>
      </c>
      <c r="D6" s="9">
        <f>SUMIFS(Concentrado!E$2:E$199,Concentrado!$A$2:$A$199,"="&amp;$A6,Concentrado!$B$2:$B$199, "=Durango")</f>
        <v>5286</v>
      </c>
      <c r="E6" s="9">
        <f>SUMIFS(Concentrado!F$2:F$199,Concentrado!$A$2:$A$199,"="&amp;$A6,Concentrado!$B$2:$B$199, "=Durango")</f>
        <v>2153</v>
      </c>
      <c r="F6" s="9">
        <f>SUMIFS(Concentrado!G$2:G$199,Concentrado!$A$2:$A$199,"="&amp;$A6,Concentrado!$B$2:$B$199, "=Durango")</f>
        <v>1331</v>
      </c>
      <c r="G6" s="9">
        <f>SUMIFS(Concentrado!H$2:H$199,Concentrado!$A$2:$A$199,"="&amp;$A6,Concentrado!$B$2:$B$199, "=Durango")</f>
        <v>1012</v>
      </c>
      <c r="H6" s="9">
        <f>SUMIFS(Concentrado!I$2:I$199,Concentrado!$A$2:$A$199,"="&amp;$A6,Concentrado!$B$2:$B$199, "=Durango")</f>
        <v>786</v>
      </c>
      <c r="I6" s="9">
        <f>SUMIFS(Concentrado!J$2:J$199,Concentrado!$A$2:$A$199,"="&amp;$A6,Concentrado!$B$2:$B$199, "=Durango")</f>
        <v>640</v>
      </c>
      <c r="J6" s="9">
        <f>SUMIFS(Concentrado!K$2:K$199,Concentrado!$A$2:$A$199,"="&amp;$A6,Concentrado!$B$2:$B$199, "=Durango")</f>
        <v>556</v>
      </c>
      <c r="K6" s="9">
        <f>SUMIFS(Concentrado!L$2:L$199,Concentrado!$A$2:$A$199,"="&amp;$A6,Concentrado!$B$2:$B$199, "=Durango")</f>
        <v>453</v>
      </c>
      <c r="L6" s="9">
        <f>SUMIFS(Concentrado!M$2:M$199,Concentrado!$A$2:$A$199,"="&amp;$A6,Concentrado!$B$2:$B$199, "=Durango")</f>
        <v>364</v>
      </c>
      <c r="M6" s="9">
        <f>SUMIFS(Concentrado!N$2:N$199,Concentrado!$A$2:$A$199,"="&amp;$A6,Concentrado!$B$2:$B$199, "=Durango")</f>
        <v>315</v>
      </c>
      <c r="N6" s="9">
        <f>SUMIFS(Concentrado!O$2:O$199,Concentrado!$A$2:$A$199,"="&amp;$A6,Concentrado!$B$2:$B$199, "=Durango")</f>
        <v>238</v>
      </c>
      <c r="O6" s="9">
        <f>SUMIFS(Concentrado!P$2:P$199,Concentrado!$A$2:$A$199,"="&amp;$A6,Concentrado!$B$2:$B$199, "=Durango")</f>
        <v>221</v>
      </c>
      <c r="P6" s="9">
        <f>SUMIFS(Concentrado!Q$2:Q$199,Concentrado!$A$2:$A$199,"="&amp;$A6,Concentrado!$B$2:$B$199, "=Durango")</f>
        <v>210</v>
      </c>
      <c r="Q6" s="9">
        <f>SUMIFS(Concentrado!R$2:R$199,Concentrado!$A$2:$A$199,"="&amp;$A6,Concentrado!$B$2:$B$199, "=Durango")</f>
        <v>787</v>
      </c>
      <c r="R6" s="9">
        <f>SUMIFS(Concentrado!S$2:S$199,Concentrado!$A$2:$A$199,"="&amp;$A6,Concentrado!$B$2:$B$199, "=Durango")</f>
        <v>363</v>
      </c>
      <c r="S6" s="9">
        <f>SUMIFS(Concentrado!T$2:T$199,Concentrado!$A$2:$A$199,"="&amp;$A6,Concentrado!$B$2:$B$199, "=Durango")</f>
        <v>247</v>
      </c>
      <c r="T6" s="9">
        <f>SUMIFS(Concentrado!U$2:U$199,Concentrado!$A$2:$A$199,"="&amp;$A6,Concentrado!$B$2:$B$199, "=Durango")</f>
        <v>31</v>
      </c>
      <c r="U6" s="9">
        <f>SUMIFS(Concentrado!V$2:V$199,Concentrado!$A$2:$A$199,"="&amp;$A6,Concentrado!$B$2:$B$199, "=Durango")</f>
        <v>14</v>
      </c>
      <c r="V6" s="9">
        <f>SUMIFS(Concentrado!W$2:W$199,Concentrado!$A$2:$A$199,"="&amp;$A6,Concentrado!$B$2:$B$199, "=Durango")</f>
        <v>4</v>
      </c>
      <c r="W6" s="9">
        <f>SUMIFS(Concentrado!X$2:X$199,Concentrado!$A$2:$A$199,"="&amp;$A6,Concentrado!$B$2:$B$199, "=Durango")</f>
        <v>2</v>
      </c>
      <c r="X6" s="9">
        <f>SUMIFS(Concentrado!Y$2:Y$199,Concentrado!$A$2:$A$199,"="&amp;$A6,Concentrado!$B$2:$B$199, "=Durango")</f>
        <v>2</v>
      </c>
      <c r="Y6" s="9">
        <f>SUMIFS(Concentrado!Z$2:Z$199,Concentrado!$A$2:$A$199,"="&amp;$A6,Concentrado!$B$2:$B$199, "=Durango")</f>
        <v>1</v>
      </c>
      <c r="Z6" s="9">
        <f>SUMIFS(Concentrado!AA$2:AA$199,Concentrado!$A$2:$A$199,"="&amp;$A6,Concentrado!$B$2:$B$199, "=Durango")</f>
        <v>40200</v>
      </c>
    </row>
    <row r="7" spans="1:26" x14ac:dyDescent="0.25">
      <c r="A7" s="6">
        <v>2022</v>
      </c>
      <c r="B7" s="9">
        <f>SUMIFS(Concentrado!C$2:C$199,Concentrado!$A$2:$A$199,"="&amp;$A7,Concentrado!$B$2:$B$199, "=Durango")</f>
        <v>11045</v>
      </c>
      <c r="C7" s="9">
        <f>SUMIFS(Concentrado!D$2:D$199,Concentrado!$A$2:$A$199,"="&amp;$A7,Concentrado!$B$2:$B$199, "=Durango")</f>
        <v>14788</v>
      </c>
      <c r="D7" s="9">
        <f>SUMIFS(Concentrado!E$2:E$199,Concentrado!$A$2:$A$199,"="&amp;$A7,Concentrado!$B$2:$B$199, "=Durango")</f>
        <v>4965</v>
      </c>
      <c r="E7" s="9">
        <f>SUMIFS(Concentrado!F$2:F$199,Concentrado!$A$2:$A$199,"="&amp;$A7,Concentrado!$B$2:$B$199, "=Durango")</f>
        <v>2006</v>
      </c>
      <c r="F7" s="9">
        <f>SUMIFS(Concentrado!G$2:G$199,Concentrado!$A$2:$A$199,"="&amp;$A7,Concentrado!$B$2:$B$199, "=Durango")</f>
        <v>1259</v>
      </c>
      <c r="G7" s="9">
        <f>SUMIFS(Concentrado!H$2:H$199,Concentrado!$A$2:$A$199,"="&amp;$A7,Concentrado!$B$2:$B$199, "=Durango")</f>
        <v>1036</v>
      </c>
      <c r="H7" s="9">
        <f>SUMIFS(Concentrado!I$2:I$199,Concentrado!$A$2:$A$199,"="&amp;$A7,Concentrado!$B$2:$B$199, "=Durango")</f>
        <v>793</v>
      </c>
      <c r="I7" s="9">
        <f>SUMIFS(Concentrado!J$2:J$199,Concentrado!$A$2:$A$199,"="&amp;$A7,Concentrado!$B$2:$B$199, "=Durango")</f>
        <v>696</v>
      </c>
      <c r="J7" s="9">
        <f>SUMIFS(Concentrado!K$2:K$199,Concentrado!$A$2:$A$199,"="&amp;$A7,Concentrado!$B$2:$B$199, "=Durango")</f>
        <v>539</v>
      </c>
      <c r="K7" s="9">
        <f>SUMIFS(Concentrado!L$2:L$199,Concentrado!$A$2:$A$199,"="&amp;$A7,Concentrado!$B$2:$B$199, "=Durango")</f>
        <v>435</v>
      </c>
      <c r="L7" s="9">
        <f>SUMIFS(Concentrado!M$2:M$199,Concentrado!$A$2:$A$199,"="&amp;$A7,Concentrado!$B$2:$B$199, "=Durango")</f>
        <v>370</v>
      </c>
      <c r="M7" s="9">
        <f>SUMIFS(Concentrado!N$2:N$199,Concentrado!$A$2:$A$199,"="&amp;$A7,Concentrado!$B$2:$B$199, "=Durango")</f>
        <v>331</v>
      </c>
      <c r="N7" s="9">
        <f>SUMIFS(Concentrado!O$2:O$199,Concentrado!$A$2:$A$199,"="&amp;$A7,Concentrado!$B$2:$B$199, "=Durango")</f>
        <v>236</v>
      </c>
      <c r="O7" s="9">
        <f>SUMIFS(Concentrado!P$2:P$199,Concentrado!$A$2:$A$199,"="&amp;$A7,Concentrado!$B$2:$B$199, "=Durango")</f>
        <v>212</v>
      </c>
      <c r="P7" s="9">
        <f>SUMIFS(Concentrado!Q$2:Q$199,Concentrado!$A$2:$A$199,"="&amp;$A7,Concentrado!$B$2:$B$199, "=Durango")</f>
        <v>192</v>
      </c>
      <c r="Q7" s="9">
        <f>SUMIFS(Concentrado!R$2:R$199,Concentrado!$A$2:$A$199,"="&amp;$A7,Concentrado!$B$2:$B$199, "=Durango")</f>
        <v>773</v>
      </c>
      <c r="R7" s="9">
        <f>SUMIFS(Concentrado!S$2:S$199,Concentrado!$A$2:$A$199,"="&amp;$A7,Concentrado!$B$2:$B$199, "=Durango")</f>
        <v>366</v>
      </c>
      <c r="S7" s="9">
        <f>SUMIFS(Concentrado!T$2:T$199,Concentrado!$A$2:$A$199,"="&amp;$A7,Concentrado!$B$2:$B$199, "=Durango")</f>
        <v>277</v>
      </c>
      <c r="T7" s="9">
        <f>SUMIFS(Concentrado!U$2:U$199,Concentrado!$A$2:$A$199,"="&amp;$A7,Concentrado!$B$2:$B$199, "=Durango")</f>
        <v>32</v>
      </c>
      <c r="U7" s="9">
        <f>SUMIFS(Concentrado!V$2:V$199,Concentrado!$A$2:$A$199,"="&amp;$A7,Concentrado!$B$2:$B$199, "=Durango")</f>
        <v>15</v>
      </c>
      <c r="V7" s="9">
        <f>SUMIFS(Concentrado!W$2:W$199,Concentrado!$A$2:$A$199,"="&amp;$A7,Concentrado!$B$2:$B$199, "=Durango")</f>
        <v>2</v>
      </c>
      <c r="W7" s="9">
        <f>SUMIFS(Concentrado!X$2:X$199,Concentrado!$A$2:$A$199,"="&amp;$A7,Concentrado!$B$2:$B$199, "=Durango")</f>
        <v>1</v>
      </c>
      <c r="X7" s="9">
        <f>SUMIFS(Concentrado!Y$2:Y$199,Concentrado!$A$2:$A$199,"="&amp;$A7,Concentrado!$B$2:$B$199, "=Durango")</f>
        <v>2</v>
      </c>
      <c r="Y7" s="9">
        <f>SUMIFS(Concentrado!Z$2:Z$199,Concentrado!$A$2:$A$199,"="&amp;$A7,Concentrado!$B$2:$B$199, "=Durango")</f>
        <v>4</v>
      </c>
      <c r="Z7" s="9">
        <f>SUMIFS(Concentrado!AA$2:AA$199,Concentrado!$A$2:$A$199,"="&amp;$A7,Concentrado!$B$2:$B$199, "=Durango")</f>
        <v>40375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"=Guanajuato")</f>
        <v>66</v>
      </c>
      <c r="C2" s="9">
        <f>SUMIFS(Concentrado!D$2:D$199,Concentrado!$A$2:$A$199,"="&amp;$A2,Concentrado!$B$2:$B$199, "=Guanajuato")</f>
        <v>79544</v>
      </c>
      <c r="D2" s="9">
        <f>SUMIFS(Concentrado!E$2:E$199,Concentrado!$A$2:$A$199,"="&amp;$A2,Concentrado!$B$2:$B$199, "=Guanajuato")</f>
        <v>33532</v>
      </c>
      <c r="E2" s="9">
        <f>SUMIFS(Concentrado!F$2:F$199,Concentrado!$A$2:$A$199,"="&amp;$A2,Concentrado!$B$2:$B$199, "=Guanajuato")</f>
        <v>14244</v>
      </c>
      <c r="F2" s="9">
        <f>SUMIFS(Concentrado!G$2:G$199,Concentrado!$A$2:$A$199,"="&amp;$A2,Concentrado!$B$2:$B$199, "=Guanajuato")</f>
        <v>7953</v>
      </c>
      <c r="G2" s="9">
        <f>SUMIFS(Concentrado!H$2:H$199,Concentrado!$A$2:$A$199,"="&amp;$A2,Concentrado!$B$2:$B$199, "=Guanajuato")</f>
        <v>5285</v>
      </c>
      <c r="H2" s="9">
        <f>SUMIFS(Concentrado!I$2:I$199,Concentrado!$A$2:$A$199,"="&amp;$A2,Concentrado!$B$2:$B$199, "=Guanajuato")</f>
        <v>3967</v>
      </c>
      <c r="I2" s="9">
        <f>SUMIFS(Concentrado!J$2:J$199,Concentrado!$A$2:$A$199,"="&amp;$A2,Concentrado!$B$2:$B$199, "=Guanajuato")</f>
        <v>3249</v>
      </c>
      <c r="J2" s="9">
        <f>SUMIFS(Concentrado!K$2:K$199,Concentrado!$A$2:$A$199,"="&amp;$A2,Concentrado!$B$2:$B$199, "=Guanajuato")</f>
        <v>2300</v>
      </c>
      <c r="K2" s="9">
        <f>SUMIFS(Concentrado!L$2:L$199,Concentrado!$A$2:$A$199,"="&amp;$A2,Concentrado!$B$2:$B$199, "=Guanajuato")</f>
        <v>1721</v>
      </c>
      <c r="L2" s="9">
        <f>SUMIFS(Concentrado!M$2:M$199,Concentrado!$A$2:$A$199,"="&amp;$A2,Concentrado!$B$2:$B$199, "=Guanajuato")</f>
        <v>1315</v>
      </c>
      <c r="M2" s="9">
        <f>SUMIFS(Concentrado!N$2:N$199,Concentrado!$A$2:$A$199,"="&amp;$A2,Concentrado!$B$2:$B$199, "=Guanajuato")</f>
        <v>1094</v>
      </c>
      <c r="N2" s="9">
        <f>SUMIFS(Concentrado!O$2:O$199,Concentrado!$A$2:$A$199,"="&amp;$A2,Concentrado!$B$2:$B$199, "=Guanajuato")</f>
        <v>908</v>
      </c>
      <c r="O2" s="9">
        <f>SUMIFS(Concentrado!P$2:P$199,Concentrado!$A$2:$A$199,"="&amp;$A2,Concentrado!$B$2:$B$199, "=Guanajuato")</f>
        <v>815</v>
      </c>
      <c r="P2" s="9">
        <f>SUMIFS(Concentrado!Q$2:Q$199,Concentrado!$A$2:$A$199,"="&amp;$A2,Concentrado!$B$2:$B$199, "=Guanajuato")</f>
        <v>713</v>
      </c>
      <c r="Q2" s="9">
        <f>SUMIFS(Concentrado!R$2:R$199,Concentrado!$A$2:$A$199,"="&amp;$A2,Concentrado!$B$2:$B$199, "=Guanajuato")</f>
        <v>2574</v>
      </c>
      <c r="R2" s="9">
        <f>SUMIFS(Concentrado!S$2:S$199,Concentrado!$A$2:$A$199,"="&amp;$A2,Concentrado!$B$2:$B$199, "=Guanajuato")</f>
        <v>1243</v>
      </c>
      <c r="S2" s="9">
        <f>SUMIFS(Concentrado!T$2:T$199,Concentrado!$A$2:$A$199,"="&amp;$A2,Concentrado!$B$2:$B$199, "=Guanajuato")</f>
        <v>984</v>
      </c>
      <c r="T2" s="9">
        <f>SUMIFS(Concentrado!U$2:U$199,Concentrado!$A$2:$A$199,"="&amp;$A2,Concentrado!$B$2:$B$199, "=Guanajuato")</f>
        <v>181</v>
      </c>
      <c r="U2" s="9">
        <f>SUMIFS(Concentrado!V$2:V$199,Concentrado!$A$2:$A$199,"="&amp;$A2,Concentrado!$B$2:$B$199, "=Guanajuato")</f>
        <v>84</v>
      </c>
      <c r="V2" s="9">
        <f>SUMIFS(Concentrado!W$2:W$199,Concentrado!$A$2:$A$199,"="&amp;$A2,Concentrado!$B$2:$B$199, "=Guanajuato")</f>
        <v>5</v>
      </c>
      <c r="W2" s="9">
        <f>SUMIFS(Concentrado!X$2:X$199,Concentrado!$A$2:$A$199,"="&amp;$A2,Concentrado!$B$2:$B$199, "=Guanajuato")</f>
        <v>4</v>
      </c>
      <c r="X2" s="9">
        <f>SUMIFS(Concentrado!Y$2:Y$199,Concentrado!$A$2:$A$199,"="&amp;$A2,Concentrado!$B$2:$B$199, "=Guanajuato")</f>
        <v>13</v>
      </c>
      <c r="Y2" s="9">
        <f>SUMIFS(Concentrado!Z$2:Z$199,Concentrado!$A$2:$A$199,"="&amp;$A2,Concentrado!$B$2:$B$199, "=Guanajuato")</f>
        <v>6</v>
      </c>
      <c r="Z2" s="9">
        <f>SUMIFS(Concentrado!AA$2:AA$199,Concentrado!$A$2:$A$199,"="&amp;$A2,Concentrado!$B$2:$B$199, "=Guanajuato")</f>
        <v>161800</v>
      </c>
    </row>
    <row r="3" spans="1:26" x14ac:dyDescent="0.25">
      <c r="A3" s="6">
        <v>2018</v>
      </c>
      <c r="B3" s="9">
        <f>SUMIFS(Concentrado!C$2:C$199,Concentrado!$A$2:$A$199,"="&amp;$A3,Concentrado!$B$2:$B$199, "=Guanajuato")</f>
        <v>157</v>
      </c>
      <c r="C3" s="9">
        <f>SUMIFS(Concentrado!D$2:D$199,Concentrado!$A$2:$A$199,"="&amp;$A3,Concentrado!$B$2:$B$199, "=Guanajuato")</f>
        <v>76781</v>
      </c>
      <c r="D3" s="9">
        <f>SUMIFS(Concentrado!E$2:E$199,Concentrado!$A$2:$A$199,"="&amp;$A3,Concentrado!$B$2:$B$199, "=Guanajuato")</f>
        <v>32920</v>
      </c>
      <c r="E3" s="9">
        <f>SUMIFS(Concentrado!F$2:F$199,Concentrado!$A$2:$A$199,"="&amp;$A3,Concentrado!$B$2:$B$199, "=Guanajuato")</f>
        <v>13948</v>
      </c>
      <c r="F3" s="9">
        <f>SUMIFS(Concentrado!G$2:G$199,Concentrado!$A$2:$A$199,"="&amp;$A3,Concentrado!$B$2:$B$199, "=Guanajuato")</f>
        <v>8014</v>
      </c>
      <c r="G3" s="9">
        <f>SUMIFS(Concentrado!H$2:H$199,Concentrado!$A$2:$A$199,"="&amp;$A3,Concentrado!$B$2:$B$199, "=Guanajuato")</f>
        <v>5404</v>
      </c>
      <c r="H3" s="9">
        <f>SUMIFS(Concentrado!I$2:I$199,Concentrado!$A$2:$A$199,"="&amp;$A3,Concentrado!$B$2:$B$199, "=Guanajuato")</f>
        <v>4117</v>
      </c>
      <c r="I3" s="9">
        <f>SUMIFS(Concentrado!J$2:J$199,Concentrado!$A$2:$A$199,"="&amp;$A3,Concentrado!$B$2:$B$199, "=Guanajuato")</f>
        <v>3181</v>
      </c>
      <c r="J3" s="9">
        <f>SUMIFS(Concentrado!K$2:K$199,Concentrado!$A$2:$A$199,"="&amp;$A3,Concentrado!$B$2:$B$199, "=Guanajuato")</f>
        <v>2388</v>
      </c>
      <c r="K3" s="9">
        <f>SUMIFS(Concentrado!L$2:L$199,Concentrado!$A$2:$A$199,"="&amp;$A3,Concentrado!$B$2:$B$199, "=Guanajuato")</f>
        <v>1729</v>
      </c>
      <c r="L3" s="9">
        <f>SUMIFS(Concentrado!M$2:M$199,Concentrado!$A$2:$A$199,"="&amp;$A3,Concentrado!$B$2:$B$199, "=Guanajuato")</f>
        <v>1423</v>
      </c>
      <c r="M3" s="9">
        <f>SUMIFS(Concentrado!N$2:N$199,Concentrado!$A$2:$A$199,"="&amp;$A3,Concentrado!$B$2:$B$199, "=Guanajuato")</f>
        <v>1102</v>
      </c>
      <c r="N3" s="9">
        <f>SUMIFS(Concentrado!O$2:O$199,Concentrado!$A$2:$A$199,"="&amp;$A3,Concentrado!$B$2:$B$199, "=Guanajuato")</f>
        <v>906</v>
      </c>
      <c r="O3" s="9">
        <f>SUMIFS(Concentrado!P$2:P$199,Concentrado!$A$2:$A$199,"="&amp;$A3,Concentrado!$B$2:$B$199, "=Guanajuato")</f>
        <v>796</v>
      </c>
      <c r="P3" s="9">
        <f>SUMIFS(Concentrado!Q$2:Q$199,Concentrado!$A$2:$A$199,"="&amp;$A3,Concentrado!$B$2:$B$199, "=Guanajuato")</f>
        <v>679</v>
      </c>
      <c r="Q3" s="9">
        <f>SUMIFS(Concentrado!R$2:R$199,Concentrado!$A$2:$A$199,"="&amp;$A3,Concentrado!$B$2:$B$199, "=Guanajuato")</f>
        <v>2467</v>
      </c>
      <c r="R3" s="9">
        <f>SUMIFS(Concentrado!S$2:S$199,Concentrado!$A$2:$A$199,"="&amp;$A3,Concentrado!$B$2:$B$199, "=Guanajuato")</f>
        <v>1209</v>
      </c>
      <c r="S3" s="9">
        <f>SUMIFS(Concentrado!T$2:T$199,Concentrado!$A$2:$A$199,"="&amp;$A3,Concentrado!$B$2:$B$199, "=Guanajuato")</f>
        <v>997</v>
      </c>
      <c r="T3" s="9">
        <f>SUMIFS(Concentrado!U$2:U$199,Concentrado!$A$2:$A$199,"="&amp;$A3,Concentrado!$B$2:$B$199, "=Guanajuato")</f>
        <v>209</v>
      </c>
      <c r="U3" s="9">
        <f>SUMIFS(Concentrado!V$2:V$199,Concentrado!$A$2:$A$199,"="&amp;$A3,Concentrado!$B$2:$B$199, "=Guanajuato")</f>
        <v>70</v>
      </c>
      <c r="V3" s="9">
        <f>SUMIFS(Concentrado!W$2:W$199,Concentrado!$A$2:$A$199,"="&amp;$A3,Concentrado!$B$2:$B$199, "=Guanajuato")</f>
        <v>4</v>
      </c>
      <c r="W3" s="9">
        <f>SUMIFS(Concentrado!X$2:X$199,Concentrado!$A$2:$A$199,"="&amp;$A3,Concentrado!$B$2:$B$199, "=Guanajuato")</f>
        <v>0</v>
      </c>
      <c r="X3" s="9">
        <f>SUMIFS(Concentrado!Y$2:Y$199,Concentrado!$A$2:$A$199,"="&amp;$A3,Concentrado!$B$2:$B$199, "=Guanajuato")</f>
        <v>7</v>
      </c>
      <c r="Y3" s="9">
        <f>SUMIFS(Concentrado!Z$2:Z$199,Concentrado!$A$2:$A$199,"="&amp;$A3,Concentrado!$B$2:$B$199, "=Guanajuato")</f>
        <v>6</v>
      </c>
      <c r="Z3" s="9">
        <f>SUMIFS(Concentrado!AA$2:AA$199,Concentrado!$A$2:$A$199,"="&amp;$A3,Concentrado!$B$2:$B$199, "=Guanajuato")</f>
        <v>158514</v>
      </c>
    </row>
    <row r="4" spans="1:26" x14ac:dyDescent="0.25">
      <c r="A4" s="6">
        <v>2019</v>
      </c>
      <c r="B4" s="9">
        <f>SUMIFS(Concentrado!C$2:C$199,Concentrado!$A$2:$A$199,"="&amp;$A4,Concentrado!$B$2:$B$199, "=Guanajuato")</f>
        <v>1149</v>
      </c>
      <c r="C4" s="9">
        <f>SUMIFS(Concentrado!D$2:D$199,Concentrado!$A$2:$A$199,"="&amp;$A4,Concentrado!$B$2:$B$199, "=Guanajuato")</f>
        <v>78290</v>
      </c>
      <c r="D4" s="9">
        <f>SUMIFS(Concentrado!E$2:E$199,Concentrado!$A$2:$A$199,"="&amp;$A4,Concentrado!$B$2:$B$199, "=Guanajuato")</f>
        <v>33207</v>
      </c>
      <c r="E4" s="9">
        <f>SUMIFS(Concentrado!F$2:F$199,Concentrado!$A$2:$A$199,"="&amp;$A4,Concentrado!$B$2:$B$199, "=Guanajuato")</f>
        <v>14765</v>
      </c>
      <c r="F4" s="9">
        <f>SUMIFS(Concentrado!G$2:G$199,Concentrado!$A$2:$A$199,"="&amp;$A4,Concentrado!$B$2:$B$199, "=Guanajuato")</f>
        <v>8661</v>
      </c>
      <c r="G4" s="9">
        <f>SUMIFS(Concentrado!H$2:H$199,Concentrado!$A$2:$A$199,"="&amp;$A4,Concentrado!$B$2:$B$199, "=Guanajuato")</f>
        <v>5920</v>
      </c>
      <c r="H4" s="9">
        <f>SUMIFS(Concentrado!I$2:I$199,Concentrado!$A$2:$A$199,"="&amp;$A4,Concentrado!$B$2:$B$199, "=Guanajuato")</f>
        <v>4510</v>
      </c>
      <c r="I4" s="9">
        <f>SUMIFS(Concentrado!J$2:J$199,Concentrado!$A$2:$A$199,"="&amp;$A4,Concentrado!$B$2:$B$199, "=Guanajuato")</f>
        <v>3577</v>
      </c>
      <c r="J4" s="9">
        <f>SUMIFS(Concentrado!K$2:K$199,Concentrado!$A$2:$A$199,"="&amp;$A4,Concentrado!$B$2:$B$199, "=Guanajuato")</f>
        <v>2727</v>
      </c>
      <c r="K4" s="9">
        <f>SUMIFS(Concentrado!L$2:L$199,Concentrado!$A$2:$A$199,"="&amp;$A4,Concentrado!$B$2:$B$199, "=Guanajuato")</f>
        <v>2095</v>
      </c>
      <c r="L4" s="9">
        <f>SUMIFS(Concentrado!M$2:M$199,Concentrado!$A$2:$A$199,"="&amp;$A4,Concentrado!$B$2:$B$199, "=Guanajuato")</f>
        <v>1627</v>
      </c>
      <c r="M4" s="9">
        <f>SUMIFS(Concentrado!N$2:N$199,Concentrado!$A$2:$A$199,"="&amp;$A4,Concentrado!$B$2:$B$199, "=Guanajuato")</f>
        <v>1304</v>
      </c>
      <c r="N4" s="9">
        <f>SUMIFS(Concentrado!O$2:O$199,Concentrado!$A$2:$A$199,"="&amp;$A4,Concentrado!$B$2:$B$199, "=Guanajuato")</f>
        <v>1103</v>
      </c>
      <c r="O4" s="9">
        <f>SUMIFS(Concentrado!P$2:P$199,Concentrado!$A$2:$A$199,"="&amp;$A4,Concentrado!$B$2:$B$199, "=Guanajuato")</f>
        <v>872</v>
      </c>
      <c r="P4" s="9">
        <f>SUMIFS(Concentrado!Q$2:Q$199,Concentrado!$A$2:$A$199,"="&amp;$A4,Concentrado!$B$2:$B$199, "=Guanajuato")</f>
        <v>840</v>
      </c>
      <c r="Q4" s="9">
        <f>SUMIFS(Concentrado!R$2:R$199,Concentrado!$A$2:$A$199,"="&amp;$A4,Concentrado!$B$2:$B$199, "=Guanajuato")</f>
        <v>3051</v>
      </c>
      <c r="R4" s="9">
        <f>SUMIFS(Concentrado!S$2:S$199,Concentrado!$A$2:$A$199,"="&amp;$A4,Concentrado!$B$2:$B$199, "=Guanajuato")</f>
        <v>1414</v>
      </c>
      <c r="S4" s="9">
        <f>SUMIFS(Concentrado!T$2:T$199,Concentrado!$A$2:$A$199,"="&amp;$A4,Concentrado!$B$2:$B$199, "=Guanajuato")</f>
        <v>1100</v>
      </c>
      <c r="T4" s="9">
        <f>SUMIFS(Concentrado!U$2:U$199,Concentrado!$A$2:$A$199,"="&amp;$A4,Concentrado!$B$2:$B$199, "=Guanajuato")</f>
        <v>208</v>
      </c>
      <c r="U4" s="9">
        <f>SUMIFS(Concentrado!V$2:V$199,Concentrado!$A$2:$A$199,"="&amp;$A4,Concentrado!$B$2:$B$199, "=Guanajuato")</f>
        <v>84</v>
      </c>
      <c r="V4" s="9">
        <f>SUMIFS(Concentrado!W$2:W$199,Concentrado!$A$2:$A$199,"="&amp;$A4,Concentrado!$B$2:$B$199, "=Guanajuato")</f>
        <v>7</v>
      </c>
      <c r="W4" s="9">
        <f>SUMIFS(Concentrado!X$2:X$199,Concentrado!$A$2:$A$199,"="&amp;$A4,Concentrado!$B$2:$B$199, "=Guanajuato")</f>
        <v>5</v>
      </c>
      <c r="X4" s="9">
        <f>SUMIFS(Concentrado!Y$2:Y$199,Concentrado!$A$2:$A$199,"="&amp;$A4,Concentrado!$B$2:$B$199, "=Guanajuato")</f>
        <v>10</v>
      </c>
      <c r="Y4" s="9">
        <f>SUMIFS(Concentrado!Z$2:Z$199,Concentrado!$A$2:$A$199,"="&amp;$A4,Concentrado!$B$2:$B$199, "=Guanajuato")</f>
        <v>5</v>
      </c>
      <c r="Z4" s="9">
        <f>SUMIFS(Concentrado!AA$2:AA$199,Concentrado!$A$2:$A$199,"="&amp;$A4,Concentrado!$B$2:$B$199, "=Guanajuato")</f>
        <v>166531</v>
      </c>
    </row>
    <row r="5" spans="1:26" x14ac:dyDescent="0.25">
      <c r="A5" s="6">
        <v>2020</v>
      </c>
      <c r="B5" s="9">
        <f>SUMIFS(Concentrado!C$2:C$199,Concentrado!$A$2:$A$199,"="&amp;$A5,Concentrado!$B$2:$B$199, "=Guanajuato")</f>
        <v>1098</v>
      </c>
      <c r="C5" s="9">
        <f>SUMIFS(Concentrado!D$2:D$199,Concentrado!$A$2:$A$199,"="&amp;$A5,Concentrado!$B$2:$B$199, "=Guanajuato")</f>
        <v>63311</v>
      </c>
      <c r="D5" s="9">
        <f>SUMIFS(Concentrado!E$2:E$199,Concentrado!$A$2:$A$199,"="&amp;$A5,Concentrado!$B$2:$B$199, "=Guanajuato")</f>
        <v>23553</v>
      </c>
      <c r="E5" s="9">
        <f>SUMIFS(Concentrado!F$2:F$199,Concentrado!$A$2:$A$199,"="&amp;$A5,Concentrado!$B$2:$B$199, "=Guanajuato")</f>
        <v>10613</v>
      </c>
      <c r="F5" s="9">
        <f>SUMIFS(Concentrado!G$2:G$199,Concentrado!$A$2:$A$199,"="&amp;$A5,Concentrado!$B$2:$B$199, "=Guanajuato")</f>
        <v>6436</v>
      </c>
      <c r="G5" s="9">
        <f>SUMIFS(Concentrado!H$2:H$199,Concentrado!$A$2:$A$199,"="&amp;$A5,Concentrado!$B$2:$B$199, "=Guanajuato")</f>
        <v>4559</v>
      </c>
      <c r="H5" s="9">
        <f>SUMIFS(Concentrado!I$2:I$199,Concentrado!$A$2:$A$199,"="&amp;$A5,Concentrado!$B$2:$B$199, "=Guanajuato")</f>
        <v>3541</v>
      </c>
      <c r="I5" s="9">
        <f>SUMIFS(Concentrado!J$2:J$199,Concentrado!$A$2:$A$199,"="&amp;$A5,Concentrado!$B$2:$B$199, "=Guanajuato")</f>
        <v>2834</v>
      </c>
      <c r="J5" s="9">
        <f>SUMIFS(Concentrado!K$2:K$199,Concentrado!$A$2:$A$199,"="&amp;$A5,Concentrado!$B$2:$B$199, "=Guanajuato")</f>
        <v>2127</v>
      </c>
      <c r="K5" s="9">
        <f>SUMIFS(Concentrado!L$2:L$199,Concentrado!$A$2:$A$199,"="&amp;$A5,Concentrado!$B$2:$B$199, "=Guanajuato")</f>
        <v>1641</v>
      </c>
      <c r="L5" s="9">
        <f>SUMIFS(Concentrado!M$2:M$199,Concentrado!$A$2:$A$199,"="&amp;$A5,Concentrado!$B$2:$B$199, "=Guanajuato")</f>
        <v>1407</v>
      </c>
      <c r="M5" s="9">
        <f>SUMIFS(Concentrado!N$2:N$199,Concentrado!$A$2:$A$199,"="&amp;$A5,Concentrado!$B$2:$B$199, "=Guanajuato")</f>
        <v>1166</v>
      </c>
      <c r="N5" s="9">
        <f>SUMIFS(Concentrado!O$2:O$199,Concentrado!$A$2:$A$199,"="&amp;$A5,Concentrado!$B$2:$B$199, "=Guanajuato")</f>
        <v>925</v>
      </c>
      <c r="O5" s="9">
        <f>SUMIFS(Concentrado!P$2:P$199,Concentrado!$A$2:$A$199,"="&amp;$A5,Concentrado!$B$2:$B$199, "=Guanajuato")</f>
        <v>781</v>
      </c>
      <c r="P5" s="9">
        <f>SUMIFS(Concentrado!Q$2:Q$199,Concentrado!$A$2:$A$199,"="&amp;$A5,Concentrado!$B$2:$B$199, "=Guanajuato")</f>
        <v>732</v>
      </c>
      <c r="Q5" s="9">
        <f>SUMIFS(Concentrado!R$2:R$199,Concentrado!$A$2:$A$199,"="&amp;$A5,Concentrado!$B$2:$B$199, "=Guanajuato")</f>
        <v>2713</v>
      </c>
      <c r="R5" s="9">
        <f>SUMIFS(Concentrado!S$2:S$199,Concentrado!$A$2:$A$199,"="&amp;$A5,Concentrado!$B$2:$B$199, "=Guanajuato")</f>
        <v>1235</v>
      </c>
      <c r="S5" s="9">
        <f>SUMIFS(Concentrado!T$2:T$199,Concentrado!$A$2:$A$199,"="&amp;$A5,Concentrado!$B$2:$B$199, "=Guanajuato")</f>
        <v>972</v>
      </c>
      <c r="T5" s="9">
        <f>SUMIFS(Concentrado!U$2:U$199,Concentrado!$A$2:$A$199,"="&amp;$A5,Concentrado!$B$2:$B$199, "=Guanajuato")</f>
        <v>161</v>
      </c>
      <c r="U5" s="9">
        <f>SUMIFS(Concentrado!V$2:V$199,Concentrado!$A$2:$A$199,"="&amp;$A5,Concentrado!$B$2:$B$199, "=Guanajuato")</f>
        <v>74</v>
      </c>
      <c r="V5" s="9">
        <f>SUMIFS(Concentrado!W$2:W$199,Concentrado!$A$2:$A$199,"="&amp;$A5,Concentrado!$B$2:$B$199, "=Guanajuato")</f>
        <v>9</v>
      </c>
      <c r="W5" s="9">
        <f>SUMIFS(Concentrado!X$2:X$199,Concentrado!$A$2:$A$199,"="&amp;$A5,Concentrado!$B$2:$B$199, "=Guanajuato")</f>
        <v>3</v>
      </c>
      <c r="X5" s="9">
        <f>SUMIFS(Concentrado!Y$2:Y$199,Concentrado!$A$2:$A$199,"="&amp;$A5,Concentrado!$B$2:$B$199, "=Guanajuato")</f>
        <v>3</v>
      </c>
      <c r="Y5" s="9">
        <f>SUMIFS(Concentrado!Z$2:Z$199,Concentrado!$A$2:$A$199,"="&amp;$A5,Concentrado!$B$2:$B$199, "=Guanajuato")</f>
        <v>7</v>
      </c>
      <c r="Z5" s="9">
        <f>SUMIFS(Concentrado!AA$2:AA$199,Concentrado!$A$2:$A$199,"="&amp;$A5,Concentrado!$B$2:$B$199, "=Guanajuato")</f>
        <v>129901</v>
      </c>
    </row>
    <row r="6" spans="1:26" x14ac:dyDescent="0.25">
      <c r="A6" s="6">
        <v>2021</v>
      </c>
      <c r="B6" s="9">
        <f>SUMIFS(Concentrado!C$2:C$199,Concentrado!$A$2:$A$199,"="&amp;$A6,Concentrado!$B$2:$B$199, "=Guanajuato")</f>
        <v>1524</v>
      </c>
      <c r="C6" s="9">
        <f>SUMIFS(Concentrado!D$2:D$199,Concentrado!$A$2:$A$199,"="&amp;$A6,Concentrado!$B$2:$B$199, "=Guanajuato")</f>
        <v>65206</v>
      </c>
      <c r="D6" s="9">
        <f>SUMIFS(Concentrado!E$2:E$199,Concentrado!$A$2:$A$199,"="&amp;$A6,Concentrado!$B$2:$B$199, "=Guanajuato")</f>
        <v>24275</v>
      </c>
      <c r="E6" s="9">
        <f>SUMIFS(Concentrado!F$2:F$199,Concentrado!$A$2:$A$199,"="&amp;$A6,Concentrado!$B$2:$B$199, "=Guanajuato")</f>
        <v>10859</v>
      </c>
      <c r="F6" s="9">
        <f>SUMIFS(Concentrado!G$2:G$199,Concentrado!$A$2:$A$199,"="&amp;$A6,Concentrado!$B$2:$B$199, "=Guanajuato")</f>
        <v>6815</v>
      </c>
      <c r="G6" s="9">
        <f>SUMIFS(Concentrado!H$2:H$199,Concentrado!$A$2:$A$199,"="&amp;$A6,Concentrado!$B$2:$B$199, "=Guanajuato")</f>
        <v>4777</v>
      </c>
      <c r="H6" s="9">
        <f>SUMIFS(Concentrado!I$2:I$199,Concentrado!$A$2:$A$199,"="&amp;$A6,Concentrado!$B$2:$B$199, "=Guanajuato")</f>
        <v>3738</v>
      </c>
      <c r="I6" s="9">
        <f>SUMIFS(Concentrado!J$2:J$199,Concentrado!$A$2:$A$199,"="&amp;$A6,Concentrado!$B$2:$B$199, "=Guanajuato")</f>
        <v>3054</v>
      </c>
      <c r="J6" s="9">
        <f>SUMIFS(Concentrado!K$2:K$199,Concentrado!$A$2:$A$199,"="&amp;$A6,Concentrado!$B$2:$B$199, "=Guanajuato")</f>
        <v>2352</v>
      </c>
      <c r="K6" s="9">
        <f>SUMIFS(Concentrado!L$2:L$199,Concentrado!$A$2:$A$199,"="&amp;$A6,Concentrado!$B$2:$B$199, "=Guanajuato")</f>
        <v>1812</v>
      </c>
      <c r="L6" s="9">
        <f>SUMIFS(Concentrado!M$2:M$199,Concentrado!$A$2:$A$199,"="&amp;$A6,Concentrado!$B$2:$B$199, "=Guanajuato")</f>
        <v>1549</v>
      </c>
      <c r="M6" s="9">
        <f>SUMIFS(Concentrado!N$2:N$199,Concentrado!$A$2:$A$199,"="&amp;$A6,Concentrado!$B$2:$B$199, "=Guanajuato")</f>
        <v>1274</v>
      </c>
      <c r="N6" s="9">
        <f>SUMIFS(Concentrado!O$2:O$199,Concentrado!$A$2:$A$199,"="&amp;$A6,Concentrado!$B$2:$B$199, "=Guanajuato")</f>
        <v>1094</v>
      </c>
      <c r="O6" s="9">
        <f>SUMIFS(Concentrado!P$2:P$199,Concentrado!$A$2:$A$199,"="&amp;$A6,Concentrado!$B$2:$B$199, "=Guanajuato")</f>
        <v>866</v>
      </c>
      <c r="P6" s="9">
        <f>SUMIFS(Concentrado!Q$2:Q$199,Concentrado!$A$2:$A$199,"="&amp;$A6,Concentrado!$B$2:$B$199, "=Guanajuato")</f>
        <v>858</v>
      </c>
      <c r="Q6" s="9">
        <f>SUMIFS(Concentrado!R$2:R$199,Concentrado!$A$2:$A$199,"="&amp;$A6,Concentrado!$B$2:$B$199, "=Guanajuato")</f>
        <v>3200</v>
      </c>
      <c r="R6" s="9">
        <f>SUMIFS(Concentrado!S$2:S$199,Concentrado!$A$2:$A$199,"="&amp;$A6,Concentrado!$B$2:$B$199, "=Guanajuato")</f>
        <v>1543</v>
      </c>
      <c r="S6" s="9">
        <f>SUMIFS(Concentrado!T$2:T$199,Concentrado!$A$2:$A$199,"="&amp;$A6,Concentrado!$B$2:$B$199, "=Guanajuato")</f>
        <v>1187</v>
      </c>
      <c r="T6" s="9">
        <f>SUMIFS(Concentrado!U$2:U$199,Concentrado!$A$2:$A$199,"="&amp;$A6,Concentrado!$B$2:$B$199, "=Guanajuato")</f>
        <v>177</v>
      </c>
      <c r="U6" s="9">
        <f>SUMIFS(Concentrado!V$2:V$199,Concentrado!$A$2:$A$199,"="&amp;$A6,Concentrado!$B$2:$B$199, "=Guanajuato")</f>
        <v>68</v>
      </c>
      <c r="V6" s="9">
        <f>SUMIFS(Concentrado!W$2:W$199,Concentrado!$A$2:$A$199,"="&amp;$A6,Concentrado!$B$2:$B$199, "=Guanajuato")</f>
        <v>4</v>
      </c>
      <c r="W6" s="9">
        <f>SUMIFS(Concentrado!X$2:X$199,Concentrado!$A$2:$A$199,"="&amp;$A6,Concentrado!$B$2:$B$199, "=Guanajuato")</f>
        <v>7</v>
      </c>
      <c r="X6" s="9">
        <f>SUMIFS(Concentrado!Y$2:Y$199,Concentrado!$A$2:$A$199,"="&amp;$A6,Concentrado!$B$2:$B$199, "=Guanajuato")</f>
        <v>4</v>
      </c>
      <c r="Y6" s="9">
        <f>SUMIFS(Concentrado!Z$2:Z$199,Concentrado!$A$2:$A$199,"="&amp;$A6,Concentrado!$B$2:$B$199, "=Guanajuato")</f>
        <v>5</v>
      </c>
      <c r="Z6" s="9">
        <f>SUMIFS(Concentrado!AA$2:AA$199,Concentrado!$A$2:$A$199,"="&amp;$A6,Concentrado!$B$2:$B$199, "=Guanajuato")</f>
        <v>136248</v>
      </c>
    </row>
    <row r="7" spans="1:26" x14ac:dyDescent="0.25">
      <c r="A7" s="6">
        <v>2022</v>
      </c>
      <c r="B7" s="9">
        <f>SUMIFS(Concentrado!C$2:C$199,Concentrado!$A$2:$A$199,"="&amp;$A7,Concentrado!$B$2:$B$199, "=Guanajuato")</f>
        <v>5733</v>
      </c>
      <c r="C7" s="9">
        <f>SUMIFS(Concentrado!D$2:D$199,Concentrado!$A$2:$A$199,"="&amp;$A7,Concentrado!$B$2:$B$199, "=Guanajuato")</f>
        <v>66756</v>
      </c>
      <c r="D7" s="9">
        <f>SUMIFS(Concentrado!E$2:E$199,Concentrado!$A$2:$A$199,"="&amp;$A7,Concentrado!$B$2:$B$199, "=Guanajuato")</f>
        <v>25637</v>
      </c>
      <c r="E7" s="9">
        <f>SUMIFS(Concentrado!F$2:F$199,Concentrado!$A$2:$A$199,"="&amp;$A7,Concentrado!$B$2:$B$199, "=Guanajuato")</f>
        <v>11327</v>
      </c>
      <c r="F7" s="9">
        <f>SUMIFS(Concentrado!G$2:G$199,Concentrado!$A$2:$A$199,"="&amp;$A7,Concentrado!$B$2:$B$199, "=Guanajuato")</f>
        <v>6995</v>
      </c>
      <c r="G7" s="9">
        <f>SUMIFS(Concentrado!H$2:H$199,Concentrado!$A$2:$A$199,"="&amp;$A7,Concentrado!$B$2:$B$199, "=Guanajuato")</f>
        <v>4815</v>
      </c>
      <c r="H7" s="9">
        <f>SUMIFS(Concentrado!I$2:I$199,Concentrado!$A$2:$A$199,"="&amp;$A7,Concentrado!$B$2:$B$199, "=Guanajuato")</f>
        <v>3758</v>
      </c>
      <c r="I7" s="9">
        <f>SUMIFS(Concentrado!J$2:J$199,Concentrado!$A$2:$A$199,"="&amp;$A7,Concentrado!$B$2:$B$199, "=Guanajuato")</f>
        <v>3001</v>
      </c>
      <c r="J7" s="9">
        <f>SUMIFS(Concentrado!K$2:K$199,Concentrado!$A$2:$A$199,"="&amp;$A7,Concentrado!$B$2:$B$199, "=Guanajuato")</f>
        <v>2301</v>
      </c>
      <c r="K7" s="9">
        <f>SUMIFS(Concentrado!L$2:L$199,Concentrado!$A$2:$A$199,"="&amp;$A7,Concentrado!$B$2:$B$199, "=Guanajuato")</f>
        <v>1733</v>
      </c>
      <c r="L7" s="9">
        <f>SUMIFS(Concentrado!M$2:M$199,Concentrado!$A$2:$A$199,"="&amp;$A7,Concentrado!$B$2:$B$199, "=Guanajuato")</f>
        <v>1446</v>
      </c>
      <c r="M7" s="9">
        <f>SUMIFS(Concentrado!N$2:N$199,Concentrado!$A$2:$A$199,"="&amp;$A7,Concentrado!$B$2:$B$199, "=Guanajuato")</f>
        <v>1230</v>
      </c>
      <c r="N7" s="9">
        <f>SUMIFS(Concentrado!O$2:O$199,Concentrado!$A$2:$A$199,"="&amp;$A7,Concentrado!$B$2:$B$199, "=Guanajuato")</f>
        <v>965</v>
      </c>
      <c r="O7" s="9">
        <f>SUMIFS(Concentrado!P$2:P$199,Concentrado!$A$2:$A$199,"="&amp;$A7,Concentrado!$B$2:$B$199, "=Guanajuato")</f>
        <v>789</v>
      </c>
      <c r="P7" s="9">
        <f>SUMIFS(Concentrado!Q$2:Q$199,Concentrado!$A$2:$A$199,"="&amp;$A7,Concentrado!$B$2:$B$199, "=Guanajuato")</f>
        <v>781</v>
      </c>
      <c r="Q7" s="9">
        <f>SUMIFS(Concentrado!R$2:R$199,Concentrado!$A$2:$A$199,"="&amp;$A7,Concentrado!$B$2:$B$199, "=Guanajuato")</f>
        <v>2801</v>
      </c>
      <c r="R7" s="9">
        <f>SUMIFS(Concentrado!S$2:S$199,Concentrado!$A$2:$A$199,"="&amp;$A7,Concentrado!$B$2:$B$199, "=Guanajuato")</f>
        <v>1502</v>
      </c>
      <c r="S7" s="9">
        <f>SUMIFS(Concentrado!T$2:T$199,Concentrado!$A$2:$A$199,"="&amp;$A7,Concentrado!$B$2:$B$199, "=Guanajuato")</f>
        <v>1077</v>
      </c>
      <c r="T7" s="9">
        <f>SUMIFS(Concentrado!U$2:U$199,Concentrado!$A$2:$A$199,"="&amp;$A7,Concentrado!$B$2:$B$199, "=Guanajuato")</f>
        <v>200</v>
      </c>
      <c r="U7" s="9">
        <f>SUMIFS(Concentrado!V$2:V$199,Concentrado!$A$2:$A$199,"="&amp;$A7,Concentrado!$B$2:$B$199, "=Guanajuato")</f>
        <v>102</v>
      </c>
      <c r="V7" s="9">
        <f>SUMIFS(Concentrado!W$2:W$199,Concentrado!$A$2:$A$199,"="&amp;$A7,Concentrado!$B$2:$B$199, "=Guanajuato")</f>
        <v>10</v>
      </c>
      <c r="W7" s="9">
        <f>SUMIFS(Concentrado!X$2:X$199,Concentrado!$A$2:$A$199,"="&amp;$A7,Concentrado!$B$2:$B$199, "=Guanajuato")</f>
        <v>5</v>
      </c>
      <c r="X7" s="9">
        <f>SUMIFS(Concentrado!Y$2:Y$199,Concentrado!$A$2:$A$199,"="&amp;$A7,Concentrado!$B$2:$B$199, "=Guanajuato")</f>
        <v>14</v>
      </c>
      <c r="Y7" s="9">
        <f>SUMIFS(Concentrado!Z$2:Z$199,Concentrado!$A$2:$A$199,"="&amp;$A7,Concentrado!$B$2:$B$199, "=Guanajuato")</f>
        <v>10</v>
      </c>
      <c r="Z7" s="9">
        <f>SUMIFS(Concentrado!AA$2:AA$199,Concentrado!$A$2:$A$199,"="&amp;$A7,Concentrado!$B$2:$B$199, "=Guanajuato")</f>
        <v>142988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"=Guerrero")</f>
        <v>564</v>
      </c>
      <c r="C2" s="9">
        <f>SUMIFS(Concentrado!D$2:D$199,Concentrado!$A$2:$A$199,"="&amp;$A2,Concentrado!$B$2:$B$199, "=Guerrero")</f>
        <v>40084</v>
      </c>
      <c r="D2" s="9">
        <f>SUMIFS(Concentrado!E$2:E$199,Concentrado!$A$2:$A$199,"="&amp;$A2,Concentrado!$B$2:$B$199, "=Guerrero")</f>
        <v>18867</v>
      </c>
      <c r="E2" s="9">
        <f>SUMIFS(Concentrado!F$2:F$199,Concentrado!$A$2:$A$199,"="&amp;$A2,Concentrado!$B$2:$B$199, "=Guerrero")</f>
        <v>9093</v>
      </c>
      <c r="F2" s="9">
        <f>SUMIFS(Concentrado!G$2:G$199,Concentrado!$A$2:$A$199,"="&amp;$A2,Concentrado!$B$2:$B$199, "=Guerrero")</f>
        <v>4454</v>
      </c>
      <c r="G2" s="9">
        <f>SUMIFS(Concentrado!H$2:H$199,Concentrado!$A$2:$A$199,"="&amp;$A2,Concentrado!$B$2:$B$199, "=Guerrero")</f>
        <v>2784</v>
      </c>
      <c r="H2" s="9">
        <f>SUMIFS(Concentrado!I$2:I$199,Concentrado!$A$2:$A$199,"="&amp;$A2,Concentrado!$B$2:$B$199, "=Guerrero")</f>
        <v>1944</v>
      </c>
      <c r="I2" s="9">
        <f>SUMIFS(Concentrado!J$2:J$199,Concentrado!$A$2:$A$199,"="&amp;$A2,Concentrado!$B$2:$B$199, "=Guerrero")</f>
        <v>1506</v>
      </c>
      <c r="J2" s="9">
        <f>SUMIFS(Concentrado!K$2:K$199,Concentrado!$A$2:$A$199,"="&amp;$A2,Concentrado!$B$2:$B$199, "=Guerrero")</f>
        <v>1006</v>
      </c>
      <c r="K2" s="9">
        <f>SUMIFS(Concentrado!L$2:L$199,Concentrado!$A$2:$A$199,"="&amp;$A2,Concentrado!$B$2:$B$199, "=Guerrero")</f>
        <v>808</v>
      </c>
      <c r="L2" s="9">
        <f>SUMIFS(Concentrado!M$2:M$199,Concentrado!$A$2:$A$199,"="&amp;$A2,Concentrado!$B$2:$B$199, "=Guerrero")</f>
        <v>625</v>
      </c>
      <c r="M2" s="9">
        <f>SUMIFS(Concentrado!N$2:N$199,Concentrado!$A$2:$A$199,"="&amp;$A2,Concentrado!$B$2:$B$199, "=Guerrero")</f>
        <v>474</v>
      </c>
      <c r="N2" s="9">
        <f>SUMIFS(Concentrado!O$2:O$199,Concentrado!$A$2:$A$199,"="&amp;$A2,Concentrado!$B$2:$B$199, "=Guerrero")</f>
        <v>375</v>
      </c>
      <c r="O2" s="9">
        <f>SUMIFS(Concentrado!P$2:P$199,Concentrado!$A$2:$A$199,"="&amp;$A2,Concentrado!$B$2:$B$199, "=Guerrero")</f>
        <v>350</v>
      </c>
      <c r="P2" s="9">
        <f>SUMIFS(Concentrado!Q$2:Q$199,Concentrado!$A$2:$A$199,"="&amp;$A2,Concentrado!$B$2:$B$199, "=Guerrero")</f>
        <v>299</v>
      </c>
      <c r="Q2" s="9">
        <f>SUMIFS(Concentrado!R$2:R$199,Concentrado!$A$2:$A$199,"="&amp;$A2,Concentrado!$B$2:$B$199, "=Guerrero")</f>
        <v>1037</v>
      </c>
      <c r="R2" s="9">
        <f>SUMIFS(Concentrado!S$2:S$199,Concentrado!$A$2:$A$199,"="&amp;$A2,Concentrado!$B$2:$B$199, "=Guerrero")</f>
        <v>467</v>
      </c>
      <c r="S2" s="9">
        <f>SUMIFS(Concentrado!T$2:T$199,Concentrado!$A$2:$A$199,"="&amp;$A2,Concentrado!$B$2:$B$199, "=Guerrero")</f>
        <v>442</v>
      </c>
      <c r="T2" s="9">
        <f>SUMIFS(Concentrado!U$2:U$199,Concentrado!$A$2:$A$199,"="&amp;$A2,Concentrado!$B$2:$B$199, "=Guerrero")</f>
        <v>75</v>
      </c>
      <c r="U2" s="9">
        <f>SUMIFS(Concentrado!V$2:V$199,Concentrado!$A$2:$A$199,"="&amp;$A2,Concentrado!$B$2:$B$199, "=Guerrero")</f>
        <v>34</v>
      </c>
      <c r="V2" s="9">
        <f>SUMIFS(Concentrado!W$2:W$199,Concentrado!$A$2:$A$199,"="&amp;$A2,Concentrado!$B$2:$B$199, "=Guerrero")</f>
        <v>8</v>
      </c>
      <c r="W2" s="9">
        <f>SUMIFS(Concentrado!X$2:X$199,Concentrado!$A$2:$A$199,"="&amp;$A2,Concentrado!$B$2:$B$199, "=Guerrero")</f>
        <v>6</v>
      </c>
      <c r="X2" s="9">
        <f>SUMIFS(Concentrado!Y$2:Y$199,Concentrado!$A$2:$A$199,"="&amp;$A2,Concentrado!$B$2:$B$199, "=Guerrero")</f>
        <v>8</v>
      </c>
      <c r="Y2" s="9">
        <f>SUMIFS(Concentrado!Z$2:Z$199,Concentrado!$A$2:$A$199,"="&amp;$A2,Concentrado!$B$2:$B$199, "=Guerrero")</f>
        <v>3</v>
      </c>
      <c r="Z2" s="9">
        <f>SUMIFS(Concentrado!AA$2:AA$199,Concentrado!$A$2:$A$199,"="&amp;$A2,Concentrado!$B$2:$B$199, "=Guerrero")</f>
        <v>85313</v>
      </c>
    </row>
    <row r="3" spans="1:26" x14ac:dyDescent="0.25">
      <c r="A3" s="6">
        <v>2018</v>
      </c>
      <c r="B3" s="9">
        <f>SUMIFS(Concentrado!C$2:C$199,Concentrado!$A$2:$A$199,"="&amp;$A3,Concentrado!$B$2:$B$199, "=Guerrero")</f>
        <v>658</v>
      </c>
      <c r="C3" s="9">
        <f>SUMIFS(Concentrado!D$2:D$199,Concentrado!$A$2:$A$199,"="&amp;$A3,Concentrado!$B$2:$B$199, "=Guerrero")</f>
        <v>35688</v>
      </c>
      <c r="D3" s="9">
        <f>SUMIFS(Concentrado!E$2:E$199,Concentrado!$A$2:$A$199,"="&amp;$A3,Concentrado!$B$2:$B$199, "=Guerrero")</f>
        <v>17886</v>
      </c>
      <c r="E3" s="9">
        <f>SUMIFS(Concentrado!F$2:F$199,Concentrado!$A$2:$A$199,"="&amp;$A3,Concentrado!$B$2:$B$199, "=Guerrero")</f>
        <v>8480</v>
      </c>
      <c r="F3" s="9">
        <f>SUMIFS(Concentrado!G$2:G$199,Concentrado!$A$2:$A$199,"="&amp;$A3,Concentrado!$B$2:$B$199, "=Guerrero")</f>
        <v>4040</v>
      </c>
      <c r="G3" s="9">
        <f>SUMIFS(Concentrado!H$2:H$199,Concentrado!$A$2:$A$199,"="&amp;$A3,Concentrado!$B$2:$B$199, "=Guerrero")</f>
        <v>2573</v>
      </c>
      <c r="H3" s="9">
        <f>SUMIFS(Concentrado!I$2:I$199,Concentrado!$A$2:$A$199,"="&amp;$A3,Concentrado!$B$2:$B$199, "=Guerrero")</f>
        <v>1781</v>
      </c>
      <c r="I3" s="9">
        <f>SUMIFS(Concentrado!J$2:J$199,Concentrado!$A$2:$A$199,"="&amp;$A3,Concentrado!$B$2:$B$199, "=Guerrero")</f>
        <v>1395</v>
      </c>
      <c r="J3" s="9">
        <f>SUMIFS(Concentrado!K$2:K$199,Concentrado!$A$2:$A$199,"="&amp;$A3,Concentrado!$B$2:$B$199, "=Guerrero")</f>
        <v>1019</v>
      </c>
      <c r="K3" s="9">
        <f>SUMIFS(Concentrado!L$2:L$199,Concentrado!$A$2:$A$199,"="&amp;$A3,Concentrado!$B$2:$B$199, "=Guerrero")</f>
        <v>727</v>
      </c>
      <c r="L3" s="9">
        <f>SUMIFS(Concentrado!M$2:M$199,Concentrado!$A$2:$A$199,"="&amp;$A3,Concentrado!$B$2:$B$199, "=Guerrero")</f>
        <v>527</v>
      </c>
      <c r="M3" s="9">
        <f>SUMIFS(Concentrado!N$2:N$199,Concentrado!$A$2:$A$199,"="&amp;$A3,Concentrado!$B$2:$B$199, "=Guerrero")</f>
        <v>478</v>
      </c>
      <c r="N3" s="9">
        <f>SUMIFS(Concentrado!O$2:O$199,Concentrado!$A$2:$A$199,"="&amp;$A3,Concentrado!$B$2:$B$199, "=Guerrero")</f>
        <v>370</v>
      </c>
      <c r="O3" s="9">
        <f>SUMIFS(Concentrado!P$2:P$199,Concentrado!$A$2:$A$199,"="&amp;$A3,Concentrado!$B$2:$B$199, "=Guerrero")</f>
        <v>299</v>
      </c>
      <c r="P3" s="9">
        <f>SUMIFS(Concentrado!Q$2:Q$199,Concentrado!$A$2:$A$199,"="&amp;$A3,Concentrado!$B$2:$B$199, "=Guerrero")</f>
        <v>266</v>
      </c>
      <c r="Q3" s="9">
        <f>SUMIFS(Concentrado!R$2:R$199,Concentrado!$A$2:$A$199,"="&amp;$A3,Concentrado!$B$2:$B$199, "=Guerrero")</f>
        <v>939</v>
      </c>
      <c r="R3" s="9">
        <f>SUMIFS(Concentrado!S$2:S$199,Concentrado!$A$2:$A$199,"="&amp;$A3,Concentrado!$B$2:$B$199, "=Guerrero")</f>
        <v>480</v>
      </c>
      <c r="S3" s="9">
        <f>SUMIFS(Concentrado!T$2:T$199,Concentrado!$A$2:$A$199,"="&amp;$A3,Concentrado!$B$2:$B$199, "=Guerrero")</f>
        <v>440</v>
      </c>
      <c r="T3" s="9">
        <f>SUMIFS(Concentrado!U$2:U$199,Concentrado!$A$2:$A$199,"="&amp;$A3,Concentrado!$B$2:$B$199, "=Guerrero")</f>
        <v>70</v>
      </c>
      <c r="U3" s="9">
        <f>SUMIFS(Concentrado!V$2:V$199,Concentrado!$A$2:$A$199,"="&amp;$A3,Concentrado!$B$2:$B$199, "=Guerrero")</f>
        <v>31</v>
      </c>
      <c r="V3" s="9">
        <f>SUMIFS(Concentrado!W$2:W$199,Concentrado!$A$2:$A$199,"="&amp;$A3,Concentrado!$B$2:$B$199, "=Guerrero")</f>
        <v>5</v>
      </c>
      <c r="W3" s="9">
        <f>SUMIFS(Concentrado!X$2:X$199,Concentrado!$A$2:$A$199,"="&amp;$A3,Concentrado!$B$2:$B$199, "=Guerrero")</f>
        <v>8</v>
      </c>
      <c r="X3" s="9">
        <f>SUMIFS(Concentrado!Y$2:Y$199,Concentrado!$A$2:$A$199,"="&amp;$A3,Concentrado!$B$2:$B$199, "=Guerrero")</f>
        <v>25</v>
      </c>
      <c r="Y3" s="9">
        <f>SUMIFS(Concentrado!Z$2:Z$199,Concentrado!$A$2:$A$199,"="&amp;$A3,Concentrado!$B$2:$B$199, "=Guerrero")</f>
        <v>1</v>
      </c>
      <c r="Z3" s="9">
        <f>SUMIFS(Concentrado!AA$2:AA$199,Concentrado!$A$2:$A$199,"="&amp;$A3,Concentrado!$B$2:$B$199, "=Guerrero")</f>
        <v>78186</v>
      </c>
    </row>
    <row r="4" spans="1:26" x14ac:dyDescent="0.25">
      <c r="A4" s="6">
        <v>2019</v>
      </c>
      <c r="B4" s="9">
        <f>SUMIFS(Concentrado!C$2:C$199,Concentrado!$A$2:$A$199,"="&amp;$A4,Concentrado!$B$2:$B$199, "=Guerrero")</f>
        <v>353</v>
      </c>
      <c r="C4" s="9">
        <f>SUMIFS(Concentrado!D$2:D$199,Concentrado!$A$2:$A$199,"="&amp;$A4,Concentrado!$B$2:$B$199, "=Guerrero")</f>
        <v>33981</v>
      </c>
      <c r="D4" s="9">
        <f>SUMIFS(Concentrado!E$2:E$199,Concentrado!$A$2:$A$199,"="&amp;$A4,Concentrado!$B$2:$B$199, "=Guerrero")</f>
        <v>18166</v>
      </c>
      <c r="E4" s="9">
        <f>SUMIFS(Concentrado!F$2:F$199,Concentrado!$A$2:$A$199,"="&amp;$A4,Concentrado!$B$2:$B$199, "=Guerrero")</f>
        <v>9136</v>
      </c>
      <c r="F4" s="9">
        <f>SUMIFS(Concentrado!G$2:G$199,Concentrado!$A$2:$A$199,"="&amp;$A4,Concentrado!$B$2:$B$199, "=Guerrero")</f>
        <v>4531</v>
      </c>
      <c r="G4" s="9">
        <f>SUMIFS(Concentrado!H$2:H$199,Concentrado!$A$2:$A$199,"="&amp;$A4,Concentrado!$B$2:$B$199, "=Guerrero")</f>
        <v>2839</v>
      </c>
      <c r="H4" s="9">
        <f>SUMIFS(Concentrado!I$2:I$199,Concentrado!$A$2:$A$199,"="&amp;$A4,Concentrado!$B$2:$B$199, "=Guerrero")</f>
        <v>2032</v>
      </c>
      <c r="I4" s="9">
        <f>SUMIFS(Concentrado!J$2:J$199,Concentrado!$A$2:$A$199,"="&amp;$A4,Concentrado!$B$2:$B$199, "=Guerrero")</f>
        <v>1434</v>
      </c>
      <c r="J4" s="9">
        <f>SUMIFS(Concentrado!K$2:K$199,Concentrado!$A$2:$A$199,"="&amp;$A4,Concentrado!$B$2:$B$199, "=Guerrero")</f>
        <v>1078</v>
      </c>
      <c r="K4" s="9">
        <f>SUMIFS(Concentrado!L$2:L$199,Concentrado!$A$2:$A$199,"="&amp;$A4,Concentrado!$B$2:$B$199, "=Guerrero")</f>
        <v>755</v>
      </c>
      <c r="L4" s="9">
        <f>SUMIFS(Concentrado!M$2:M$199,Concentrado!$A$2:$A$199,"="&amp;$A4,Concentrado!$B$2:$B$199, "=Guerrero")</f>
        <v>568</v>
      </c>
      <c r="M4" s="9">
        <f>SUMIFS(Concentrado!N$2:N$199,Concentrado!$A$2:$A$199,"="&amp;$A4,Concentrado!$B$2:$B$199, "=Guerrero")</f>
        <v>504</v>
      </c>
      <c r="N4" s="9">
        <f>SUMIFS(Concentrado!O$2:O$199,Concentrado!$A$2:$A$199,"="&amp;$A4,Concentrado!$B$2:$B$199, "=Guerrero")</f>
        <v>432</v>
      </c>
      <c r="O4" s="9">
        <f>SUMIFS(Concentrado!P$2:P$199,Concentrado!$A$2:$A$199,"="&amp;$A4,Concentrado!$B$2:$B$199, "=Guerrero")</f>
        <v>290</v>
      </c>
      <c r="P4" s="9">
        <f>SUMIFS(Concentrado!Q$2:Q$199,Concentrado!$A$2:$A$199,"="&amp;$A4,Concentrado!$B$2:$B$199, "=Guerrero")</f>
        <v>262</v>
      </c>
      <c r="Q4" s="9">
        <f>SUMIFS(Concentrado!R$2:R$199,Concentrado!$A$2:$A$199,"="&amp;$A4,Concentrado!$B$2:$B$199, "=Guerrero")</f>
        <v>1063</v>
      </c>
      <c r="R4" s="9">
        <f>SUMIFS(Concentrado!S$2:S$199,Concentrado!$A$2:$A$199,"="&amp;$A4,Concentrado!$B$2:$B$199, "=Guerrero")</f>
        <v>519</v>
      </c>
      <c r="S4" s="9">
        <f>SUMIFS(Concentrado!T$2:T$199,Concentrado!$A$2:$A$199,"="&amp;$A4,Concentrado!$B$2:$B$199, "=Guerrero")</f>
        <v>493</v>
      </c>
      <c r="T4" s="9">
        <f>SUMIFS(Concentrado!U$2:U$199,Concentrado!$A$2:$A$199,"="&amp;$A4,Concentrado!$B$2:$B$199, "=Guerrero")</f>
        <v>88</v>
      </c>
      <c r="U4" s="9">
        <f>SUMIFS(Concentrado!V$2:V$199,Concentrado!$A$2:$A$199,"="&amp;$A4,Concentrado!$B$2:$B$199, "=Guerrero")</f>
        <v>67</v>
      </c>
      <c r="V4" s="9">
        <f>SUMIFS(Concentrado!W$2:W$199,Concentrado!$A$2:$A$199,"="&amp;$A4,Concentrado!$B$2:$B$199, "=Guerrero")</f>
        <v>11</v>
      </c>
      <c r="W4" s="9">
        <f>SUMIFS(Concentrado!X$2:X$199,Concentrado!$A$2:$A$199,"="&amp;$A4,Concentrado!$B$2:$B$199, "=Guerrero")</f>
        <v>15</v>
      </c>
      <c r="X4" s="9">
        <f>SUMIFS(Concentrado!Y$2:Y$199,Concentrado!$A$2:$A$199,"="&amp;$A4,Concentrado!$B$2:$B$199, "=Guerrero")</f>
        <v>13</v>
      </c>
      <c r="Y4" s="9">
        <f>SUMIFS(Concentrado!Z$2:Z$199,Concentrado!$A$2:$A$199,"="&amp;$A4,Concentrado!$B$2:$B$199, "=Guerrero")</f>
        <v>0</v>
      </c>
      <c r="Z4" s="9">
        <f>SUMIFS(Concentrado!AA$2:AA$199,Concentrado!$A$2:$A$199,"="&amp;$A4,Concentrado!$B$2:$B$199, "=Guerrero")</f>
        <v>78630</v>
      </c>
    </row>
    <row r="5" spans="1:26" x14ac:dyDescent="0.25">
      <c r="A5" s="6">
        <v>2020</v>
      </c>
      <c r="B5" s="9">
        <f>SUMIFS(Concentrado!C$2:C$199,Concentrado!$A$2:$A$199,"="&amp;$A5,Concentrado!$B$2:$B$199, "=Guerrero")</f>
        <v>449</v>
      </c>
      <c r="C5" s="9">
        <f>SUMIFS(Concentrado!D$2:D$199,Concentrado!$A$2:$A$199,"="&amp;$A5,Concentrado!$B$2:$B$199, "=Guerrero")</f>
        <v>24496</v>
      </c>
      <c r="D5" s="9">
        <f>SUMIFS(Concentrado!E$2:E$199,Concentrado!$A$2:$A$199,"="&amp;$A5,Concentrado!$B$2:$B$199, "=Guerrero")</f>
        <v>12008</v>
      </c>
      <c r="E5" s="9">
        <f>SUMIFS(Concentrado!F$2:F$199,Concentrado!$A$2:$A$199,"="&amp;$A5,Concentrado!$B$2:$B$199, "=Guerrero")</f>
        <v>5466</v>
      </c>
      <c r="F5" s="9">
        <f>SUMIFS(Concentrado!G$2:G$199,Concentrado!$A$2:$A$199,"="&amp;$A5,Concentrado!$B$2:$B$199, "=Guerrero")</f>
        <v>2763</v>
      </c>
      <c r="G5" s="9">
        <f>SUMIFS(Concentrado!H$2:H$199,Concentrado!$A$2:$A$199,"="&amp;$A5,Concentrado!$B$2:$B$199, "=Guerrero")</f>
        <v>1785</v>
      </c>
      <c r="H5" s="9">
        <f>SUMIFS(Concentrado!I$2:I$199,Concentrado!$A$2:$A$199,"="&amp;$A5,Concentrado!$B$2:$B$199, "=Guerrero")</f>
        <v>1296</v>
      </c>
      <c r="I5" s="9">
        <f>SUMIFS(Concentrado!J$2:J$199,Concentrado!$A$2:$A$199,"="&amp;$A5,Concentrado!$B$2:$B$199, "=Guerrero")</f>
        <v>1102</v>
      </c>
      <c r="J5" s="9">
        <f>SUMIFS(Concentrado!K$2:K$199,Concentrado!$A$2:$A$199,"="&amp;$A5,Concentrado!$B$2:$B$199, "=Guerrero")</f>
        <v>796</v>
      </c>
      <c r="K5" s="9">
        <f>SUMIFS(Concentrado!L$2:L$199,Concentrado!$A$2:$A$199,"="&amp;$A5,Concentrado!$B$2:$B$199, "=Guerrero")</f>
        <v>614</v>
      </c>
      <c r="L5" s="9">
        <f>SUMIFS(Concentrado!M$2:M$199,Concentrado!$A$2:$A$199,"="&amp;$A5,Concentrado!$B$2:$B$199, "=Guerrero")</f>
        <v>467</v>
      </c>
      <c r="M5" s="9">
        <f>SUMIFS(Concentrado!N$2:N$199,Concentrado!$A$2:$A$199,"="&amp;$A5,Concentrado!$B$2:$B$199, "=Guerrero")</f>
        <v>392</v>
      </c>
      <c r="N5" s="9">
        <f>SUMIFS(Concentrado!O$2:O$199,Concentrado!$A$2:$A$199,"="&amp;$A5,Concentrado!$B$2:$B$199, "=Guerrero")</f>
        <v>323</v>
      </c>
      <c r="O5" s="9">
        <f>SUMIFS(Concentrado!P$2:P$199,Concentrado!$A$2:$A$199,"="&amp;$A5,Concentrado!$B$2:$B$199, "=Guerrero")</f>
        <v>265</v>
      </c>
      <c r="P5" s="9">
        <f>SUMIFS(Concentrado!Q$2:Q$199,Concentrado!$A$2:$A$199,"="&amp;$A5,Concentrado!$B$2:$B$199, "=Guerrero")</f>
        <v>222</v>
      </c>
      <c r="Q5" s="9">
        <f>SUMIFS(Concentrado!R$2:R$199,Concentrado!$A$2:$A$199,"="&amp;$A5,Concentrado!$B$2:$B$199, "=Guerrero")</f>
        <v>839</v>
      </c>
      <c r="R5" s="9">
        <f>SUMIFS(Concentrado!S$2:S$199,Concentrado!$A$2:$A$199,"="&amp;$A5,Concentrado!$B$2:$B$199, "=Guerrero")</f>
        <v>441</v>
      </c>
      <c r="S5" s="9">
        <f>SUMIFS(Concentrado!T$2:T$199,Concentrado!$A$2:$A$199,"="&amp;$A5,Concentrado!$B$2:$B$199, "=Guerrero")</f>
        <v>387</v>
      </c>
      <c r="T5" s="9">
        <f>SUMIFS(Concentrado!U$2:U$199,Concentrado!$A$2:$A$199,"="&amp;$A5,Concentrado!$B$2:$B$199, "=Guerrero")</f>
        <v>59</v>
      </c>
      <c r="U5" s="9">
        <f>SUMIFS(Concentrado!V$2:V$199,Concentrado!$A$2:$A$199,"="&amp;$A5,Concentrado!$B$2:$B$199, "=Guerrero")</f>
        <v>37</v>
      </c>
      <c r="V5" s="9">
        <f>SUMIFS(Concentrado!W$2:W$199,Concentrado!$A$2:$A$199,"="&amp;$A5,Concentrado!$B$2:$B$199, "=Guerrero")</f>
        <v>4</v>
      </c>
      <c r="W5" s="9">
        <f>SUMIFS(Concentrado!X$2:X$199,Concentrado!$A$2:$A$199,"="&amp;$A5,Concentrado!$B$2:$B$199, "=Guerrero")</f>
        <v>3</v>
      </c>
      <c r="X5" s="9">
        <f>SUMIFS(Concentrado!Y$2:Y$199,Concentrado!$A$2:$A$199,"="&amp;$A5,Concentrado!$B$2:$B$199, "=Guerrero")</f>
        <v>1</v>
      </c>
      <c r="Y5" s="9">
        <f>SUMIFS(Concentrado!Z$2:Z$199,Concentrado!$A$2:$A$199,"="&amp;$A5,Concentrado!$B$2:$B$199, "=Guerrero")</f>
        <v>0</v>
      </c>
      <c r="Z5" s="9">
        <f>SUMIFS(Concentrado!AA$2:AA$199,Concentrado!$A$2:$A$199,"="&amp;$A5,Concentrado!$B$2:$B$199, "=Guerrero")</f>
        <v>54215</v>
      </c>
    </row>
    <row r="6" spans="1:26" x14ac:dyDescent="0.25">
      <c r="A6" s="6">
        <v>2021</v>
      </c>
      <c r="B6" s="9">
        <f>SUMIFS(Concentrado!C$2:C$199,Concentrado!$A$2:$A$199,"="&amp;$A6,Concentrado!$B$2:$B$199, "=Guerrero")</f>
        <v>745</v>
      </c>
      <c r="C6" s="9">
        <f>SUMIFS(Concentrado!D$2:D$199,Concentrado!$A$2:$A$199,"="&amp;$A6,Concentrado!$B$2:$B$199, "=Guerrero")</f>
        <v>25797</v>
      </c>
      <c r="D6" s="9">
        <f>SUMIFS(Concentrado!E$2:E$199,Concentrado!$A$2:$A$199,"="&amp;$A6,Concentrado!$B$2:$B$199, "=Guerrero")</f>
        <v>11854</v>
      </c>
      <c r="E6" s="9">
        <f>SUMIFS(Concentrado!F$2:F$199,Concentrado!$A$2:$A$199,"="&amp;$A6,Concentrado!$B$2:$B$199, "=Guerrero")</f>
        <v>4895</v>
      </c>
      <c r="F6" s="9">
        <f>SUMIFS(Concentrado!G$2:G$199,Concentrado!$A$2:$A$199,"="&amp;$A6,Concentrado!$B$2:$B$199, "=Guerrero")</f>
        <v>2716</v>
      </c>
      <c r="G6" s="9">
        <f>SUMIFS(Concentrado!H$2:H$199,Concentrado!$A$2:$A$199,"="&amp;$A6,Concentrado!$B$2:$B$199, "=Guerrero")</f>
        <v>1824</v>
      </c>
      <c r="H6" s="9">
        <f>SUMIFS(Concentrado!I$2:I$199,Concentrado!$A$2:$A$199,"="&amp;$A6,Concentrado!$B$2:$B$199, "=Guerrero")</f>
        <v>1439</v>
      </c>
      <c r="I6" s="9">
        <f>SUMIFS(Concentrado!J$2:J$199,Concentrado!$A$2:$A$199,"="&amp;$A6,Concentrado!$B$2:$B$199, "=Guerrero")</f>
        <v>1092</v>
      </c>
      <c r="J6" s="9">
        <f>SUMIFS(Concentrado!K$2:K$199,Concentrado!$A$2:$A$199,"="&amp;$A6,Concentrado!$B$2:$B$199, "=Guerrero")</f>
        <v>835</v>
      </c>
      <c r="K6" s="9">
        <f>SUMIFS(Concentrado!L$2:L$199,Concentrado!$A$2:$A$199,"="&amp;$A6,Concentrado!$B$2:$B$199, "=Guerrero")</f>
        <v>622</v>
      </c>
      <c r="L6" s="9">
        <f>SUMIFS(Concentrado!M$2:M$199,Concentrado!$A$2:$A$199,"="&amp;$A6,Concentrado!$B$2:$B$199, "=Guerrero")</f>
        <v>504</v>
      </c>
      <c r="M6" s="9">
        <f>SUMIFS(Concentrado!N$2:N$199,Concentrado!$A$2:$A$199,"="&amp;$A6,Concentrado!$B$2:$B$199, "=Guerrero")</f>
        <v>439</v>
      </c>
      <c r="N6" s="9">
        <f>SUMIFS(Concentrado!O$2:O$199,Concentrado!$A$2:$A$199,"="&amp;$A6,Concentrado!$B$2:$B$199, "=Guerrero")</f>
        <v>404</v>
      </c>
      <c r="O6" s="9">
        <f>SUMIFS(Concentrado!P$2:P$199,Concentrado!$A$2:$A$199,"="&amp;$A6,Concentrado!$B$2:$B$199, "=Guerrero")</f>
        <v>289</v>
      </c>
      <c r="P6" s="9">
        <f>SUMIFS(Concentrado!Q$2:Q$199,Concentrado!$A$2:$A$199,"="&amp;$A6,Concentrado!$B$2:$B$199, "=Guerrero")</f>
        <v>268</v>
      </c>
      <c r="Q6" s="9">
        <f>SUMIFS(Concentrado!R$2:R$199,Concentrado!$A$2:$A$199,"="&amp;$A6,Concentrado!$B$2:$B$199, "=Guerrero")</f>
        <v>1033</v>
      </c>
      <c r="R6" s="9">
        <f>SUMIFS(Concentrado!S$2:S$199,Concentrado!$A$2:$A$199,"="&amp;$A6,Concentrado!$B$2:$B$199, "=Guerrero")</f>
        <v>500</v>
      </c>
      <c r="S6" s="9">
        <f>SUMIFS(Concentrado!T$2:T$199,Concentrado!$A$2:$A$199,"="&amp;$A6,Concentrado!$B$2:$B$199, "=Guerrero")</f>
        <v>372</v>
      </c>
      <c r="T6" s="9">
        <f>SUMIFS(Concentrado!U$2:U$199,Concentrado!$A$2:$A$199,"="&amp;$A6,Concentrado!$B$2:$B$199, "=Guerrero")</f>
        <v>52</v>
      </c>
      <c r="U6" s="9">
        <f>SUMIFS(Concentrado!V$2:V$199,Concentrado!$A$2:$A$199,"="&amp;$A6,Concentrado!$B$2:$B$199, "=Guerrero")</f>
        <v>19</v>
      </c>
      <c r="V6" s="9">
        <f>SUMIFS(Concentrado!W$2:W$199,Concentrado!$A$2:$A$199,"="&amp;$A6,Concentrado!$B$2:$B$199, "=Guerrero")</f>
        <v>5</v>
      </c>
      <c r="W6" s="9">
        <f>SUMIFS(Concentrado!X$2:X$199,Concentrado!$A$2:$A$199,"="&amp;$A6,Concentrado!$B$2:$B$199, "=Guerrero")</f>
        <v>1</v>
      </c>
      <c r="X6" s="9">
        <f>SUMIFS(Concentrado!Y$2:Y$199,Concentrado!$A$2:$A$199,"="&amp;$A6,Concentrado!$B$2:$B$199, "=Guerrero")</f>
        <v>0</v>
      </c>
      <c r="Y6" s="9">
        <f>SUMIFS(Concentrado!Z$2:Z$199,Concentrado!$A$2:$A$199,"="&amp;$A6,Concentrado!$B$2:$B$199, "=Guerrero")</f>
        <v>0</v>
      </c>
      <c r="Z6" s="9">
        <f>SUMIFS(Concentrado!AA$2:AA$199,Concentrado!$A$2:$A$199,"="&amp;$A6,Concentrado!$B$2:$B$199, "=Guerrero")</f>
        <v>55705</v>
      </c>
    </row>
    <row r="7" spans="1:26" x14ac:dyDescent="0.25">
      <c r="A7" s="6">
        <v>2022</v>
      </c>
      <c r="B7" s="9">
        <f>SUMIFS(Concentrado!C$2:C$199,Concentrado!$A$2:$A$199,"="&amp;$A7,Concentrado!$B$2:$B$199, "=Guerrero")</f>
        <v>875</v>
      </c>
      <c r="C7" s="9">
        <f>SUMIFS(Concentrado!D$2:D$199,Concentrado!$A$2:$A$199,"="&amp;$A7,Concentrado!$B$2:$B$199, "=Guerrero")</f>
        <v>23677</v>
      </c>
      <c r="D7" s="9">
        <f>SUMIFS(Concentrado!E$2:E$199,Concentrado!$A$2:$A$199,"="&amp;$A7,Concentrado!$B$2:$B$199, "=Guerrero")</f>
        <v>12176</v>
      </c>
      <c r="E7" s="9">
        <f>SUMIFS(Concentrado!F$2:F$199,Concentrado!$A$2:$A$199,"="&amp;$A7,Concentrado!$B$2:$B$199, "=Guerrero")</f>
        <v>5277</v>
      </c>
      <c r="F7" s="9">
        <f>SUMIFS(Concentrado!G$2:G$199,Concentrado!$A$2:$A$199,"="&amp;$A7,Concentrado!$B$2:$B$199, "=Guerrero")</f>
        <v>2698</v>
      </c>
      <c r="G7" s="9">
        <f>SUMIFS(Concentrado!H$2:H$199,Concentrado!$A$2:$A$199,"="&amp;$A7,Concentrado!$B$2:$B$199, "=Guerrero")</f>
        <v>1716</v>
      </c>
      <c r="H7" s="9">
        <f>SUMIFS(Concentrado!I$2:I$199,Concentrado!$A$2:$A$199,"="&amp;$A7,Concentrado!$B$2:$B$199, "=Guerrero")</f>
        <v>1293</v>
      </c>
      <c r="I7" s="9">
        <f>SUMIFS(Concentrado!J$2:J$199,Concentrado!$A$2:$A$199,"="&amp;$A7,Concentrado!$B$2:$B$199, "=Guerrero")</f>
        <v>957</v>
      </c>
      <c r="J7" s="9">
        <f>SUMIFS(Concentrado!K$2:K$199,Concentrado!$A$2:$A$199,"="&amp;$A7,Concentrado!$B$2:$B$199, "=Guerrero")</f>
        <v>755</v>
      </c>
      <c r="K7" s="9">
        <f>SUMIFS(Concentrado!L$2:L$199,Concentrado!$A$2:$A$199,"="&amp;$A7,Concentrado!$B$2:$B$199, "=Guerrero")</f>
        <v>561</v>
      </c>
      <c r="L7" s="9">
        <f>SUMIFS(Concentrado!M$2:M$199,Concentrado!$A$2:$A$199,"="&amp;$A7,Concentrado!$B$2:$B$199, "=Guerrero")</f>
        <v>437</v>
      </c>
      <c r="M7" s="9">
        <f>SUMIFS(Concentrado!N$2:N$199,Concentrado!$A$2:$A$199,"="&amp;$A7,Concentrado!$B$2:$B$199, "=Guerrero")</f>
        <v>342</v>
      </c>
      <c r="N7" s="9">
        <f>SUMIFS(Concentrado!O$2:O$199,Concentrado!$A$2:$A$199,"="&amp;$A7,Concentrado!$B$2:$B$199, "=Guerrero")</f>
        <v>306</v>
      </c>
      <c r="O7" s="9">
        <f>SUMIFS(Concentrado!P$2:P$199,Concentrado!$A$2:$A$199,"="&amp;$A7,Concentrado!$B$2:$B$199, "=Guerrero")</f>
        <v>236</v>
      </c>
      <c r="P7" s="9">
        <f>SUMIFS(Concentrado!Q$2:Q$199,Concentrado!$A$2:$A$199,"="&amp;$A7,Concentrado!$B$2:$B$199, "=Guerrero")</f>
        <v>220</v>
      </c>
      <c r="Q7" s="9">
        <f>SUMIFS(Concentrado!R$2:R$199,Concentrado!$A$2:$A$199,"="&amp;$A7,Concentrado!$B$2:$B$199, "=Guerrero")</f>
        <v>779</v>
      </c>
      <c r="R7" s="9">
        <f>SUMIFS(Concentrado!S$2:S$199,Concentrado!$A$2:$A$199,"="&amp;$A7,Concentrado!$B$2:$B$199, "=Guerrero")</f>
        <v>375</v>
      </c>
      <c r="S7" s="9">
        <f>SUMIFS(Concentrado!T$2:T$199,Concentrado!$A$2:$A$199,"="&amp;$A7,Concentrado!$B$2:$B$199, "=Guerrero")</f>
        <v>312</v>
      </c>
      <c r="T7" s="9">
        <f>SUMIFS(Concentrado!U$2:U$199,Concentrado!$A$2:$A$199,"="&amp;$A7,Concentrado!$B$2:$B$199, "=Guerrero")</f>
        <v>42</v>
      </c>
      <c r="U7" s="9">
        <f>SUMIFS(Concentrado!V$2:V$199,Concentrado!$A$2:$A$199,"="&amp;$A7,Concentrado!$B$2:$B$199, "=Guerrero")</f>
        <v>15</v>
      </c>
      <c r="V7" s="9">
        <f>SUMIFS(Concentrado!W$2:W$199,Concentrado!$A$2:$A$199,"="&amp;$A7,Concentrado!$B$2:$B$199, "=Guerrero")</f>
        <v>0</v>
      </c>
      <c r="W7" s="9">
        <f>SUMIFS(Concentrado!X$2:X$199,Concentrado!$A$2:$A$199,"="&amp;$A7,Concentrado!$B$2:$B$199, "=Guerrero")</f>
        <v>4</v>
      </c>
      <c r="X7" s="9">
        <f>SUMIFS(Concentrado!Y$2:Y$199,Concentrado!$A$2:$A$199,"="&amp;$A7,Concentrado!$B$2:$B$199, "=Guerrero")</f>
        <v>8</v>
      </c>
      <c r="Y7" s="9">
        <f>SUMIFS(Concentrado!Z$2:Z$199,Concentrado!$A$2:$A$199,"="&amp;$A7,Concentrado!$B$2:$B$199, "=Guerrero")</f>
        <v>4</v>
      </c>
      <c r="Z7" s="9">
        <f>SUMIFS(Concentrado!AA$2:AA$199,Concentrado!$A$2:$A$199,"="&amp;$A7,Concentrado!$B$2:$B$199, "=Guerrero")</f>
        <v>53065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"=Hidalgo")</f>
        <v>326</v>
      </c>
      <c r="C2" s="9">
        <f>SUMIFS(Concentrado!D$2:D$199,Concentrado!$A$2:$A$199,"="&amp;$A2,Concentrado!$B$2:$B$199, "=Hidalgo")</f>
        <v>23264</v>
      </c>
      <c r="D2" s="9">
        <f>SUMIFS(Concentrado!E$2:E$199,Concentrado!$A$2:$A$199,"="&amp;$A2,Concentrado!$B$2:$B$199, "=Hidalgo")</f>
        <v>14850</v>
      </c>
      <c r="E2" s="9">
        <f>SUMIFS(Concentrado!F$2:F$199,Concentrado!$A$2:$A$199,"="&amp;$A2,Concentrado!$B$2:$B$199, "=Hidalgo")</f>
        <v>6269</v>
      </c>
      <c r="F2" s="9">
        <f>SUMIFS(Concentrado!G$2:G$199,Concentrado!$A$2:$A$199,"="&amp;$A2,Concentrado!$B$2:$B$199, "=Hidalgo")</f>
        <v>3170</v>
      </c>
      <c r="G2" s="9">
        <f>SUMIFS(Concentrado!H$2:H$199,Concentrado!$A$2:$A$199,"="&amp;$A2,Concentrado!$B$2:$B$199, "=Hidalgo")</f>
        <v>2235</v>
      </c>
      <c r="H2" s="9">
        <f>SUMIFS(Concentrado!I$2:I$199,Concentrado!$A$2:$A$199,"="&amp;$A2,Concentrado!$B$2:$B$199, "=Hidalgo")</f>
        <v>1719</v>
      </c>
      <c r="I2" s="9">
        <f>SUMIFS(Concentrado!J$2:J$199,Concentrado!$A$2:$A$199,"="&amp;$A2,Concentrado!$B$2:$B$199, "=Hidalgo")</f>
        <v>1310</v>
      </c>
      <c r="J2" s="9">
        <f>SUMIFS(Concentrado!K$2:K$199,Concentrado!$A$2:$A$199,"="&amp;$A2,Concentrado!$B$2:$B$199, "=Hidalgo")</f>
        <v>929</v>
      </c>
      <c r="K2" s="9">
        <f>SUMIFS(Concentrado!L$2:L$199,Concentrado!$A$2:$A$199,"="&amp;$A2,Concentrado!$B$2:$B$199, "=Hidalgo")</f>
        <v>681</v>
      </c>
      <c r="L2" s="9">
        <f>SUMIFS(Concentrado!M$2:M$199,Concentrado!$A$2:$A$199,"="&amp;$A2,Concentrado!$B$2:$B$199, "=Hidalgo")</f>
        <v>538</v>
      </c>
      <c r="M2" s="9">
        <f>SUMIFS(Concentrado!N$2:N$199,Concentrado!$A$2:$A$199,"="&amp;$A2,Concentrado!$B$2:$B$199, "=Hidalgo")</f>
        <v>440</v>
      </c>
      <c r="N2" s="9">
        <f>SUMIFS(Concentrado!O$2:O$199,Concentrado!$A$2:$A$199,"="&amp;$A2,Concentrado!$B$2:$B$199, "=Hidalgo")</f>
        <v>367</v>
      </c>
      <c r="O2" s="9">
        <f>SUMIFS(Concentrado!P$2:P$199,Concentrado!$A$2:$A$199,"="&amp;$A2,Concentrado!$B$2:$B$199, "=Hidalgo")</f>
        <v>279</v>
      </c>
      <c r="P2" s="9">
        <f>SUMIFS(Concentrado!Q$2:Q$199,Concentrado!$A$2:$A$199,"="&amp;$A2,Concentrado!$B$2:$B$199, "=Hidalgo")</f>
        <v>255</v>
      </c>
      <c r="Q2" s="9">
        <f>SUMIFS(Concentrado!R$2:R$199,Concentrado!$A$2:$A$199,"="&amp;$A2,Concentrado!$B$2:$B$199, "=Hidalgo")</f>
        <v>910</v>
      </c>
      <c r="R2" s="9">
        <f>SUMIFS(Concentrado!S$2:S$199,Concentrado!$A$2:$A$199,"="&amp;$A2,Concentrado!$B$2:$B$199, "=Hidalgo")</f>
        <v>498</v>
      </c>
      <c r="S2" s="9">
        <f>SUMIFS(Concentrado!T$2:T$199,Concentrado!$A$2:$A$199,"="&amp;$A2,Concentrado!$B$2:$B$199, "=Hidalgo")</f>
        <v>426</v>
      </c>
      <c r="T2" s="9">
        <f>SUMIFS(Concentrado!U$2:U$199,Concentrado!$A$2:$A$199,"="&amp;$A2,Concentrado!$B$2:$B$199, "=Hidalgo")</f>
        <v>101</v>
      </c>
      <c r="U2" s="9">
        <f>SUMIFS(Concentrado!V$2:V$199,Concentrado!$A$2:$A$199,"="&amp;$A2,Concentrado!$B$2:$B$199, "=Hidalgo")</f>
        <v>50</v>
      </c>
      <c r="V2" s="9">
        <f>SUMIFS(Concentrado!W$2:W$199,Concentrado!$A$2:$A$199,"="&amp;$A2,Concentrado!$B$2:$B$199, "=Hidalgo")</f>
        <v>13</v>
      </c>
      <c r="W2" s="9">
        <f>SUMIFS(Concentrado!X$2:X$199,Concentrado!$A$2:$A$199,"="&amp;$A2,Concentrado!$B$2:$B$199, "=Hidalgo")</f>
        <v>9</v>
      </c>
      <c r="X2" s="9">
        <f>SUMIFS(Concentrado!Y$2:Y$199,Concentrado!$A$2:$A$199,"="&amp;$A2,Concentrado!$B$2:$B$199, "=Hidalgo")</f>
        <v>4</v>
      </c>
      <c r="Y2" s="9">
        <f>SUMIFS(Concentrado!Z$2:Z$199,Concentrado!$A$2:$A$199,"="&amp;$A2,Concentrado!$B$2:$B$199, "=Hidalgo")</f>
        <v>15</v>
      </c>
      <c r="Z2" s="9">
        <f>SUMIFS(Concentrado!AA$2:AA$199,Concentrado!$A$2:$A$199,"="&amp;$A2,Concentrado!$B$2:$B$199, "=Hidalgo")</f>
        <v>58658</v>
      </c>
    </row>
    <row r="3" spans="1:26" x14ac:dyDescent="0.25">
      <c r="A3" s="6">
        <v>2018</v>
      </c>
      <c r="B3" s="9">
        <f>SUMIFS(Concentrado!C$2:C$199,Concentrado!$A$2:$A$199,"="&amp;$A3,Concentrado!$B$2:$B$199, "=Hidalgo")</f>
        <v>222</v>
      </c>
      <c r="C3" s="9">
        <f>SUMIFS(Concentrado!D$2:D$199,Concentrado!$A$2:$A$199,"="&amp;$A3,Concentrado!$B$2:$B$199, "=Hidalgo")</f>
        <v>22041</v>
      </c>
      <c r="D3" s="9">
        <f>SUMIFS(Concentrado!E$2:E$199,Concentrado!$A$2:$A$199,"="&amp;$A3,Concentrado!$B$2:$B$199, "=Hidalgo")</f>
        <v>14634</v>
      </c>
      <c r="E3" s="9">
        <f>SUMIFS(Concentrado!F$2:F$199,Concentrado!$A$2:$A$199,"="&amp;$A3,Concentrado!$B$2:$B$199, "=Hidalgo")</f>
        <v>6146</v>
      </c>
      <c r="F3" s="9">
        <f>SUMIFS(Concentrado!G$2:G$199,Concentrado!$A$2:$A$199,"="&amp;$A3,Concentrado!$B$2:$B$199, "=Hidalgo")</f>
        <v>3263</v>
      </c>
      <c r="G3" s="9">
        <f>SUMIFS(Concentrado!H$2:H$199,Concentrado!$A$2:$A$199,"="&amp;$A3,Concentrado!$B$2:$B$199, "=Hidalgo")</f>
        <v>2149</v>
      </c>
      <c r="H3" s="9">
        <f>SUMIFS(Concentrado!I$2:I$199,Concentrado!$A$2:$A$199,"="&amp;$A3,Concentrado!$B$2:$B$199, "=Hidalgo")</f>
        <v>1610</v>
      </c>
      <c r="I3" s="9">
        <f>SUMIFS(Concentrado!J$2:J$199,Concentrado!$A$2:$A$199,"="&amp;$A3,Concentrado!$B$2:$B$199, "=Hidalgo")</f>
        <v>1235</v>
      </c>
      <c r="J3" s="9">
        <f>SUMIFS(Concentrado!K$2:K$199,Concentrado!$A$2:$A$199,"="&amp;$A3,Concentrado!$B$2:$B$199, "=Hidalgo")</f>
        <v>894</v>
      </c>
      <c r="K3" s="9">
        <f>SUMIFS(Concentrado!L$2:L$199,Concentrado!$A$2:$A$199,"="&amp;$A3,Concentrado!$B$2:$B$199, "=Hidalgo")</f>
        <v>653</v>
      </c>
      <c r="L3" s="9">
        <f>SUMIFS(Concentrado!M$2:M$199,Concentrado!$A$2:$A$199,"="&amp;$A3,Concentrado!$B$2:$B$199, "=Hidalgo")</f>
        <v>488</v>
      </c>
      <c r="M3" s="9">
        <f>SUMIFS(Concentrado!N$2:N$199,Concentrado!$A$2:$A$199,"="&amp;$A3,Concentrado!$B$2:$B$199, "=Hidalgo")</f>
        <v>411</v>
      </c>
      <c r="N3" s="9">
        <f>SUMIFS(Concentrado!O$2:O$199,Concentrado!$A$2:$A$199,"="&amp;$A3,Concentrado!$B$2:$B$199, "=Hidalgo")</f>
        <v>315</v>
      </c>
      <c r="O3" s="9">
        <f>SUMIFS(Concentrado!P$2:P$199,Concentrado!$A$2:$A$199,"="&amp;$A3,Concentrado!$B$2:$B$199, "=Hidalgo")</f>
        <v>268</v>
      </c>
      <c r="P3" s="9">
        <f>SUMIFS(Concentrado!Q$2:Q$199,Concentrado!$A$2:$A$199,"="&amp;$A3,Concentrado!$B$2:$B$199, "=Hidalgo")</f>
        <v>224</v>
      </c>
      <c r="Q3" s="9">
        <f>SUMIFS(Concentrado!R$2:R$199,Concentrado!$A$2:$A$199,"="&amp;$A3,Concentrado!$B$2:$B$199, "=Hidalgo")</f>
        <v>944</v>
      </c>
      <c r="R3" s="9">
        <f>SUMIFS(Concentrado!S$2:S$199,Concentrado!$A$2:$A$199,"="&amp;$A3,Concentrado!$B$2:$B$199, "=Hidalgo")</f>
        <v>453</v>
      </c>
      <c r="S3" s="9">
        <f>SUMIFS(Concentrado!T$2:T$199,Concentrado!$A$2:$A$199,"="&amp;$A3,Concentrado!$B$2:$B$199, "=Hidalgo")</f>
        <v>450</v>
      </c>
      <c r="T3" s="9">
        <f>SUMIFS(Concentrado!U$2:U$199,Concentrado!$A$2:$A$199,"="&amp;$A3,Concentrado!$B$2:$B$199, "=Hidalgo")</f>
        <v>78</v>
      </c>
      <c r="U3" s="9">
        <f>SUMIFS(Concentrado!V$2:V$199,Concentrado!$A$2:$A$199,"="&amp;$A3,Concentrado!$B$2:$B$199, "=Hidalgo")</f>
        <v>34</v>
      </c>
      <c r="V3" s="9">
        <f>SUMIFS(Concentrado!W$2:W$199,Concentrado!$A$2:$A$199,"="&amp;$A3,Concentrado!$B$2:$B$199, "=Hidalgo")</f>
        <v>3</v>
      </c>
      <c r="W3" s="9">
        <f>SUMIFS(Concentrado!X$2:X$199,Concentrado!$A$2:$A$199,"="&amp;$A3,Concentrado!$B$2:$B$199, "=Hidalgo")</f>
        <v>1</v>
      </c>
      <c r="X3" s="9">
        <f>SUMIFS(Concentrado!Y$2:Y$199,Concentrado!$A$2:$A$199,"="&amp;$A3,Concentrado!$B$2:$B$199, "=Hidalgo")</f>
        <v>1</v>
      </c>
      <c r="Y3" s="9">
        <f>SUMIFS(Concentrado!Z$2:Z$199,Concentrado!$A$2:$A$199,"="&amp;$A3,Concentrado!$B$2:$B$199, "=Hidalgo")</f>
        <v>4</v>
      </c>
      <c r="Z3" s="9">
        <f>SUMIFS(Concentrado!AA$2:AA$199,Concentrado!$A$2:$A$199,"="&amp;$A3,Concentrado!$B$2:$B$199, "=Hidalgo")</f>
        <v>56521</v>
      </c>
    </row>
    <row r="4" spans="1:26" x14ac:dyDescent="0.25">
      <c r="A4" s="6">
        <v>2019</v>
      </c>
      <c r="B4" s="9">
        <f>SUMIFS(Concentrado!C$2:C$199,Concentrado!$A$2:$A$199,"="&amp;$A4,Concentrado!$B$2:$B$199, "=Hidalgo")</f>
        <v>228</v>
      </c>
      <c r="C4" s="9">
        <f>SUMIFS(Concentrado!D$2:D$199,Concentrado!$A$2:$A$199,"="&amp;$A4,Concentrado!$B$2:$B$199, "=Hidalgo")</f>
        <v>21618</v>
      </c>
      <c r="D4" s="9">
        <f>SUMIFS(Concentrado!E$2:E$199,Concentrado!$A$2:$A$199,"="&amp;$A4,Concentrado!$B$2:$B$199, "=Hidalgo")</f>
        <v>14496</v>
      </c>
      <c r="E4" s="9">
        <f>SUMIFS(Concentrado!F$2:F$199,Concentrado!$A$2:$A$199,"="&amp;$A4,Concentrado!$B$2:$B$199, "=Hidalgo")</f>
        <v>6096</v>
      </c>
      <c r="F4" s="9">
        <f>SUMIFS(Concentrado!G$2:G$199,Concentrado!$A$2:$A$199,"="&amp;$A4,Concentrado!$B$2:$B$199, "=Hidalgo")</f>
        <v>3113</v>
      </c>
      <c r="G4" s="9">
        <f>SUMIFS(Concentrado!H$2:H$199,Concentrado!$A$2:$A$199,"="&amp;$A4,Concentrado!$B$2:$B$199, "=Hidalgo")</f>
        <v>2044</v>
      </c>
      <c r="H4" s="9">
        <f>SUMIFS(Concentrado!I$2:I$199,Concentrado!$A$2:$A$199,"="&amp;$A4,Concentrado!$B$2:$B$199, "=Hidalgo")</f>
        <v>1585</v>
      </c>
      <c r="I4" s="9">
        <f>SUMIFS(Concentrado!J$2:J$199,Concentrado!$A$2:$A$199,"="&amp;$A4,Concentrado!$B$2:$B$199, "=Hidalgo")</f>
        <v>1310</v>
      </c>
      <c r="J4" s="9">
        <f>SUMIFS(Concentrado!K$2:K$199,Concentrado!$A$2:$A$199,"="&amp;$A4,Concentrado!$B$2:$B$199, "=Hidalgo")</f>
        <v>933</v>
      </c>
      <c r="K4" s="9">
        <f>SUMIFS(Concentrado!L$2:L$199,Concentrado!$A$2:$A$199,"="&amp;$A4,Concentrado!$B$2:$B$199, "=Hidalgo")</f>
        <v>703</v>
      </c>
      <c r="L4" s="9">
        <f>SUMIFS(Concentrado!M$2:M$199,Concentrado!$A$2:$A$199,"="&amp;$A4,Concentrado!$B$2:$B$199, "=Hidalgo")</f>
        <v>522</v>
      </c>
      <c r="M4" s="9">
        <f>SUMIFS(Concentrado!N$2:N$199,Concentrado!$A$2:$A$199,"="&amp;$A4,Concentrado!$B$2:$B$199, "=Hidalgo")</f>
        <v>389</v>
      </c>
      <c r="N4" s="9">
        <f>SUMIFS(Concentrado!O$2:O$199,Concentrado!$A$2:$A$199,"="&amp;$A4,Concentrado!$B$2:$B$199, "=Hidalgo")</f>
        <v>341</v>
      </c>
      <c r="O4" s="9">
        <f>SUMIFS(Concentrado!P$2:P$199,Concentrado!$A$2:$A$199,"="&amp;$A4,Concentrado!$B$2:$B$199, "=Hidalgo")</f>
        <v>268</v>
      </c>
      <c r="P4" s="9">
        <f>SUMIFS(Concentrado!Q$2:Q$199,Concentrado!$A$2:$A$199,"="&amp;$A4,Concentrado!$B$2:$B$199, "=Hidalgo")</f>
        <v>269</v>
      </c>
      <c r="Q4" s="9">
        <f>SUMIFS(Concentrado!R$2:R$199,Concentrado!$A$2:$A$199,"="&amp;$A4,Concentrado!$B$2:$B$199, "=Hidalgo")</f>
        <v>956</v>
      </c>
      <c r="R4" s="9">
        <f>SUMIFS(Concentrado!S$2:S$199,Concentrado!$A$2:$A$199,"="&amp;$A4,Concentrado!$B$2:$B$199, "=Hidalgo")</f>
        <v>479</v>
      </c>
      <c r="S4" s="9">
        <f>SUMIFS(Concentrado!T$2:T$199,Concentrado!$A$2:$A$199,"="&amp;$A4,Concentrado!$B$2:$B$199, "=Hidalgo")</f>
        <v>417</v>
      </c>
      <c r="T4" s="9">
        <f>SUMIFS(Concentrado!U$2:U$199,Concentrado!$A$2:$A$199,"="&amp;$A4,Concentrado!$B$2:$B$199, "=Hidalgo")</f>
        <v>64</v>
      </c>
      <c r="U4" s="9">
        <f>SUMIFS(Concentrado!V$2:V$199,Concentrado!$A$2:$A$199,"="&amp;$A4,Concentrado!$B$2:$B$199, "=Hidalgo")</f>
        <v>23</v>
      </c>
      <c r="V4" s="9">
        <f>SUMIFS(Concentrado!W$2:W$199,Concentrado!$A$2:$A$199,"="&amp;$A4,Concentrado!$B$2:$B$199, "=Hidalgo")</f>
        <v>0</v>
      </c>
      <c r="W4" s="9">
        <f>SUMIFS(Concentrado!X$2:X$199,Concentrado!$A$2:$A$199,"="&amp;$A4,Concentrado!$B$2:$B$199, "=Hidalgo")</f>
        <v>0</v>
      </c>
      <c r="X4" s="9">
        <f>SUMIFS(Concentrado!Y$2:Y$199,Concentrado!$A$2:$A$199,"="&amp;$A4,Concentrado!$B$2:$B$199, "=Hidalgo")</f>
        <v>2</v>
      </c>
      <c r="Y4" s="9">
        <f>SUMIFS(Concentrado!Z$2:Z$199,Concentrado!$A$2:$A$199,"="&amp;$A4,Concentrado!$B$2:$B$199, "=Hidalgo")</f>
        <v>3</v>
      </c>
      <c r="Z4" s="9">
        <f>SUMIFS(Concentrado!AA$2:AA$199,Concentrado!$A$2:$A$199,"="&amp;$A4,Concentrado!$B$2:$B$199, "=Hidalgo")</f>
        <v>55859</v>
      </c>
    </row>
    <row r="5" spans="1:26" x14ac:dyDescent="0.25">
      <c r="A5" s="6">
        <v>2020</v>
      </c>
      <c r="B5" s="9">
        <f>SUMIFS(Concentrado!C$2:C$199,Concentrado!$A$2:$A$199,"="&amp;$A5,Concentrado!$B$2:$B$199, "=Hidalgo")</f>
        <v>68</v>
      </c>
      <c r="C5" s="9">
        <f>SUMIFS(Concentrado!D$2:D$199,Concentrado!$A$2:$A$199,"="&amp;$A5,Concentrado!$B$2:$B$199, "=Hidalgo")</f>
        <v>15168</v>
      </c>
      <c r="D5" s="9">
        <f>SUMIFS(Concentrado!E$2:E$199,Concentrado!$A$2:$A$199,"="&amp;$A5,Concentrado!$B$2:$B$199, "=Hidalgo")</f>
        <v>9153</v>
      </c>
      <c r="E5" s="9">
        <f>SUMIFS(Concentrado!F$2:F$199,Concentrado!$A$2:$A$199,"="&amp;$A5,Concentrado!$B$2:$B$199, "=Hidalgo")</f>
        <v>3612</v>
      </c>
      <c r="F5" s="9">
        <f>SUMIFS(Concentrado!G$2:G$199,Concentrado!$A$2:$A$199,"="&amp;$A5,Concentrado!$B$2:$B$199, "=Hidalgo")</f>
        <v>1992</v>
      </c>
      <c r="G5" s="9">
        <f>SUMIFS(Concentrado!H$2:H$199,Concentrado!$A$2:$A$199,"="&amp;$A5,Concentrado!$B$2:$B$199, "=Hidalgo")</f>
        <v>1431</v>
      </c>
      <c r="H5" s="9">
        <f>SUMIFS(Concentrado!I$2:I$199,Concentrado!$A$2:$A$199,"="&amp;$A5,Concentrado!$B$2:$B$199, "=Hidalgo")</f>
        <v>1087</v>
      </c>
      <c r="I5" s="9">
        <f>SUMIFS(Concentrado!J$2:J$199,Concentrado!$A$2:$A$199,"="&amp;$A5,Concentrado!$B$2:$B$199, "=Hidalgo")</f>
        <v>922</v>
      </c>
      <c r="J5" s="9">
        <f>SUMIFS(Concentrado!K$2:K$199,Concentrado!$A$2:$A$199,"="&amp;$A5,Concentrado!$B$2:$B$199, "=Hidalgo")</f>
        <v>706</v>
      </c>
      <c r="K5" s="9">
        <f>SUMIFS(Concentrado!L$2:L$199,Concentrado!$A$2:$A$199,"="&amp;$A5,Concentrado!$B$2:$B$199, "=Hidalgo")</f>
        <v>476</v>
      </c>
      <c r="L5" s="9">
        <f>SUMIFS(Concentrado!M$2:M$199,Concentrado!$A$2:$A$199,"="&amp;$A5,Concentrado!$B$2:$B$199, "=Hidalgo")</f>
        <v>418</v>
      </c>
      <c r="M5" s="9">
        <f>SUMIFS(Concentrado!N$2:N$199,Concentrado!$A$2:$A$199,"="&amp;$A5,Concentrado!$B$2:$B$199, "=Hidalgo")</f>
        <v>343</v>
      </c>
      <c r="N5" s="9">
        <f>SUMIFS(Concentrado!O$2:O$199,Concentrado!$A$2:$A$199,"="&amp;$A5,Concentrado!$B$2:$B$199, "=Hidalgo")</f>
        <v>296</v>
      </c>
      <c r="O5" s="9">
        <f>SUMIFS(Concentrado!P$2:P$199,Concentrado!$A$2:$A$199,"="&amp;$A5,Concentrado!$B$2:$B$199, "=Hidalgo")</f>
        <v>234</v>
      </c>
      <c r="P5" s="9">
        <f>SUMIFS(Concentrado!Q$2:Q$199,Concentrado!$A$2:$A$199,"="&amp;$A5,Concentrado!$B$2:$B$199, "=Hidalgo")</f>
        <v>193</v>
      </c>
      <c r="Q5" s="9">
        <f>SUMIFS(Concentrado!R$2:R$199,Concentrado!$A$2:$A$199,"="&amp;$A5,Concentrado!$B$2:$B$199, "=Hidalgo")</f>
        <v>787</v>
      </c>
      <c r="R5" s="9">
        <f>SUMIFS(Concentrado!S$2:S$199,Concentrado!$A$2:$A$199,"="&amp;$A5,Concentrado!$B$2:$B$199, "=Hidalgo")</f>
        <v>425</v>
      </c>
      <c r="S5" s="9">
        <f>SUMIFS(Concentrado!T$2:T$199,Concentrado!$A$2:$A$199,"="&amp;$A5,Concentrado!$B$2:$B$199, "=Hidalgo")</f>
        <v>398</v>
      </c>
      <c r="T5" s="9">
        <f>SUMIFS(Concentrado!U$2:U$199,Concentrado!$A$2:$A$199,"="&amp;$A5,Concentrado!$B$2:$B$199, "=Hidalgo")</f>
        <v>66</v>
      </c>
      <c r="U5" s="9">
        <f>SUMIFS(Concentrado!V$2:V$199,Concentrado!$A$2:$A$199,"="&amp;$A5,Concentrado!$B$2:$B$199, "=Hidalgo")</f>
        <v>21</v>
      </c>
      <c r="V5" s="9">
        <f>SUMIFS(Concentrado!W$2:W$199,Concentrado!$A$2:$A$199,"="&amp;$A5,Concentrado!$B$2:$B$199, "=Hidalgo")</f>
        <v>3</v>
      </c>
      <c r="W5" s="9">
        <f>SUMIFS(Concentrado!X$2:X$199,Concentrado!$A$2:$A$199,"="&amp;$A5,Concentrado!$B$2:$B$199, "=Hidalgo")</f>
        <v>1</v>
      </c>
      <c r="X5" s="9">
        <f>SUMIFS(Concentrado!Y$2:Y$199,Concentrado!$A$2:$A$199,"="&amp;$A5,Concentrado!$B$2:$B$199, "=Hidalgo")</f>
        <v>1</v>
      </c>
      <c r="Y5" s="9">
        <f>SUMIFS(Concentrado!Z$2:Z$199,Concentrado!$A$2:$A$199,"="&amp;$A5,Concentrado!$B$2:$B$199, "=Hidalgo")</f>
        <v>12</v>
      </c>
      <c r="Z5" s="9">
        <f>SUMIFS(Concentrado!AA$2:AA$199,Concentrado!$A$2:$A$199,"="&amp;$A5,Concentrado!$B$2:$B$199, "=Hidalgo")</f>
        <v>37813</v>
      </c>
    </row>
    <row r="6" spans="1:26" x14ac:dyDescent="0.25">
      <c r="A6" s="6">
        <v>2021</v>
      </c>
      <c r="B6" s="9">
        <f>SUMIFS(Concentrado!C$2:C$199,Concentrado!$A$2:$A$199,"="&amp;$A6,Concentrado!$B$2:$B$199, "=Hidalgo")</f>
        <v>126</v>
      </c>
      <c r="C6" s="9">
        <f>SUMIFS(Concentrado!D$2:D$199,Concentrado!$A$2:$A$199,"="&amp;$A6,Concentrado!$B$2:$B$199, "=Hidalgo")</f>
        <v>16929</v>
      </c>
      <c r="D6" s="9">
        <f>SUMIFS(Concentrado!E$2:E$199,Concentrado!$A$2:$A$199,"="&amp;$A6,Concentrado!$B$2:$B$199, "=Hidalgo")</f>
        <v>9446</v>
      </c>
      <c r="E6" s="9">
        <f>SUMIFS(Concentrado!F$2:F$199,Concentrado!$A$2:$A$199,"="&amp;$A6,Concentrado!$B$2:$B$199, "=Hidalgo")</f>
        <v>3859</v>
      </c>
      <c r="F6" s="9">
        <f>SUMIFS(Concentrado!G$2:G$199,Concentrado!$A$2:$A$199,"="&amp;$A6,Concentrado!$B$2:$B$199, "=Hidalgo")</f>
        <v>2241</v>
      </c>
      <c r="G6" s="9">
        <f>SUMIFS(Concentrado!H$2:H$199,Concentrado!$A$2:$A$199,"="&amp;$A6,Concentrado!$B$2:$B$199, "=Hidalgo")</f>
        <v>1597</v>
      </c>
      <c r="H6" s="9">
        <f>SUMIFS(Concentrado!I$2:I$199,Concentrado!$A$2:$A$199,"="&amp;$A6,Concentrado!$B$2:$B$199, "=Hidalgo")</f>
        <v>1190</v>
      </c>
      <c r="I6" s="9">
        <f>SUMIFS(Concentrado!J$2:J$199,Concentrado!$A$2:$A$199,"="&amp;$A6,Concentrado!$B$2:$B$199, "=Hidalgo")</f>
        <v>959</v>
      </c>
      <c r="J6" s="9">
        <f>SUMIFS(Concentrado!K$2:K$199,Concentrado!$A$2:$A$199,"="&amp;$A6,Concentrado!$B$2:$B$199, "=Hidalgo")</f>
        <v>721</v>
      </c>
      <c r="K6" s="9">
        <f>SUMIFS(Concentrado!L$2:L$199,Concentrado!$A$2:$A$199,"="&amp;$A6,Concentrado!$B$2:$B$199, "=Hidalgo")</f>
        <v>518</v>
      </c>
      <c r="L6" s="9">
        <f>SUMIFS(Concentrado!M$2:M$199,Concentrado!$A$2:$A$199,"="&amp;$A6,Concentrado!$B$2:$B$199, "=Hidalgo")</f>
        <v>423</v>
      </c>
      <c r="M6" s="9">
        <f>SUMIFS(Concentrado!N$2:N$199,Concentrado!$A$2:$A$199,"="&amp;$A6,Concentrado!$B$2:$B$199, "=Hidalgo")</f>
        <v>354</v>
      </c>
      <c r="N6" s="9">
        <f>SUMIFS(Concentrado!O$2:O$199,Concentrado!$A$2:$A$199,"="&amp;$A6,Concentrado!$B$2:$B$199, "=Hidalgo")</f>
        <v>307</v>
      </c>
      <c r="O6" s="9">
        <f>SUMIFS(Concentrado!P$2:P$199,Concentrado!$A$2:$A$199,"="&amp;$A6,Concentrado!$B$2:$B$199, "=Hidalgo")</f>
        <v>243</v>
      </c>
      <c r="P6" s="9">
        <f>SUMIFS(Concentrado!Q$2:Q$199,Concentrado!$A$2:$A$199,"="&amp;$A6,Concentrado!$B$2:$B$199, "=Hidalgo")</f>
        <v>220</v>
      </c>
      <c r="Q6" s="9">
        <f>SUMIFS(Concentrado!R$2:R$199,Concentrado!$A$2:$A$199,"="&amp;$A6,Concentrado!$B$2:$B$199, "=Hidalgo")</f>
        <v>860</v>
      </c>
      <c r="R6" s="9">
        <f>SUMIFS(Concentrado!S$2:S$199,Concentrado!$A$2:$A$199,"="&amp;$A6,Concentrado!$B$2:$B$199, "=Hidalgo")</f>
        <v>464</v>
      </c>
      <c r="S6" s="9">
        <f>SUMIFS(Concentrado!T$2:T$199,Concentrado!$A$2:$A$199,"="&amp;$A6,Concentrado!$B$2:$B$199, "=Hidalgo")</f>
        <v>356</v>
      </c>
      <c r="T6" s="9">
        <f>SUMIFS(Concentrado!U$2:U$199,Concentrado!$A$2:$A$199,"="&amp;$A6,Concentrado!$B$2:$B$199, "=Hidalgo")</f>
        <v>53</v>
      </c>
      <c r="U6" s="9">
        <f>SUMIFS(Concentrado!V$2:V$199,Concentrado!$A$2:$A$199,"="&amp;$A6,Concentrado!$B$2:$B$199, "=Hidalgo")</f>
        <v>17</v>
      </c>
      <c r="V6" s="9">
        <f>SUMIFS(Concentrado!W$2:W$199,Concentrado!$A$2:$A$199,"="&amp;$A6,Concentrado!$B$2:$B$199, "=Hidalgo")</f>
        <v>1</v>
      </c>
      <c r="W6" s="9">
        <f>SUMIFS(Concentrado!X$2:X$199,Concentrado!$A$2:$A$199,"="&amp;$A6,Concentrado!$B$2:$B$199, "=Hidalgo")</f>
        <v>2</v>
      </c>
      <c r="X6" s="9">
        <f>SUMIFS(Concentrado!Y$2:Y$199,Concentrado!$A$2:$A$199,"="&amp;$A6,Concentrado!$B$2:$B$199, "=Hidalgo")</f>
        <v>10</v>
      </c>
      <c r="Y6" s="9">
        <f>SUMIFS(Concentrado!Z$2:Z$199,Concentrado!$A$2:$A$199,"="&amp;$A6,Concentrado!$B$2:$B$199, "=Hidalgo")</f>
        <v>10</v>
      </c>
      <c r="Z6" s="9">
        <f>SUMIFS(Concentrado!AA$2:AA$199,Concentrado!$A$2:$A$199,"="&amp;$A6,Concentrado!$B$2:$B$199, "=Hidalgo")</f>
        <v>40906</v>
      </c>
    </row>
    <row r="7" spans="1:26" x14ac:dyDescent="0.25">
      <c r="A7" s="6">
        <v>2022</v>
      </c>
      <c r="B7" s="9">
        <f>SUMIFS(Concentrado!C$2:C$199,Concentrado!$A$2:$A$199,"="&amp;$A7,Concentrado!$B$2:$B$199, "=Hidalgo")</f>
        <v>15</v>
      </c>
      <c r="C7" s="9">
        <f>SUMIFS(Concentrado!D$2:D$199,Concentrado!$A$2:$A$199,"="&amp;$A7,Concentrado!$B$2:$B$199, "=Hidalgo")</f>
        <v>18189</v>
      </c>
      <c r="D7" s="9">
        <f>SUMIFS(Concentrado!E$2:E$199,Concentrado!$A$2:$A$199,"="&amp;$A7,Concentrado!$B$2:$B$199, "=Hidalgo")</f>
        <v>9657</v>
      </c>
      <c r="E7" s="9">
        <f>SUMIFS(Concentrado!F$2:F$199,Concentrado!$A$2:$A$199,"="&amp;$A7,Concentrado!$B$2:$B$199, "=Hidalgo")</f>
        <v>4224</v>
      </c>
      <c r="F7" s="9">
        <f>SUMIFS(Concentrado!G$2:G$199,Concentrado!$A$2:$A$199,"="&amp;$A7,Concentrado!$B$2:$B$199, "=Hidalgo")</f>
        <v>2359</v>
      </c>
      <c r="G7" s="9">
        <f>SUMIFS(Concentrado!H$2:H$199,Concentrado!$A$2:$A$199,"="&amp;$A7,Concentrado!$B$2:$B$199, "=Hidalgo")</f>
        <v>1694</v>
      </c>
      <c r="H7" s="9">
        <f>SUMIFS(Concentrado!I$2:I$199,Concentrado!$A$2:$A$199,"="&amp;$A7,Concentrado!$B$2:$B$199, "=Hidalgo")</f>
        <v>1221</v>
      </c>
      <c r="I7" s="9">
        <f>SUMIFS(Concentrado!J$2:J$199,Concentrado!$A$2:$A$199,"="&amp;$A7,Concentrado!$B$2:$B$199, "=Hidalgo")</f>
        <v>957</v>
      </c>
      <c r="J7" s="9">
        <f>SUMIFS(Concentrado!K$2:K$199,Concentrado!$A$2:$A$199,"="&amp;$A7,Concentrado!$B$2:$B$199, "=Hidalgo")</f>
        <v>703</v>
      </c>
      <c r="K7" s="9">
        <f>SUMIFS(Concentrado!L$2:L$199,Concentrado!$A$2:$A$199,"="&amp;$A7,Concentrado!$B$2:$B$199, "=Hidalgo")</f>
        <v>516</v>
      </c>
      <c r="L7" s="9">
        <f>SUMIFS(Concentrado!M$2:M$199,Concentrado!$A$2:$A$199,"="&amp;$A7,Concentrado!$B$2:$B$199, "=Hidalgo")</f>
        <v>412</v>
      </c>
      <c r="M7" s="9">
        <f>SUMIFS(Concentrado!N$2:N$199,Concentrado!$A$2:$A$199,"="&amp;$A7,Concentrado!$B$2:$B$199, "=Hidalgo")</f>
        <v>383</v>
      </c>
      <c r="N7" s="9">
        <f>SUMIFS(Concentrado!O$2:O$199,Concentrado!$A$2:$A$199,"="&amp;$A7,Concentrado!$B$2:$B$199, "=Hidalgo")</f>
        <v>265</v>
      </c>
      <c r="O7" s="9">
        <f>SUMIFS(Concentrado!P$2:P$199,Concentrado!$A$2:$A$199,"="&amp;$A7,Concentrado!$B$2:$B$199, "=Hidalgo")</f>
        <v>234</v>
      </c>
      <c r="P7" s="9">
        <f>SUMIFS(Concentrado!Q$2:Q$199,Concentrado!$A$2:$A$199,"="&amp;$A7,Concentrado!$B$2:$B$199, "=Hidalgo")</f>
        <v>178</v>
      </c>
      <c r="Q7" s="9">
        <f>SUMIFS(Concentrado!R$2:R$199,Concentrado!$A$2:$A$199,"="&amp;$A7,Concentrado!$B$2:$B$199, "=Hidalgo")</f>
        <v>806</v>
      </c>
      <c r="R7" s="9">
        <f>SUMIFS(Concentrado!S$2:S$199,Concentrado!$A$2:$A$199,"="&amp;$A7,Concentrado!$B$2:$B$199, "=Hidalgo")</f>
        <v>431</v>
      </c>
      <c r="S7" s="9">
        <f>SUMIFS(Concentrado!T$2:T$199,Concentrado!$A$2:$A$199,"="&amp;$A7,Concentrado!$B$2:$B$199, "=Hidalgo")</f>
        <v>335</v>
      </c>
      <c r="T7" s="9">
        <f>SUMIFS(Concentrado!U$2:U$199,Concentrado!$A$2:$A$199,"="&amp;$A7,Concentrado!$B$2:$B$199, "=Hidalgo")</f>
        <v>54</v>
      </c>
      <c r="U7" s="9">
        <f>SUMIFS(Concentrado!V$2:V$199,Concentrado!$A$2:$A$199,"="&amp;$A7,Concentrado!$B$2:$B$199, "=Hidalgo")</f>
        <v>15</v>
      </c>
      <c r="V7" s="9">
        <f>SUMIFS(Concentrado!W$2:W$199,Concentrado!$A$2:$A$199,"="&amp;$A7,Concentrado!$B$2:$B$199, "=Hidalgo")</f>
        <v>2</v>
      </c>
      <c r="W7" s="9">
        <f>SUMIFS(Concentrado!X$2:X$199,Concentrado!$A$2:$A$199,"="&amp;$A7,Concentrado!$B$2:$B$199, "=Hidalgo")</f>
        <v>2</v>
      </c>
      <c r="X7" s="9">
        <f>SUMIFS(Concentrado!Y$2:Y$199,Concentrado!$A$2:$A$199,"="&amp;$A7,Concentrado!$B$2:$B$199, "=Hidalgo")</f>
        <v>2</v>
      </c>
      <c r="Y7" s="9">
        <f>SUMIFS(Concentrado!Z$2:Z$199,Concentrado!$A$2:$A$199,"="&amp;$A7,Concentrado!$B$2:$B$199, "=Hidalgo")</f>
        <v>5</v>
      </c>
      <c r="Z7" s="9">
        <f>SUMIFS(Concentrado!AA$2:AA$199,Concentrado!$A$2:$A$199,"="&amp;$A7,Concentrado!$B$2:$B$199, "=Hidalgo")</f>
        <v>42659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"=Jalisco")</f>
        <v>21587</v>
      </c>
      <c r="C2" s="9">
        <f>SUMIFS(Concentrado!D$2:D$199,Concentrado!$A$2:$A$199,"="&amp;$A2,Concentrado!$B$2:$B$199, "=Jalisco")</f>
        <v>78217</v>
      </c>
      <c r="D2" s="9">
        <f>SUMIFS(Concentrado!E$2:E$199,Concentrado!$A$2:$A$199,"="&amp;$A2,Concentrado!$B$2:$B$199, "=Jalisco")</f>
        <v>38484</v>
      </c>
      <c r="E2" s="9">
        <f>SUMIFS(Concentrado!F$2:F$199,Concentrado!$A$2:$A$199,"="&amp;$A2,Concentrado!$B$2:$B$199, "=Jalisco")</f>
        <v>15022</v>
      </c>
      <c r="F2" s="9">
        <f>SUMIFS(Concentrado!G$2:G$199,Concentrado!$A$2:$A$199,"="&amp;$A2,Concentrado!$B$2:$B$199, "=Jalisco")</f>
        <v>8447</v>
      </c>
      <c r="G2" s="9">
        <f>SUMIFS(Concentrado!H$2:H$199,Concentrado!$A$2:$A$199,"="&amp;$A2,Concentrado!$B$2:$B$199, "=Jalisco")</f>
        <v>5999</v>
      </c>
      <c r="H2" s="9">
        <f>SUMIFS(Concentrado!I$2:I$199,Concentrado!$A$2:$A$199,"="&amp;$A2,Concentrado!$B$2:$B$199, "=Jalisco")</f>
        <v>4617</v>
      </c>
      <c r="I2" s="9">
        <f>SUMIFS(Concentrado!J$2:J$199,Concentrado!$A$2:$A$199,"="&amp;$A2,Concentrado!$B$2:$B$199, "=Jalisco")</f>
        <v>3663</v>
      </c>
      <c r="J2" s="9">
        <f>SUMIFS(Concentrado!K$2:K$199,Concentrado!$A$2:$A$199,"="&amp;$A2,Concentrado!$B$2:$B$199, "=Jalisco")</f>
        <v>2732</v>
      </c>
      <c r="K2" s="9">
        <f>SUMIFS(Concentrado!L$2:L$199,Concentrado!$A$2:$A$199,"="&amp;$A2,Concentrado!$B$2:$B$199, "=Jalisco")</f>
        <v>2093</v>
      </c>
      <c r="L2" s="9">
        <f>SUMIFS(Concentrado!M$2:M$199,Concentrado!$A$2:$A$199,"="&amp;$A2,Concentrado!$B$2:$B$199, "=Jalisco")</f>
        <v>1627</v>
      </c>
      <c r="M2" s="9">
        <f>SUMIFS(Concentrado!N$2:N$199,Concentrado!$A$2:$A$199,"="&amp;$A2,Concentrado!$B$2:$B$199, "=Jalisco")</f>
        <v>1379</v>
      </c>
      <c r="N2" s="9">
        <f>SUMIFS(Concentrado!O$2:O$199,Concentrado!$A$2:$A$199,"="&amp;$A2,Concentrado!$B$2:$B$199, "=Jalisco")</f>
        <v>1136</v>
      </c>
      <c r="O2" s="9">
        <f>SUMIFS(Concentrado!P$2:P$199,Concentrado!$A$2:$A$199,"="&amp;$A2,Concentrado!$B$2:$B$199, "=Jalisco")</f>
        <v>956</v>
      </c>
      <c r="P2" s="9">
        <f>SUMIFS(Concentrado!Q$2:Q$199,Concentrado!$A$2:$A$199,"="&amp;$A2,Concentrado!$B$2:$B$199, "=Jalisco")</f>
        <v>915</v>
      </c>
      <c r="Q2" s="9">
        <f>SUMIFS(Concentrado!R$2:R$199,Concentrado!$A$2:$A$199,"="&amp;$A2,Concentrado!$B$2:$B$199, "=Jalisco")</f>
        <v>3546</v>
      </c>
      <c r="R2" s="9">
        <f>SUMIFS(Concentrado!S$2:S$199,Concentrado!$A$2:$A$199,"="&amp;$A2,Concentrado!$B$2:$B$199, "=Jalisco")</f>
        <v>1907</v>
      </c>
      <c r="S2" s="9">
        <f>SUMIFS(Concentrado!T$2:T$199,Concentrado!$A$2:$A$199,"="&amp;$A2,Concentrado!$B$2:$B$199, "=Jalisco")</f>
        <v>1929</v>
      </c>
      <c r="T2" s="9">
        <f>SUMIFS(Concentrado!U$2:U$199,Concentrado!$A$2:$A$199,"="&amp;$A2,Concentrado!$B$2:$B$199, "=Jalisco")</f>
        <v>322</v>
      </c>
      <c r="U2" s="9">
        <f>SUMIFS(Concentrado!V$2:V$199,Concentrado!$A$2:$A$199,"="&amp;$A2,Concentrado!$B$2:$B$199, "=Jalisco")</f>
        <v>181</v>
      </c>
      <c r="V2" s="9">
        <f>SUMIFS(Concentrado!W$2:W$199,Concentrado!$A$2:$A$199,"="&amp;$A2,Concentrado!$B$2:$B$199, "=Jalisco")</f>
        <v>19</v>
      </c>
      <c r="W2" s="9">
        <f>SUMIFS(Concentrado!X$2:X$199,Concentrado!$A$2:$A$199,"="&amp;$A2,Concentrado!$B$2:$B$199, "=Jalisco")</f>
        <v>10</v>
      </c>
      <c r="X2" s="9">
        <f>SUMIFS(Concentrado!Y$2:Y$199,Concentrado!$A$2:$A$199,"="&amp;$A2,Concentrado!$B$2:$B$199, "=Jalisco")</f>
        <v>16</v>
      </c>
      <c r="Y2" s="9">
        <f>SUMIFS(Concentrado!Z$2:Z$199,Concentrado!$A$2:$A$199,"="&amp;$A2,Concentrado!$B$2:$B$199, "=Jalisco")</f>
        <v>21</v>
      </c>
      <c r="Z2" s="9">
        <f>SUMIFS(Concentrado!AA$2:AA$199,Concentrado!$A$2:$A$199,"="&amp;$A2,Concentrado!$B$2:$B$199, "=Jalisco")</f>
        <v>194825</v>
      </c>
    </row>
    <row r="3" spans="1:26" x14ac:dyDescent="0.25">
      <c r="A3" s="6">
        <v>2018</v>
      </c>
      <c r="B3" s="9">
        <f>SUMIFS(Concentrado!C$2:C$199,Concentrado!$A$2:$A$199,"="&amp;$A3,Concentrado!$B$2:$B$199, "=Jalisco")</f>
        <v>28993</v>
      </c>
      <c r="C3" s="9">
        <f>SUMIFS(Concentrado!D$2:D$199,Concentrado!$A$2:$A$199,"="&amp;$A3,Concentrado!$B$2:$B$199, "=Jalisco")</f>
        <v>59090</v>
      </c>
      <c r="D3" s="9">
        <f>SUMIFS(Concentrado!E$2:E$199,Concentrado!$A$2:$A$199,"="&amp;$A3,Concentrado!$B$2:$B$199, "=Jalisco")</f>
        <v>35332</v>
      </c>
      <c r="E3" s="9">
        <f>SUMIFS(Concentrado!F$2:F$199,Concentrado!$A$2:$A$199,"="&amp;$A3,Concentrado!$B$2:$B$199, "=Jalisco")</f>
        <v>14540</v>
      </c>
      <c r="F3" s="9">
        <f>SUMIFS(Concentrado!G$2:G$199,Concentrado!$A$2:$A$199,"="&amp;$A3,Concentrado!$B$2:$B$199, "=Jalisco")</f>
        <v>8034</v>
      </c>
      <c r="G3" s="9">
        <f>SUMIFS(Concentrado!H$2:H$199,Concentrado!$A$2:$A$199,"="&amp;$A3,Concentrado!$B$2:$B$199, "=Jalisco")</f>
        <v>5563</v>
      </c>
      <c r="H3" s="9">
        <f>SUMIFS(Concentrado!I$2:I$199,Concentrado!$A$2:$A$199,"="&amp;$A3,Concentrado!$B$2:$B$199, "=Jalisco")</f>
        <v>4227</v>
      </c>
      <c r="I3" s="9">
        <f>SUMIFS(Concentrado!J$2:J$199,Concentrado!$A$2:$A$199,"="&amp;$A3,Concentrado!$B$2:$B$199, "=Jalisco")</f>
        <v>3279</v>
      </c>
      <c r="J3" s="9">
        <f>SUMIFS(Concentrado!K$2:K$199,Concentrado!$A$2:$A$199,"="&amp;$A3,Concentrado!$B$2:$B$199, "=Jalisco")</f>
        <v>2477</v>
      </c>
      <c r="K3" s="9">
        <f>SUMIFS(Concentrado!L$2:L$199,Concentrado!$A$2:$A$199,"="&amp;$A3,Concentrado!$B$2:$B$199, "=Jalisco")</f>
        <v>1892</v>
      </c>
      <c r="L3" s="9">
        <f>SUMIFS(Concentrado!M$2:M$199,Concentrado!$A$2:$A$199,"="&amp;$A3,Concentrado!$B$2:$B$199, "=Jalisco")</f>
        <v>1632</v>
      </c>
      <c r="M3" s="9">
        <f>SUMIFS(Concentrado!N$2:N$199,Concentrado!$A$2:$A$199,"="&amp;$A3,Concentrado!$B$2:$B$199, "=Jalisco")</f>
        <v>1319</v>
      </c>
      <c r="N3" s="9">
        <f>SUMIFS(Concentrado!O$2:O$199,Concentrado!$A$2:$A$199,"="&amp;$A3,Concentrado!$B$2:$B$199, "=Jalisco")</f>
        <v>1124</v>
      </c>
      <c r="O3" s="9">
        <f>SUMIFS(Concentrado!P$2:P$199,Concentrado!$A$2:$A$199,"="&amp;$A3,Concentrado!$B$2:$B$199, "=Jalisco")</f>
        <v>881</v>
      </c>
      <c r="P3" s="9">
        <f>SUMIFS(Concentrado!Q$2:Q$199,Concentrado!$A$2:$A$199,"="&amp;$A3,Concentrado!$B$2:$B$199, "=Jalisco")</f>
        <v>799</v>
      </c>
      <c r="Q3" s="9">
        <f>SUMIFS(Concentrado!R$2:R$199,Concentrado!$A$2:$A$199,"="&amp;$A3,Concentrado!$B$2:$B$199, "=Jalisco")</f>
        <v>3399</v>
      </c>
      <c r="R3" s="9">
        <f>SUMIFS(Concentrado!S$2:S$199,Concentrado!$A$2:$A$199,"="&amp;$A3,Concentrado!$B$2:$B$199, "=Jalisco")</f>
        <v>1926</v>
      </c>
      <c r="S3" s="9">
        <f>SUMIFS(Concentrado!T$2:T$199,Concentrado!$A$2:$A$199,"="&amp;$A3,Concentrado!$B$2:$B$199, "=Jalisco")</f>
        <v>1761</v>
      </c>
      <c r="T3" s="9">
        <f>SUMIFS(Concentrado!U$2:U$199,Concentrado!$A$2:$A$199,"="&amp;$A3,Concentrado!$B$2:$B$199, "=Jalisco")</f>
        <v>301</v>
      </c>
      <c r="U3" s="9">
        <f>SUMIFS(Concentrado!V$2:V$199,Concentrado!$A$2:$A$199,"="&amp;$A3,Concentrado!$B$2:$B$199, "=Jalisco")</f>
        <v>157</v>
      </c>
      <c r="V3" s="9">
        <f>SUMIFS(Concentrado!W$2:W$199,Concentrado!$A$2:$A$199,"="&amp;$A3,Concentrado!$B$2:$B$199, "=Jalisco")</f>
        <v>31</v>
      </c>
      <c r="W3" s="9">
        <f>SUMIFS(Concentrado!X$2:X$199,Concentrado!$A$2:$A$199,"="&amp;$A3,Concentrado!$B$2:$B$199, "=Jalisco")</f>
        <v>16</v>
      </c>
      <c r="X3" s="9">
        <f>SUMIFS(Concentrado!Y$2:Y$199,Concentrado!$A$2:$A$199,"="&amp;$A3,Concentrado!$B$2:$B$199, "=Jalisco")</f>
        <v>38</v>
      </c>
      <c r="Y3" s="9">
        <f>SUMIFS(Concentrado!Z$2:Z$199,Concentrado!$A$2:$A$199,"="&amp;$A3,Concentrado!$B$2:$B$199, "=Jalisco")</f>
        <v>32</v>
      </c>
      <c r="Z3" s="9">
        <f>SUMIFS(Concentrado!AA$2:AA$199,Concentrado!$A$2:$A$199,"="&amp;$A3,Concentrado!$B$2:$B$199, "=Jalisco")</f>
        <v>176843</v>
      </c>
    </row>
    <row r="4" spans="1:26" x14ac:dyDescent="0.25">
      <c r="A4" s="6">
        <v>2019</v>
      </c>
      <c r="B4" s="9">
        <f>SUMIFS(Concentrado!C$2:C$199,Concentrado!$A$2:$A$199,"="&amp;$A4,Concentrado!$B$2:$B$199, "=Jalisco")</f>
        <v>18805</v>
      </c>
      <c r="C4" s="9">
        <f>SUMIFS(Concentrado!D$2:D$199,Concentrado!$A$2:$A$199,"="&amp;$A4,Concentrado!$B$2:$B$199, "=Jalisco")</f>
        <v>66255</v>
      </c>
      <c r="D4" s="9">
        <f>SUMIFS(Concentrado!E$2:E$199,Concentrado!$A$2:$A$199,"="&amp;$A4,Concentrado!$B$2:$B$199, "=Jalisco")</f>
        <v>35923</v>
      </c>
      <c r="E4" s="9">
        <f>SUMIFS(Concentrado!F$2:F$199,Concentrado!$A$2:$A$199,"="&amp;$A4,Concentrado!$B$2:$B$199, "=Jalisco")</f>
        <v>14884</v>
      </c>
      <c r="F4" s="9">
        <f>SUMIFS(Concentrado!G$2:G$199,Concentrado!$A$2:$A$199,"="&amp;$A4,Concentrado!$B$2:$B$199, "=Jalisco")</f>
        <v>8336</v>
      </c>
      <c r="G4" s="9">
        <f>SUMIFS(Concentrado!H$2:H$199,Concentrado!$A$2:$A$199,"="&amp;$A4,Concentrado!$B$2:$B$199, "=Jalisco")</f>
        <v>5869</v>
      </c>
      <c r="H4" s="9">
        <f>SUMIFS(Concentrado!I$2:I$199,Concentrado!$A$2:$A$199,"="&amp;$A4,Concentrado!$B$2:$B$199, "=Jalisco")</f>
        <v>4562</v>
      </c>
      <c r="I4" s="9">
        <f>SUMIFS(Concentrado!J$2:J$199,Concentrado!$A$2:$A$199,"="&amp;$A4,Concentrado!$B$2:$B$199, "=Jalisco")</f>
        <v>3408</v>
      </c>
      <c r="J4" s="9">
        <f>SUMIFS(Concentrado!K$2:K$199,Concentrado!$A$2:$A$199,"="&amp;$A4,Concentrado!$B$2:$B$199, "=Jalisco")</f>
        <v>2681</v>
      </c>
      <c r="K4" s="9">
        <f>SUMIFS(Concentrado!L$2:L$199,Concentrado!$A$2:$A$199,"="&amp;$A4,Concentrado!$B$2:$B$199, "=Jalisco")</f>
        <v>1991</v>
      </c>
      <c r="L4" s="9">
        <f>SUMIFS(Concentrado!M$2:M$199,Concentrado!$A$2:$A$199,"="&amp;$A4,Concentrado!$B$2:$B$199, "=Jalisco")</f>
        <v>1576</v>
      </c>
      <c r="M4" s="9">
        <f>SUMIFS(Concentrado!N$2:N$199,Concentrado!$A$2:$A$199,"="&amp;$A4,Concentrado!$B$2:$B$199, "=Jalisco")</f>
        <v>1372</v>
      </c>
      <c r="N4" s="9">
        <f>SUMIFS(Concentrado!O$2:O$199,Concentrado!$A$2:$A$199,"="&amp;$A4,Concentrado!$B$2:$B$199, "=Jalisco")</f>
        <v>1052</v>
      </c>
      <c r="O4" s="9">
        <f>SUMIFS(Concentrado!P$2:P$199,Concentrado!$A$2:$A$199,"="&amp;$A4,Concentrado!$B$2:$B$199, "=Jalisco")</f>
        <v>969</v>
      </c>
      <c r="P4" s="9">
        <f>SUMIFS(Concentrado!Q$2:Q$199,Concentrado!$A$2:$A$199,"="&amp;$A4,Concentrado!$B$2:$B$199, "=Jalisco")</f>
        <v>898</v>
      </c>
      <c r="Q4" s="9">
        <f>SUMIFS(Concentrado!R$2:R$199,Concentrado!$A$2:$A$199,"="&amp;$A4,Concentrado!$B$2:$B$199, "=Jalisco")</f>
        <v>3324</v>
      </c>
      <c r="R4" s="9">
        <f>SUMIFS(Concentrado!S$2:S$199,Concentrado!$A$2:$A$199,"="&amp;$A4,Concentrado!$B$2:$B$199, "=Jalisco")</f>
        <v>1815</v>
      </c>
      <c r="S4" s="9">
        <f>SUMIFS(Concentrado!T$2:T$199,Concentrado!$A$2:$A$199,"="&amp;$A4,Concentrado!$B$2:$B$199, "=Jalisco")</f>
        <v>1592</v>
      </c>
      <c r="T4" s="9">
        <f>SUMIFS(Concentrado!U$2:U$199,Concentrado!$A$2:$A$199,"="&amp;$A4,Concentrado!$B$2:$B$199, "=Jalisco")</f>
        <v>245</v>
      </c>
      <c r="U4" s="9">
        <f>SUMIFS(Concentrado!V$2:V$199,Concentrado!$A$2:$A$199,"="&amp;$A4,Concentrado!$B$2:$B$199, "=Jalisco")</f>
        <v>130</v>
      </c>
      <c r="V4" s="9">
        <f>SUMIFS(Concentrado!W$2:W$199,Concentrado!$A$2:$A$199,"="&amp;$A4,Concentrado!$B$2:$B$199, "=Jalisco")</f>
        <v>18</v>
      </c>
      <c r="W4" s="9">
        <f>SUMIFS(Concentrado!X$2:X$199,Concentrado!$A$2:$A$199,"="&amp;$A4,Concentrado!$B$2:$B$199, "=Jalisco")</f>
        <v>5</v>
      </c>
      <c r="X4" s="9">
        <f>SUMIFS(Concentrado!Y$2:Y$199,Concentrado!$A$2:$A$199,"="&amp;$A4,Concentrado!$B$2:$B$199, "=Jalisco")</f>
        <v>18</v>
      </c>
      <c r="Y4" s="9">
        <f>SUMIFS(Concentrado!Z$2:Z$199,Concentrado!$A$2:$A$199,"="&amp;$A4,Concentrado!$B$2:$B$199, "=Jalisco")</f>
        <v>11</v>
      </c>
      <c r="Z4" s="9">
        <f>SUMIFS(Concentrado!AA$2:AA$199,Concentrado!$A$2:$A$199,"="&amp;$A4,Concentrado!$B$2:$B$199, "=Jalisco")</f>
        <v>175739</v>
      </c>
    </row>
    <row r="5" spans="1:26" x14ac:dyDescent="0.25">
      <c r="A5" s="6">
        <v>2020</v>
      </c>
      <c r="B5" s="9">
        <f>SUMIFS(Concentrado!C$2:C$199,Concentrado!$A$2:$A$199,"="&amp;$A5,Concentrado!$B$2:$B$199, "=Jalisco")</f>
        <v>17964</v>
      </c>
      <c r="C5" s="9">
        <f>SUMIFS(Concentrado!D$2:D$199,Concentrado!$A$2:$A$199,"="&amp;$A5,Concentrado!$B$2:$B$199, "=Jalisco")</f>
        <v>41225</v>
      </c>
      <c r="D5" s="9">
        <f>SUMIFS(Concentrado!E$2:E$199,Concentrado!$A$2:$A$199,"="&amp;$A5,Concentrado!$B$2:$B$199, "=Jalisco")</f>
        <v>23526</v>
      </c>
      <c r="E5" s="9">
        <f>SUMIFS(Concentrado!F$2:F$199,Concentrado!$A$2:$A$199,"="&amp;$A5,Concentrado!$B$2:$B$199, "=Jalisco")</f>
        <v>9647</v>
      </c>
      <c r="F5" s="9">
        <f>SUMIFS(Concentrado!G$2:G$199,Concentrado!$A$2:$A$199,"="&amp;$A5,Concentrado!$B$2:$B$199, "=Jalisco")</f>
        <v>5966</v>
      </c>
      <c r="G5" s="9">
        <f>SUMIFS(Concentrado!H$2:H$199,Concentrado!$A$2:$A$199,"="&amp;$A5,Concentrado!$B$2:$B$199, "=Jalisco")</f>
        <v>4182</v>
      </c>
      <c r="H5" s="9">
        <f>SUMIFS(Concentrado!I$2:I$199,Concentrado!$A$2:$A$199,"="&amp;$A5,Concentrado!$B$2:$B$199, "=Jalisco")</f>
        <v>3215</v>
      </c>
      <c r="I5" s="9">
        <f>SUMIFS(Concentrado!J$2:J$199,Concentrado!$A$2:$A$199,"="&amp;$A5,Concentrado!$B$2:$B$199, "=Jalisco")</f>
        <v>2555</v>
      </c>
      <c r="J5" s="9">
        <f>SUMIFS(Concentrado!K$2:K$199,Concentrado!$A$2:$A$199,"="&amp;$A5,Concentrado!$B$2:$B$199, "=Jalisco")</f>
        <v>2033</v>
      </c>
      <c r="K5" s="9">
        <f>SUMIFS(Concentrado!L$2:L$199,Concentrado!$A$2:$A$199,"="&amp;$A5,Concentrado!$B$2:$B$199, "=Jalisco")</f>
        <v>1579</v>
      </c>
      <c r="L5" s="9">
        <f>SUMIFS(Concentrado!M$2:M$199,Concentrado!$A$2:$A$199,"="&amp;$A5,Concentrado!$B$2:$B$199, "=Jalisco")</f>
        <v>1314</v>
      </c>
      <c r="M5" s="9">
        <f>SUMIFS(Concentrado!N$2:N$199,Concentrado!$A$2:$A$199,"="&amp;$A5,Concentrado!$B$2:$B$199, "=Jalisco")</f>
        <v>1107</v>
      </c>
      <c r="N5" s="9">
        <f>SUMIFS(Concentrado!O$2:O$199,Concentrado!$A$2:$A$199,"="&amp;$A5,Concentrado!$B$2:$B$199, "=Jalisco")</f>
        <v>903</v>
      </c>
      <c r="O5" s="9">
        <f>SUMIFS(Concentrado!P$2:P$199,Concentrado!$A$2:$A$199,"="&amp;$A5,Concentrado!$B$2:$B$199, "=Jalisco")</f>
        <v>799</v>
      </c>
      <c r="P5" s="9">
        <f>SUMIFS(Concentrado!Q$2:Q$199,Concentrado!$A$2:$A$199,"="&amp;$A5,Concentrado!$B$2:$B$199, "=Jalisco")</f>
        <v>718</v>
      </c>
      <c r="Q5" s="9">
        <f>SUMIFS(Concentrado!R$2:R$199,Concentrado!$A$2:$A$199,"="&amp;$A5,Concentrado!$B$2:$B$199, "=Jalisco")</f>
        <v>2845</v>
      </c>
      <c r="R5" s="9">
        <f>SUMIFS(Concentrado!S$2:S$199,Concentrado!$A$2:$A$199,"="&amp;$A5,Concentrado!$B$2:$B$199, "=Jalisco")</f>
        <v>1465</v>
      </c>
      <c r="S5" s="9">
        <f>SUMIFS(Concentrado!T$2:T$199,Concentrado!$A$2:$A$199,"="&amp;$A5,Concentrado!$B$2:$B$199, "=Jalisco")</f>
        <v>1395</v>
      </c>
      <c r="T5" s="9">
        <f>SUMIFS(Concentrado!U$2:U$199,Concentrado!$A$2:$A$199,"="&amp;$A5,Concentrado!$B$2:$B$199, "=Jalisco")</f>
        <v>227</v>
      </c>
      <c r="U5" s="9">
        <f>SUMIFS(Concentrado!V$2:V$199,Concentrado!$A$2:$A$199,"="&amp;$A5,Concentrado!$B$2:$B$199, "=Jalisco")</f>
        <v>120</v>
      </c>
      <c r="V5" s="9">
        <f>SUMIFS(Concentrado!W$2:W$199,Concentrado!$A$2:$A$199,"="&amp;$A5,Concentrado!$B$2:$B$199, "=Jalisco")</f>
        <v>16</v>
      </c>
      <c r="W5" s="9">
        <f>SUMIFS(Concentrado!X$2:X$199,Concentrado!$A$2:$A$199,"="&amp;$A5,Concentrado!$B$2:$B$199, "=Jalisco")</f>
        <v>8</v>
      </c>
      <c r="X5" s="9">
        <f>SUMIFS(Concentrado!Y$2:Y$199,Concentrado!$A$2:$A$199,"="&amp;$A5,Concentrado!$B$2:$B$199, "=Jalisco")</f>
        <v>6</v>
      </c>
      <c r="Y5" s="9">
        <f>SUMIFS(Concentrado!Z$2:Z$199,Concentrado!$A$2:$A$199,"="&amp;$A5,Concentrado!$B$2:$B$199, "=Jalisco")</f>
        <v>4</v>
      </c>
      <c r="Z5" s="9">
        <f>SUMIFS(Concentrado!AA$2:AA$199,Concentrado!$A$2:$A$199,"="&amp;$A5,Concentrado!$B$2:$B$199, "=Jalisco")</f>
        <v>122819</v>
      </c>
    </row>
    <row r="6" spans="1:26" x14ac:dyDescent="0.25">
      <c r="A6" s="6">
        <v>2021</v>
      </c>
      <c r="B6" s="9">
        <f>SUMIFS(Concentrado!C$2:C$199,Concentrado!$A$2:$A$199,"="&amp;$A6,Concentrado!$B$2:$B$199, "=Jalisco")</f>
        <v>26547</v>
      </c>
      <c r="C6" s="9">
        <f>SUMIFS(Concentrado!D$2:D$199,Concentrado!$A$2:$A$199,"="&amp;$A6,Concentrado!$B$2:$B$199, "=Jalisco")</f>
        <v>43802</v>
      </c>
      <c r="D6" s="9">
        <f>SUMIFS(Concentrado!E$2:E$199,Concentrado!$A$2:$A$199,"="&amp;$A6,Concentrado!$B$2:$B$199, "=Jalisco")</f>
        <v>26963</v>
      </c>
      <c r="E6" s="9">
        <f>SUMIFS(Concentrado!F$2:F$199,Concentrado!$A$2:$A$199,"="&amp;$A6,Concentrado!$B$2:$B$199, "=Jalisco")</f>
        <v>10809</v>
      </c>
      <c r="F6" s="9">
        <f>SUMIFS(Concentrado!G$2:G$199,Concentrado!$A$2:$A$199,"="&amp;$A6,Concentrado!$B$2:$B$199, "=Jalisco")</f>
        <v>6647</v>
      </c>
      <c r="G6" s="9">
        <f>SUMIFS(Concentrado!H$2:H$199,Concentrado!$A$2:$A$199,"="&amp;$A6,Concentrado!$B$2:$B$199, "=Jalisco")</f>
        <v>4722</v>
      </c>
      <c r="H6" s="9">
        <f>SUMIFS(Concentrado!I$2:I$199,Concentrado!$A$2:$A$199,"="&amp;$A6,Concentrado!$B$2:$B$199, "=Jalisco")</f>
        <v>3629</v>
      </c>
      <c r="I6" s="9">
        <f>SUMIFS(Concentrado!J$2:J$199,Concentrado!$A$2:$A$199,"="&amp;$A6,Concentrado!$B$2:$B$199, "=Jalisco")</f>
        <v>2925</v>
      </c>
      <c r="J6" s="9">
        <f>SUMIFS(Concentrado!K$2:K$199,Concentrado!$A$2:$A$199,"="&amp;$A6,Concentrado!$B$2:$B$199, "=Jalisco")</f>
        <v>2508</v>
      </c>
      <c r="K6" s="9">
        <f>SUMIFS(Concentrado!L$2:L$199,Concentrado!$A$2:$A$199,"="&amp;$A6,Concentrado!$B$2:$B$199, "=Jalisco")</f>
        <v>1930</v>
      </c>
      <c r="L6" s="9">
        <f>SUMIFS(Concentrado!M$2:M$199,Concentrado!$A$2:$A$199,"="&amp;$A6,Concentrado!$B$2:$B$199, "=Jalisco")</f>
        <v>1536</v>
      </c>
      <c r="M6" s="9">
        <f>SUMIFS(Concentrado!N$2:N$199,Concentrado!$A$2:$A$199,"="&amp;$A6,Concentrado!$B$2:$B$199, "=Jalisco")</f>
        <v>1425</v>
      </c>
      <c r="N6" s="9">
        <f>SUMIFS(Concentrado!O$2:O$199,Concentrado!$A$2:$A$199,"="&amp;$A6,Concentrado!$B$2:$B$199, "=Jalisco")</f>
        <v>1166</v>
      </c>
      <c r="O6" s="9">
        <f>SUMIFS(Concentrado!P$2:P$199,Concentrado!$A$2:$A$199,"="&amp;$A6,Concentrado!$B$2:$B$199, "=Jalisco")</f>
        <v>927</v>
      </c>
      <c r="P6" s="9">
        <f>SUMIFS(Concentrado!Q$2:Q$199,Concentrado!$A$2:$A$199,"="&amp;$A6,Concentrado!$B$2:$B$199, "=Jalisco")</f>
        <v>858</v>
      </c>
      <c r="Q6" s="9">
        <f>SUMIFS(Concentrado!R$2:R$199,Concentrado!$A$2:$A$199,"="&amp;$A6,Concentrado!$B$2:$B$199, "=Jalisco")</f>
        <v>3356</v>
      </c>
      <c r="R6" s="9">
        <f>SUMIFS(Concentrado!S$2:S$199,Concentrado!$A$2:$A$199,"="&amp;$A6,Concentrado!$B$2:$B$199, "=Jalisco")</f>
        <v>1703</v>
      </c>
      <c r="S6" s="9">
        <f>SUMIFS(Concentrado!T$2:T$199,Concentrado!$A$2:$A$199,"="&amp;$A6,Concentrado!$B$2:$B$199, "=Jalisco")</f>
        <v>1445</v>
      </c>
      <c r="T6" s="9">
        <f>SUMIFS(Concentrado!U$2:U$199,Concentrado!$A$2:$A$199,"="&amp;$A6,Concentrado!$B$2:$B$199, "=Jalisco")</f>
        <v>220</v>
      </c>
      <c r="U6" s="9">
        <f>SUMIFS(Concentrado!V$2:V$199,Concentrado!$A$2:$A$199,"="&amp;$A6,Concentrado!$B$2:$B$199, "=Jalisco")</f>
        <v>129</v>
      </c>
      <c r="V6" s="9">
        <f>SUMIFS(Concentrado!W$2:W$199,Concentrado!$A$2:$A$199,"="&amp;$A6,Concentrado!$B$2:$B$199, "=Jalisco")</f>
        <v>14</v>
      </c>
      <c r="W6" s="9">
        <f>SUMIFS(Concentrado!X$2:X$199,Concentrado!$A$2:$A$199,"="&amp;$A6,Concentrado!$B$2:$B$199, "=Jalisco")</f>
        <v>8</v>
      </c>
      <c r="X6" s="9">
        <f>SUMIFS(Concentrado!Y$2:Y$199,Concentrado!$A$2:$A$199,"="&amp;$A6,Concentrado!$B$2:$B$199, "=Jalisco")</f>
        <v>10</v>
      </c>
      <c r="Y6" s="9">
        <f>SUMIFS(Concentrado!Z$2:Z$199,Concentrado!$A$2:$A$199,"="&amp;$A6,Concentrado!$B$2:$B$199, "=Jalisco")</f>
        <v>7</v>
      </c>
      <c r="Z6" s="9">
        <f>SUMIFS(Concentrado!AA$2:AA$199,Concentrado!$A$2:$A$199,"="&amp;$A6,Concentrado!$B$2:$B$199, "=Jalisco")</f>
        <v>143286</v>
      </c>
    </row>
    <row r="7" spans="1:26" x14ac:dyDescent="0.25">
      <c r="A7" s="6">
        <v>2022</v>
      </c>
      <c r="B7" s="9">
        <f>SUMIFS(Concentrado!C$2:C$199,Concentrado!$A$2:$A$199,"="&amp;$A7,Concentrado!$B$2:$B$199, "=Jalisco")</f>
        <v>5178</v>
      </c>
      <c r="C7" s="9">
        <f>SUMIFS(Concentrado!D$2:D$199,Concentrado!$A$2:$A$199,"="&amp;$A7,Concentrado!$B$2:$B$199, "=Jalisco")</f>
        <v>64662</v>
      </c>
      <c r="D7" s="9">
        <f>SUMIFS(Concentrado!E$2:E$199,Concentrado!$A$2:$A$199,"="&amp;$A7,Concentrado!$B$2:$B$199, "=Jalisco")</f>
        <v>26342</v>
      </c>
      <c r="E7" s="9">
        <f>SUMIFS(Concentrado!F$2:F$199,Concentrado!$A$2:$A$199,"="&amp;$A7,Concentrado!$B$2:$B$199, "=Jalisco")</f>
        <v>10476</v>
      </c>
      <c r="F7" s="9">
        <f>SUMIFS(Concentrado!G$2:G$199,Concentrado!$A$2:$A$199,"="&amp;$A7,Concentrado!$B$2:$B$199, "=Jalisco")</f>
        <v>6107</v>
      </c>
      <c r="G7" s="9">
        <f>SUMIFS(Concentrado!H$2:H$199,Concentrado!$A$2:$A$199,"="&amp;$A7,Concentrado!$B$2:$B$199, "=Jalisco")</f>
        <v>4436</v>
      </c>
      <c r="H7" s="9">
        <f>SUMIFS(Concentrado!I$2:I$199,Concentrado!$A$2:$A$199,"="&amp;$A7,Concentrado!$B$2:$B$199, "=Jalisco")</f>
        <v>3532</v>
      </c>
      <c r="I7" s="9">
        <f>SUMIFS(Concentrado!J$2:J$199,Concentrado!$A$2:$A$199,"="&amp;$A7,Concentrado!$B$2:$B$199, "=Jalisco")</f>
        <v>2766</v>
      </c>
      <c r="J7" s="9">
        <f>SUMIFS(Concentrado!K$2:K$199,Concentrado!$A$2:$A$199,"="&amp;$A7,Concentrado!$B$2:$B$199, "=Jalisco")</f>
        <v>2197</v>
      </c>
      <c r="K7" s="9">
        <f>SUMIFS(Concentrado!L$2:L$199,Concentrado!$A$2:$A$199,"="&amp;$A7,Concentrado!$B$2:$B$199, "=Jalisco")</f>
        <v>1698</v>
      </c>
      <c r="L7" s="9">
        <f>SUMIFS(Concentrado!M$2:M$199,Concentrado!$A$2:$A$199,"="&amp;$A7,Concentrado!$B$2:$B$199, "=Jalisco")</f>
        <v>1303</v>
      </c>
      <c r="M7" s="9">
        <f>SUMIFS(Concentrado!N$2:N$199,Concentrado!$A$2:$A$199,"="&amp;$A7,Concentrado!$B$2:$B$199, "=Jalisco")</f>
        <v>1072</v>
      </c>
      <c r="N7" s="9">
        <f>SUMIFS(Concentrado!O$2:O$199,Concentrado!$A$2:$A$199,"="&amp;$A7,Concentrado!$B$2:$B$199, "=Jalisco")</f>
        <v>921</v>
      </c>
      <c r="O7" s="9">
        <f>SUMIFS(Concentrado!P$2:P$199,Concentrado!$A$2:$A$199,"="&amp;$A7,Concentrado!$B$2:$B$199, "=Jalisco")</f>
        <v>778</v>
      </c>
      <c r="P7" s="9">
        <f>SUMIFS(Concentrado!Q$2:Q$199,Concentrado!$A$2:$A$199,"="&amp;$A7,Concentrado!$B$2:$B$199, "=Jalisco")</f>
        <v>717</v>
      </c>
      <c r="Q7" s="9">
        <f>SUMIFS(Concentrado!R$2:R$199,Concentrado!$A$2:$A$199,"="&amp;$A7,Concentrado!$B$2:$B$199, "=Jalisco")</f>
        <v>2649</v>
      </c>
      <c r="R7" s="9">
        <f>SUMIFS(Concentrado!S$2:S$199,Concentrado!$A$2:$A$199,"="&amp;$A7,Concentrado!$B$2:$B$199, "=Jalisco")</f>
        <v>1320</v>
      </c>
      <c r="S7" s="9">
        <f>SUMIFS(Concentrado!T$2:T$199,Concentrado!$A$2:$A$199,"="&amp;$A7,Concentrado!$B$2:$B$199, "=Jalisco")</f>
        <v>1215</v>
      </c>
      <c r="T7" s="9">
        <f>SUMIFS(Concentrado!U$2:U$199,Concentrado!$A$2:$A$199,"="&amp;$A7,Concentrado!$B$2:$B$199, "=Jalisco")</f>
        <v>230</v>
      </c>
      <c r="U7" s="9">
        <f>SUMIFS(Concentrado!V$2:V$199,Concentrado!$A$2:$A$199,"="&amp;$A7,Concentrado!$B$2:$B$199, "=Jalisco")</f>
        <v>89</v>
      </c>
      <c r="V7" s="9">
        <f>SUMIFS(Concentrado!W$2:W$199,Concentrado!$A$2:$A$199,"="&amp;$A7,Concentrado!$B$2:$B$199, "=Jalisco")</f>
        <v>15</v>
      </c>
      <c r="W7" s="9">
        <f>SUMIFS(Concentrado!X$2:X$199,Concentrado!$A$2:$A$199,"="&amp;$A7,Concentrado!$B$2:$B$199, "=Jalisco")</f>
        <v>4</v>
      </c>
      <c r="X7" s="9">
        <f>SUMIFS(Concentrado!Y$2:Y$199,Concentrado!$A$2:$A$199,"="&amp;$A7,Concentrado!$B$2:$B$199, "=Jalisco")</f>
        <v>13</v>
      </c>
      <c r="Y7" s="9">
        <f>SUMIFS(Concentrado!Z$2:Z$199,Concentrado!$A$2:$A$199,"="&amp;$A7,Concentrado!$B$2:$B$199, "=Jalisco")</f>
        <v>8</v>
      </c>
      <c r="Z7" s="9">
        <f>SUMIFS(Concentrado!AA$2:AA$199,Concentrado!$A$2:$A$199,"="&amp;$A7,Concentrado!$B$2:$B$199, "=Jalisco")</f>
        <v>137728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"=México")</f>
        <v>65509</v>
      </c>
      <c r="C2" s="9">
        <f>SUMIFS(Concentrado!D$2:D$199,Concentrado!$A$2:$A$199,"="&amp;$A2,Concentrado!$B$2:$B$199, "=México")</f>
        <v>114697</v>
      </c>
      <c r="D2" s="9">
        <f>SUMIFS(Concentrado!E$2:E$199,Concentrado!$A$2:$A$199,"="&amp;$A2,Concentrado!$B$2:$B$199, "=México")</f>
        <v>57774</v>
      </c>
      <c r="E2" s="9">
        <f>SUMIFS(Concentrado!F$2:F$199,Concentrado!$A$2:$A$199,"="&amp;$A2,Concentrado!$B$2:$B$199, "=México")</f>
        <v>24303</v>
      </c>
      <c r="F2" s="9">
        <f>SUMIFS(Concentrado!G$2:G$199,Concentrado!$A$2:$A$199,"="&amp;$A2,Concentrado!$B$2:$B$199, "=México")</f>
        <v>12676</v>
      </c>
      <c r="G2" s="9">
        <f>SUMIFS(Concentrado!H$2:H$199,Concentrado!$A$2:$A$199,"="&amp;$A2,Concentrado!$B$2:$B$199, "=México")</f>
        <v>8526</v>
      </c>
      <c r="H2" s="9">
        <f>SUMIFS(Concentrado!I$2:I$199,Concentrado!$A$2:$A$199,"="&amp;$A2,Concentrado!$B$2:$B$199, "=México")</f>
        <v>6458</v>
      </c>
      <c r="I2" s="9">
        <f>SUMIFS(Concentrado!J$2:J$199,Concentrado!$A$2:$A$199,"="&amp;$A2,Concentrado!$B$2:$B$199, "=México")</f>
        <v>4950</v>
      </c>
      <c r="J2" s="9">
        <f>SUMIFS(Concentrado!K$2:K$199,Concentrado!$A$2:$A$199,"="&amp;$A2,Concentrado!$B$2:$B$199, "=México")</f>
        <v>3786</v>
      </c>
      <c r="K2" s="9">
        <f>SUMIFS(Concentrado!L$2:L$199,Concentrado!$A$2:$A$199,"="&amp;$A2,Concentrado!$B$2:$B$199, "=México")</f>
        <v>2798</v>
      </c>
      <c r="L2" s="9">
        <f>SUMIFS(Concentrado!M$2:M$199,Concentrado!$A$2:$A$199,"="&amp;$A2,Concentrado!$B$2:$B$199, "=México")</f>
        <v>2159</v>
      </c>
      <c r="M2" s="9">
        <f>SUMIFS(Concentrado!N$2:N$199,Concentrado!$A$2:$A$199,"="&amp;$A2,Concentrado!$B$2:$B$199, "=México")</f>
        <v>1726</v>
      </c>
      <c r="N2" s="9">
        <f>SUMIFS(Concentrado!O$2:O$199,Concentrado!$A$2:$A$199,"="&amp;$A2,Concentrado!$B$2:$B$199, "=México")</f>
        <v>1410</v>
      </c>
      <c r="O2" s="9">
        <f>SUMIFS(Concentrado!P$2:P$199,Concentrado!$A$2:$A$199,"="&amp;$A2,Concentrado!$B$2:$B$199, "=México")</f>
        <v>1131</v>
      </c>
      <c r="P2" s="9">
        <f>SUMIFS(Concentrado!Q$2:Q$199,Concentrado!$A$2:$A$199,"="&amp;$A2,Concentrado!$B$2:$B$199, "=México")</f>
        <v>967</v>
      </c>
      <c r="Q2" s="9">
        <f>SUMIFS(Concentrado!R$2:R$199,Concentrado!$A$2:$A$199,"="&amp;$A2,Concentrado!$B$2:$B$199, "=México")</f>
        <v>3709</v>
      </c>
      <c r="R2" s="9">
        <f>SUMIFS(Concentrado!S$2:S$199,Concentrado!$A$2:$A$199,"="&amp;$A2,Concentrado!$B$2:$B$199, "=México")</f>
        <v>1813</v>
      </c>
      <c r="S2" s="9">
        <f>SUMIFS(Concentrado!T$2:T$199,Concentrado!$A$2:$A$199,"="&amp;$A2,Concentrado!$B$2:$B$199, "=México")</f>
        <v>1625</v>
      </c>
      <c r="T2" s="9">
        <f>SUMIFS(Concentrado!U$2:U$199,Concentrado!$A$2:$A$199,"="&amp;$A2,Concentrado!$B$2:$B$199, "=México")</f>
        <v>303</v>
      </c>
      <c r="U2" s="9">
        <f>SUMIFS(Concentrado!V$2:V$199,Concentrado!$A$2:$A$199,"="&amp;$A2,Concentrado!$B$2:$B$199, "=México")</f>
        <v>150</v>
      </c>
      <c r="V2" s="9">
        <f>SUMIFS(Concentrado!W$2:W$199,Concentrado!$A$2:$A$199,"="&amp;$A2,Concentrado!$B$2:$B$199, "=México")</f>
        <v>16</v>
      </c>
      <c r="W2" s="9">
        <f>SUMIFS(Concentrado!X$2:X$199,Concentrado!$A$2:$A$199,"="&amp;$A2,Concentrado!$B$2:$B$199, "=México")</f>
        <v>10</v>
      </c>
      <c r="X2" s="9">
        <f>SUMIFS(Concentrado!Y$2:Y$199,Concentrado!$A$2:$A$199,"="&amp;$A2,Concentrado!$B$2:$B$199, "=México")</f>
        <v>12</v>
      </c>
      <c r="Y2" s="9">
        <f>SUMIFS(Concentrado!Z$2:Z$199,Concentrado!$A$2:$A$199,"="&amp;$A2,Concentrado!$B$2:$B$199, "=México")</f>
        <v>42</v>
      </c>
      <c r="Z2" s="9">
        <f>SUMIFS(Concentrado!AA$2:AA$199,Concentrado!$A$2:$A$199,"="&amp;$A2,Concentrado!$B$2:$B$199, "=México")</f>
        <v>316550</v>
      </c>
    </row>
    <row r="3" spans="1:26" x14ac:dyDescent="0.25">
      <c r="A3" s="6">
        <v>2018</v>
      </c>
      <c r="B3" s="9">
        <f>SUMIFS(Concentrado!C$2:C$199,Concentrado!$A$2:$A$199,"="&amp;$A3,Concentrado!$B$2:$B$199, "=México")</f>
        <v>72912</v>
      </c>
      <c r="C3" s="9">
        <f>SUMIFS(Concentrado!D$2:D$199,Concentrado!$A$2:$A$199,"="&amp;$A3,Concentrado!$B$2:$B$199, "=México")</f>
        <v>97568</v>
      </c>
      <c r="D3" s="9">
        <f>SUMIFS(Concentrado!E$2:E$199,Concentrado!$A$2:$A$199,"="&amp;$A3,Concentrado!$B$2:$B$199, "=México")</f>
        <v>56475</v>
      </c>
      <c r="E3" s="9">
        <f>SUMIFS(Concentrado!F$2:F$199,Concentrado!$A$2:$A$199,"="&amp;$A3,Concentrado!$B$2:$B$199, "=México")</f>
        <v>23626</v>
      </c>
      <c r="F3" s="9">
        <f>SUMIFS(Concentrado!G$2:G$199,Concentrado!$A$2:$A$199,"="&amp;$A3,Concentrado!$B$2:$B$199, "=México")</f>
        <v>12253</v>
      </c>
      <c r="G3" s="9">
        <f>SUMIFS(Concentrado!H$2:H$199,Concentrado!$A$2:$A$199,"="&amp;$A3,Concentrado!$B$2:$B$199, "=México")</f>
        <v>8201</v>
      </c>
      <c r="H3" s="9">
        <f>SUMIFS(Concentrado!I$2:I$199,Concentrado!$A$2:$A$199,"="&amp;$A3,Concentrado!$B$2:$B$199, "=México")</f>
        <v>6176</v>
      </c>
      <c r="I3" s="9">
        <f>SUMIFS(Concentrado!J$2:J$199,Concentrado!$A$2:$A$199,"="&amp;$A3,Concentrado!$B$2:$B$199, "=México")</f>
        <v>4937</v>
      </c>
      <c r="J3" s="9">
        <f>SUMIFS(Concentrado!K$2:K$199,Concentrado!$A$2:$A$199,"="&amp;$A3,Concentrado!$B$2:$B$199, "=México")</f>
        <v>3652</v>
      </c>
      <c r="K3" s="9">
        <f>SUMIFS(Concentrado!L$2:L$199,Concentrado!$A$2:$A$199,"="&amp;$A3,Concentrado!$B$2:$B$199, "=México")</f>
        <v>2650</v>
      </c>
      <c r="L3" s="9">
        <f>SUMIFS(Concentrado!M$2:M$199,Concentrado!$A$2:$A$199,"="&amp;$A3,Concentrado!$B$2:$B$199, "=México")</f>
        <v>2154</v>
      </c>
      <c r="M3" s="9">
        <f>SUMIFS(Concentrado!N$2:N$199,Concentrado!$A$2:$A$199,"="&amp;$A3,Concentrado!$B$2:$B$199, "=México")</f>
        <v>1817</v>
      </c>
      <c r="N3" s="9">
        <f>SUMIFS(Concentrado!O$2:O$199,Concentrado!$A$2:$A$199,"="&amp;$A3,Concentrado!$B$2:$B$199, "=México")</f>
        <v>1420</v>
      </c>
      <c r="O3" s="9">
        <f>SUMIFS(Concentrado!P$2:P$199,Concentrado!$A$2:$A$199,"="&amp;$A3,Concentrado!$B$2:$B$199, "=México")</f>
        <v>1119</v>
      </c>
      <c r="P3" s="9">
        <f>SUMIFS(Concentrado!Q$2:Q$199,Concentrado!$A$2:$A$199,"="&amp;$A3,Concentrado!$B$2:$B$199, "=México")</f>
        <v>1062</v>
      </c>
      <c r="Q3" s="9">
        <f>SUMIFS(Concentrado!R$2:R$199,Concentrado!$A$2:$A$199,"="&amp;$A3,Concentrado!$B$2:$B$199, "=México")</f>
        <v>3895</v>
      </c>
      <c r="R3" s="9">
        <f>SUMIFS(Concentrado!S$2:S$199,Concentrado!$A$2:$A$199,"="&amp;$A3,Concentrado!$B$2:$B$199, "=México")</f>
        <v>1914</v>
      </c>
      <c r="S3" s="9">
        <f>SUMIFS(Concentrado!T$2:T$199,Concentrado!$A$2:$A$199,"="&amp;$A3,Concentrado!$B$2:$B$199, "=México")</f>
        <v>1589</v>
      </c>
      <c r="T3" s="9">
        <f>SUMIFS(Concentrado!U$2:U$199,Concentrado!$A$2:$A$199,"="&amp;$A3,Concentrado!$B$2:$B$199, "=México")</f>
        <v>276</v>
      </c>
      <c r="U3" s="9">
        <f>SUMIFS(Concentrado!V$2:V$199,Concentrado!$A$2:$A$199,"="&amp;$A3,Concentrado!$B$2:$B$199, "=México")</f>
        <v>142</v>
      </c>
      <c r="V3" s="9">
        <f>SUMIFS(Concentrado!W$2:W$199,Concentrado!$A$2:$A$199,"="&amp;$A3,Concentrado!$B$2:$B$199, "=México")</f>
        <v>15</v>
      </c>
      <c r="W3" s="9">
        <f>SUMIFS(Concentrado!X$2:X$199,Concentrado!$A$2:$A$199,"="&amp;$A3,Concentrado!$B$2:$B$199, "=México")</f>
        <v>13</v>
      </c>
      <c r="X3" s="9">
        <f>SUMIFS(Concentrado!Y$2:Y$199,Concentrado!$A$2:$A$199,"="&amp;$A3,Concentrado!$B$2:$B$199, "=México")</f>
        <v>15</v>
      </c>
      <c r="Y3" s="9">
        <f>SUMIFS(Concentrado!Z$2:Z$199,Concentrado!$A$2:$A$199,"="&amp;$A3,Concentrado!$B$2:$B$199, "=México")</f>
        <v>58</v>
      </c>
      <c r="Z3" s="9">
        <f>SUMIFS(Concentrado!AA$2:AA$199,Concentrado!$A$2:$A$199,"="&amp;$A3,Concentrado!$B$2:$B$199, "=México")</f>
        <v>303939</v>
      </c>
    </row>
    <row r="4" spans="1:26" x14ac:dyDescent="0.25">
      <c r="A4" s="6">
        <v>2019</v>
      </c>
      <c r="B4" s="9">
        <f>SUMIFS(Concentrado!C$2:C$199,Concentrado!$A$2:$A$199,"="&amp;$A4,Concentrado!$B$2:$B$199, "=México")</f>
        <v>76881</v>
      </c>
      <c r="C4" s="9">
        <f>SUMIFS(Concentrado!D$2:D$199,Concentrado!$A$2:$A$199,"="&amp;$A4,Concentrado!$B$2:$B$199, "=México")</f>
        <v>96175</v>
      </c>
      <c r="D4" s="9">
        <f>SUMIFS(Concentrado!E$2:E$199,Concentrado!$A$2:$A$199,"="&amp;$A4,Concentrado!$B$2:$B$199, "=México")</f>
        <v>57050</v>
      </c>
      <c r="E4" s="9">
        <f>SUMIFS(Concentrado!F$2:F$199,Concentrado!$A$2:$A$199,"="&amp;$A4,Concentrado!$B$2:$B$199, "=México")</f>
        <v>24210</v>
      </c>
      <c r="F4" s="9">
        <f>SUMIFS(Concentrado!G$2:G$199,Concentrado!$A$2:$A$199,"="&amp;$A4,Concentrado!$B$2:$B$199, "=México")</f>
        <v>12814</v>
      </c>
      <c r="G4" s="9">
        <f>SUMIFS(Concentrado!H$2:H$199,Concentrado!$A$2:$A$199,"="&amp;$A4,Concentrado!$B$2:$B$199, "=México")</f>
        <v>8944</v>
      </c>
      <c r="H4" s="9">
        <f>SUMIFS(Concentrado!I$2:I$199,Concentrado!$A$2:$A$199,"="&amp;$A4,Concentrado!$B$2:$B$199, "=México")</f>
        <v>6635</v>
      </c>
      <c r="I4" s="9">
        <f>SUMIFS(Concentrado!J$2:J$199,Concentrado!$A$2:$A$199,"="&amp;$A4,Concentrado!$B$2:$B$199, "=México")</f>
        <v>5181</v>
      </c>
      <c r="J4" s="9">
        <f>SUMIFS(Concentrado!K$2:K$199,Concentrado!$A$2:$A$199,"="&amp;$A4,Concentrado!$B$2:$B$199, "=México")</f>
        <v>3944</v>
      </c>
      <c r="K4" s="9">
        <f>SUMIFS(Concentrado!L$2:L$199,Concentrado!$A$2:$A$199,"="&amp;$A4,Concentrado!$B$2:$B$199, "=México")</f>
        <v>2938</v>
      </c>
      <c r="L4" s="9">
        <f>SUMIFS(Concentrado!M$2:M$199,Concentrado!$A$2:$A$199,"="&amp;$A4,Concentrado!$B$2:$B$199, "=México")</f>
        <v>2220</v>
      </c>
      <c r="M4" s="9">
        <f>SUMIFS(Concentrado!N$2:N$199,Concentrado!$A$2:$A$199,"="&amp;$A4,Concentrado!$B$2:$B$199, "=México")</f>
        <v>1932</v>
      </c>
      <c r="N4" s="9">
        <f>SUMIFS(Concentrado!O$2:O$199,Concentrado!$A$2:$A$199,"="&amp;$A4,Concentrado!$B$2:$B$199, "=México")</f>
        <v>1501</v>
      </c>
      <c r="O4" s="9">
        <f>SUMIFS(Concentrado!P$2:P$199,Concentrado!$A$2:$A$199,"="&amp;$A4,Concentrado!$B$2:$B$199, "=México")</f>
        <v>1249</v>
      </c>
      <c r="P4" s="9">
        <f>SUMIFS(Concentrado!Q$2:Q$199,Concentrado!$A$2:$A$199,"="&amp;$A4,Concentrado!$B$2:$B$199, "=México")</f>
        <v>1115</v>
      </c>
      <c r="Q4" s="9">
        <f>SUMIFS(Concentrado!R$2:R$199,Concentrado!$A$2:$A$199,"="&amp;$A4,Concentrado!$B$2:$B$199, "=México")</f>
        <v>4082</v>
      </c>
      <c r="R4" s="9">
        <f>SUMIFS(Concentrado!S$2:S$199,Concentrado!$A$2:$A$199,"="&amp;$A4,Concentrado!$B$2:$B$199, "=México")</f>
        <v>1952</v>
      </c>
      <c r="S4" s="9">
        <f>SUMIFS(Concentrado!T$2:T$199,Concentrado!$A$2:$A$199,"="&amp;$A4,Concentrado!$B$2:$B$199, "=México")</f>
        <v>1680</v>
      </c>
      <c r="T4" s="9">
        <f>SUMIFS(Concentrado!U$2:U$199,Concentrado!$A$2:$A$199,"="&amp;$A4,Concentrado!$B$2:$B$199, "=México")</f>
        <v>328</v>
      </c>
      <c r="U4" s="9">
        <f>SUMIFS(Concentrado!V$2:V$199,Concentrado!$A$2:$A$199,"="&amp;$A4,Concentrado!$B$2:$B$199, "=México")</f>
        <v>134</v>
      </c>
      <c r="V4" s="9">
        <f>SUMIFS(Concentrado!W$2:W$199,Concentrado!$A$2:$A$199,"="&amp;$A4,Concentrado!$B$2:$B$199, "=México")</f>
        <v>14</v>
      </c>
      <c r="W4" s="9">
        <f>SUMIFS(Concentrado!X$2:X$199,Concentrado!$A$2:$A$199,"="&amp;$A4,Concentrado!$B$2:$B$199, "=México")</f>
        <v>8</v>
      </c>
      <c r="X4" s="9">
        <f>SUMIFS(Concentrado!Y$2:Y$199,Concentrado!$A$2:$A$199,"="&amp;$A4,Concentrado!$B$2:$B$199, "=México")</f>
        <v>10</v>
      </c>
      <c r="Y4" s="9">
        <f>SUMIFS(Concentrado!Z$2:Z$199,Concentrado!$A$2:$A$199,"="&amp;$A4,Concentrado!$B$2:$B$199, "=México")</f>
        <v>43</v>
      </c>
      <c r="Z4" s="9">
        <f>SUMIFS(Concentrado!AA$2:AA$199,Concentrado!$A$2:$A$199,"="&amp;$A4,Concentrado!$B$2:$B$199, "=México")</f>
        <v>311040</v>
      </c>
    </row>
    <row r="5" spans="1:26" x14ac:dyDescent="0.25">
      <c r="A5" s="6">
        <v>2020</v>
      </c>
      <c r="B5" s="9">
        <f>SUMIFS(Concentrado!C$2:C$199,Concentrado!$A$2:$A$199,"="&amp;$A5,Concentrado!$B$2:$B$199, "=México")</f>
        <v>72865</v>
      </c>
      <c r="C5" s="9">
        <f>SUMIFS(Concentrado!D$2:D$199,Concentrado!$A$2:$A$199,"="&amp;$A5,Concentrado!$B$2:$B$199, "=México")</f>
        <v>68572</v>
      </c>
      <c r="D5" s="9">
        <f>SUMIFS(Concentrado!E$2:E$199,Concentrado!$A$2:$A$199,"="&amp;$A5,Concentrado!$B$2:$B$199, "=México")</f>
        <v>38239</v>
      </c>
      <c r="E5" s="9">
        <f>SUMIFS(Concentrado!F$2:F$199,Concentrado!$A$2:$A$199,"="&amp;$A5,Concentrado!$B$2:$B$199, "=México")</f>
        <v>14575</v>
      </c>
      <c r="F5" s="9">
        <f>SUMIFS(Concentrado!G$2:G$199,Concentrado!$A$2:$A$199,"="&amp;$A5,Concentrado!$B$2:$B$199, "=México")</f>
        <v>8170</v>
      </c>
      <c r="G5" s="9">
        <f>SUMIFS(Concentrado!H$2:H$199,Concentrado!$A$2:$A$199,"="&amp;$A5,Concentrado!$B$2:$B$199, "=México")</f>
        <v>5873</v>
      </c>
      <c r="H5" s="9">
        <f>SUMIFS(Concentrado!I$2:I$199,Concentrado!$A$2:$A$199,"="&amp;$A5,Concentrado!$B$2:$B$199, "=México")</f>
        <v>4506</v>
      </c>
      <c r="I5" s="9">
        <f>SUMIFS(Concentrado!J$2:J$199,Concentrado!$A$2:$A$199,"="&amp;$A5,Concentrado!$B$2:$B$199, "=México")</f>
        <v>3731</v>
      </c>
      <c r="J5" s="9">
        <f>SUMIFS(Concentrado!K$2:K$199,Concentrado!$A$2:$A$199,"="&amp;$A5,Concentrado!$B$2:$B$199, "=México")</f>
        <v>2897</v>
      </c>
      <c r="K5" s="9">
        <f>SUMIFS(Concentrado!L$2:L$199,Concentrado!$A$2:$A$199,"="&amp;$A5,Concentrado!$B$2:$B$199, "=México")</f>
        <v>2210</v>
      </c>
      <c r="L5" s="9">
        <f>SUMIFS(Concentrado!M$2:M$199,Concentrado!$A$2:$A$199,"="&amp;$A5,Concentrado!$B$2:$B$199, "=México")</f>
        <v>1872</v>
      </c>
      <c r="M5" s="9">
        <f>SUMIFS(Concentrado!N$2:N$199,Concentrado!$A$2:$A$199,"="&amp;$A5,Concentrado!$B$2:$B$199, "=México")</f>
        <v>1563</v>
      </c>
      <c r="N5" s="9">
        <f>SUMIFS(Concentrado!O$2:O$199,Concentrado!$A$2:$A$199,"="&amp;$A5,Concentrado!$B$2:$B$199, "=México")</f>
        <v>1286</v>
      </c>
      <c r="O5" s="9">
        <f>SUMIFS(Concentrado!P$2:P$199,Concentrado!$A$2:$A$199,"="&amp;$A5,Concentrado!$B$2:$B$199, "=México")</f>
        <v>1105</v>
      </c>
      <c r="P5" s="9">
        <f>SUMIFS(Concentrado!Q$2:Q$199,Concentrado!$A$2:$A$199,"="&amp;$A5,Concentrado!$B$2:$B$199, "=México")</f>
        <v>909</v>
      </c>
      <c r="Q5" s="9">
        <f>SUMIFS(Concentrado!R$2:R$199,Concentrado!$A$2:$A$199,"="&amp;$A5,Concentrado!$B$2:$B$199, "=México")</f>
        <v>3727</v>
      </c>
      <c r="R5" s="9">
        <f>SUMIFS(Concentrado!S$2:S$199,Concentrado!$A$2:$A$199,"="&amp;$A5,Concentrado!$B$2:$B$199, "=México")</f>
        <v>1819</v>
      </c>
      <c r="S5" s="9">
        <f>SUMIFS(Concentrado!T$2:T$199,Concentrado!$A$2:$A$199,"="&amp;$A5,Concentrado!$B$2:$B$199, "=México")</f>
        <v>1497</v>
      </c>
      <c r="T5" s="9">
        <f>SUMIFS(Concentrado!U$2:U$199,Concentrado!$A$2:$A$199,"="&amp;$A5,Concentrado!$B$2:$B$199, "=México")</f>
        <v>306</v>
      </c>
      <c r="U5" s="9">
        <f>SUMIFS(Concentrado!V$2:V$199,Concentrado!$A$2:$A$199,"="&amp;$A5,Concentrado!$B$2:$B$199, "=México")</f>
        <v>133</v>
      </c>
      <c r="V5" s="9">
        <f>SUMIFS(Concentrado!W$2:W$199,Concentrado!$A$2:$A$199,"="&amp;$A5,Concentrado!$B$2:$B$199, "=México")</f>
        <v>14</v>
      </c>
      <c r="W5" s="9">
        <f>SUMIFS(Concentrado!X$2:X$199,Concentrado!$A$2:$A$199,"="&amp;$A5,Concentrado!$B$2:$B$199, "=México")</f>
        <v>8</v>
      </c>
      <c r="X5" s="9">
        <f>SUMIFS(Concentrado!Y$2:Y$199,Concentrado!$A$2:$A$199,"="&amp;$A5,Concentrado!$B$2:$B$199, "=México")</f>
        <v>14</v>
      </c>
      <c r="Y5" s="9">
        <f>SUMIFS(Concentrado!Z$2:Z$199,Concentrado!$A$2:$A$199,"="&amp;$A5,Concentrado!$B$2:$B$199, "=México")</f>
        <v>58</v>
      </c>
      <c r="Z5" s="9">
        <f>SUMIFS(Concentrado!AA$2:AA$199,Concentrado!$A$2:$A$199,"="&amp;$A5,Concentrado!$B$2:$B$199, "=México")</f>
        <v>235949</v>
      </c>
    </row>
    <row r="6" spans="1:26" x14ac:dyDescent="0.25">
      <c r="A6" s="6">
        <v>2021</v>
      </c>
      <c r="B6" s="9">
        <f>SUMIFS(Concentrado!C$2:C$199,Concentrado!$A$2:$A$199,"="&amp;$A6,Concentrado!$B$2:$B$199, "=México")</f>
        <v>67479</v>
      </c>
      <c r="C6" s="9">
        <f>SUMIFS(Concentrado!D$2:D$199,Concentrado!$A$2:$A$199,"="&amp;$A6,Concentrado!$B$2:$B$199, "=México")</f>
        <v>69292</v>
      </c>
      <c r="D6" s="9">
        <f>SUMIFS(Concentrado!E$2:E$199,Concentrado!$A$2:$A$199,"="&amp;$A6,Concentrado!$B$2:$B$199, "=México")</f>
        <v>38198</v>
      </c>
      <c r="E6" s="9">
        <f>SUMIFS(Concentrado!F$2:F$199,Concentrado!$A$2:$A$199,"="&amp;$A6,Concentrado!$B$2:$B$199, "=México")</f>
        <v>14753</v>
      </c>
      <c r="F6" s="9">
        <f>SUMIFS(Concentrado!G$2:G$199,Concentrado!$A$2:$A$199,"="&amp;$A6,Concentrado!$B$2:$B$199, "=México")</f>
        <v>8615</v>
      </c>
      <c r="G6" s="9">
        <f>SUMIFS(Concentrado!H$2:H$199,Concentrado!$A$2:$A$199,"="&amp;$A6,Concentrado!$B$2:$B$199, "=México")</f>
        <v>6104</v>
      </c>
      <c r="H6" s="9">
        <f>SUMIFS(Concentrado!I$2:I$199,Concentrado!$A$2:$A$199,"="&amp;$A6,Concentrado!$B$2:$B$199, "=México")</f>
        <v>4942</v>
      </c>
      <c r="I6" s="9">
        <f>SUMIFS(Concentrado!J$2:J$199,Concentrado!$A$2:$A$199,"="&amp;$A6,Concentrado!$B$2:$B$199, "=México")</f>
        <v>4084</v>
      </c>
      <c r="J6" s="9">
        <f>SUMIFS(Concentrado!K$2:K$199,Concentrado!$A$2:$A$199,"="&amp;$A6,Concentrado!$B$2:$B$199, "=México")</f>
        <v>3176</v>
      </c>
      <c r="K6" s="9">
        <f>SUMIFS(Concentrado!L$2:L$199,Concentrado!$A$2:$A$199,"="&amp;$A6,Concentrado!$B$2:$B$199, "=México")</f>
        <v>2627</v>
      </c>
      <c r="L6" s="9">
        <f>SUMIFS(Concentrado!M$2:M$199,Concentrado!$A$2:$A$199,"="&amp;$A6,Concentrado!$B$2:$B$199, "=México")</f>
        <v>2103</v>
      </c>
      <c r="M6" s="9">
        <f>SUMIFS(Concentrado!N$2:N$199,Concentrado!$A$2:$A$199,"="&amp;$A6,Concentrado!$B$2:$B$199, "=México")</f>
        <v>1734</v>
      </c>
      <c r="N6" s="9">
        <f>SUMIFS(Concentrado!O$2:O$199,Concentrado!$A$2:$A$199,"="&amp;$A6,Concentrado!$B$2:$B$199, "=México")</f>
        <v>1461</v>
      </c>
      <c r="O6" s="9">
        <f>SUMIFS(Concentrado!P$2:P$199,Concentrado!$A$2:$A$199,"="&amp;$A6,Concentrado!$B$2:$B$199, "=México")</f>
        <v>1314</v>
      </c>
      <c r="P6" s="9">
        <f>SUMIFS(Concentrado!Q$2:Q$199,Concentrado!$A$2:$A$199,"="&amp;$A6,Concentrado!$B$2:$B$199, "=México")</f>
        <v>1111</v>
      </c>
      <c r="Q6" s="9">
        <f>SUMIFS(Concentrado!R$2:R$199,Concentrado!$A$2:$A$199,"="&amp;$A6,Concentrado!$B$2:$B$199, "=México")</f>
        <v>4503</v>
      </c>
      <c r="R6" s="9">
        <f>SUMIFS(Concentrado!S$2:S$199,Concentrado!$A$2:$A$199,"="&amp;$A6,Concentrado!$B$2:$B$199, "=México")</f>
        <v>2269</v>
      </c>
      <c r="S6" s="9">
        <f>SUMIFS(Concentrado!T$2:T$199,Concentrado!$A$2:$A$199,"="&amp;$A6,Concentrado!$B$2:$B$199, "=México")</f>
        <v>1814</v>
      </c>
      <c r="T6" s="9">
        <f>SUMIFS(Concentrado!U$2:U$199,Concentrado!$A$2:$A$199,"="&amp;$A6,Concentrado!$B$2:$B$199, "=México")</f>
        <v>342</v>
      </c>
      <c r="U6" s="9">
        <f>SUMIFS(Concentrado!V$2:V$199,Concentrado!$A$2:$A$199,"="&amp;$A6,Concentrado!$B$2:$B$199, "=México")</f>
        <v>137</v>
      </c>
      <c r="V6" s="9">
        <f>SUMIFS(Concentrado!W$2:W$199,Concentrado!$A$2:$A$199,"="&amp;$A6,Concentrado!$B$2:$B$199, "=México")</f>
        <v>23</v>
      </c>
      <c r="W6" s="9">
        <f>SUMIFS(Concentrado!X$2:X$199,Concentrado!$A$2:$A$199,"="&amp;$A6,Concentrado!$B$2:$B$199, "=México")</f>
        <v>10</v>
      </c>
      <c r="X6" s="9">
        <f>SUMIFS(Concentrado!Y$2:Y$199,Concentrado!$A$2:$A$199,"="&amp;$A6,Concentrado!$B$2:$B$199, "=México")</f>
        <v>12</v>
      </c>
      <c r="Y6" s="9">
        <f>SUMIFS(Concentrado!Z$2:Z$199,Concentrado!$A$2:$A$199,"="&amp;$A6,Concentrado!$B$2:$B$199, "=México")</f>
        <v>39</v>
      </c>
      <c r="Z6" s="9">
        <f>SUMIFS(Concentrado!AA$2:AA$199,Concentrado!$A$2:$A$199,"="&amp;$A6,Concentrado!$B$2:$B$199, "=México")</f>
        <v>236142</v>
      </c>
    </row>
    <row r="7" spans="1:26" x14ac:dyDescent="0.25">
      <c r="A7" s="6">
        <v>2022</v>
      </c>
      <c r="B7" s="9">
        <f>SUMIFS(Concentrado!C$2:C$199,Concentrado!$A$2:$A$199,"="&amp;$A7,Concentrado!$B$2:$B$199, "=México")</f>
        <v>14951</v>
      </c>
      <c r="C7" s="9">
        <f>SUMIFS(Concentrado!D$2:D$199,Concentrado!$A$2:$A$199,"="&amp;$A7,Concentrado!$B$2:$B$199, "=México")</f>
        <v>75059</v>
      </c>
      <c r="D7" s="9">
        <f>SUMIFS(Concentrado!E$2:E$199,Concentrado!$A$2:$A$199,"="&amp;$A7,Concentrado!$B$2:$B$199, "=México")</f>
        <v>44611</v>
      </c>
      <c r="E7" s="9">
        <f>SUMIFS(Concentrado!F$2:F$199,Concentrado!$A$2:$A$199,"="&amp;$A7,Concentrado!$B$2:$B$199, "=México")</f>
        <v>17549</v>
      </c>
      <c r="F7" s="9">
        <f>SUMIFS(Concentrado!G$2:G$199,Concentrado!$A$2:$A$199,"="&amp;$A7,Concentrado!$B$2:$B$199, "=México")</f>
        <v>9526</v>
      </c>
      <c r="G7" s="9">
        <f>SUMIFS(Concentrado!H$2:H$199,Concentrado!$A$2:$A$199,"="&amp;$A7,Concentrado!$B$2:$B$199, "=México")</f>
        <v>6614</v>
      </c>
      <c r="H7" s="9">
        <f>SUMIFS(Concentrado!I$2:I$199,Concentrado!$A$2:$A$199,"="&amp;$A7,Concentrado!$B$2:$B$199, "=México")</f>
        <v>4880</v>
      </c>
      <c r="I7" s="9">
        <f>SUMIFS(Concentrado!J$2:J$199,Concentrado!$A$2:$A$199,"="&amp;$A7,Concentrado!$B$2:$B$199, "=México")</f>
        <v>3936</v>
      </c>
      <c r="J7" s="9">
        <f>SUMIFS(Concentrado!K$2:K$199,Concentrado!$A$2:$A$199,"="&amp;$A7,Concentrado!$B$2:$B$199, "=México")</f>
        <v>2993</v>
      </c>
      <c r="K7" s="9">
        <f>SUMIFS(Concentrado!L$2:L$199,Concentrado!$A$2:$A$199,"="&amp;$A7,Concentrado!$B$2:$B$199, "=México")</f>
        <v>2352</v>
      </c>
      <c r="L7" s="9">
        <f>SUMIFS(Concentrado!M$2:M$199,Concentrado!$A$2:$A$199,"="&amp;$A7,Concentrado!$B$2:$B$199, "=México")</f>
        <v>1850</v>
      </c>
      <c r="M7" s="9">
        <f>SUMIFS(Concentrado!N$2:N$199,Concentrado!$A$2:$A$199,"="&amp;$A7,Concentrado!$B$2:$B$199, "=México")</f>
        <v>1550</v>
      </c>
      <c r="N7" s="9">
        <f>SUMIFS(Concentrado!O$2:O$199,Concentrado!$A$2:$A$199,"="&amp;$A7,Concentrado!$B$2:$B$199, "=México")</f>
        <v>1258</v>
      </c>
      <c r="O7" s="9">
        <f>SUMIFS(Concentrado!P$2:P$199,Concentrado!$A$2:$A$199,"="&amp;$A7,Concentrado!$B$2:$B$199, "=México")</f>
        <v>1041</v>
      </c>
      <c r="P7" s="9">
        <f>SUMIFS(Concentrado!Q$2:Q$199,Concentrado!$A$2:$A$199,"="&amp;$A7,Concentrado!$B$2:$B$199, "=México")</f>
        <v>898</v>
      </c>
      <c r="Q7" s="9">
        <f>SUMIFS(Concentrado!R$2:R$199,Concentrado!$A$2:$A$199,"="&amp;$A7,Concentrado!$B$2:$B$199, "=México")</f>
        <v>3543</v>
      </c>
      <c r="R7" s="9">
        <f>SUMIFS(Concentrado!S$2:S$199,Concentrado!$A$2:$A$199,"="&amp;$A7,Concentrado!$B$2:$B$199, "=México")</f>
        <v>1821</v>
      </c>
      <c r="S7" s="9">
        <f>SUMIFS(Concentrado!T$2:T$199,Concentrado!$A$2:$A$199,"="&amp;$A7,Concentrado!$B$2:$B$199, "=México")</f>
        <v>1452</v>
      </c>
      <c r="T7" s="9">
        <f>SUMIFS(Concentrado!U$2:U$199,Concentrado!$A$2:$A$199,"="&amp;$A7,Concentrado!$B$2:$B$199, "=México")</f>
        <v>286</v>
      </c>
      <c r="U7" s="9">
        <f>SUMIFS(Concentrado!V$2:V$199,Concentrado!$A$2:$A$199,"="&amp;$A7,Concentrado!$B$2:$B$199, "=México")</f>
        <v>132</v>
      </c>
      <c r="V7" s="9">
        <f>SUMIFS(Concentrado!W$2:W$199,Concentrado!$A$2:$A$199,"="&amp;$A7,Concentrado!$B$2:$B$199, "=México")</f>
        <v>5</v>
      </c>
      <c r="W7" s="9">
        <f>SUMIFS(Concentrado!X$2:X$199,Concentrado!$A$2:$A$199,"="&amp;$A7,Concentrado!$B$2:$B$199, "=México")</f>
        <v>7</v>
      </c>
      <c r="X7" s="9">
        <f>SUMIFS(Concentrado!Y$2:Y$199,Concentrado!$A$2:$A$199,"="&amp;$A7,Concentrado!$B$2:$B$199, "=México")</f>
        <v>3</v>
      </c>
      <c r="Y7" s="9">
        <f>SUMIFS(Concentrado!Z$2:Z$199,Concentrado!$A$2:$A$199,"="&amp;$A7,Concentrado!$B$2:$B$199, "=México")</f>
        <v>51</v>
      </c>
      <c r="Z7" s="9">
        <f>SUMIFS(Concentrado!AA$2:AA$199,Concentrado!$A$2:$A$199,"="&amp;$A7,Concentrado!$B$2:$B$199, "=México")</f>
        <v>196368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"=Michoacán")</f>
        <v>40958</v>
      </c>
      <c r="C2" s="9">
        <f>SUMIFS(Concentrado!D$2:D$199,Concentrado!$A$2:$A$199,"="&amp;$A2,Concentrado!$B$2:$B$199, "=Michoacán")</f>
        <v>43242</v>
      </c>
      <c r="D2" s="9">
        <f>SUMIFS(Concentrado!E$2:E$199,Concentrado!$A$2:$A$199,"="&amp;$A2,Concentrado!$B$2:$B$199, "=Michoacán")</f>
        <v>18569</v>
      </c>
      <c r="E2" s="9">
        <f>SUMIFS(Concentrado!F$2:F$199,Concentrado!$A$2:$A$199,"="&amp;$A2,Concentrado!$B$2:$B$199, "=Michoacán")</f>
        <v>7261</v>
      </c>
      <c r="F2" s="9">
        <f>SUMIFS(Concentrado!G$2:G$199,Concentrado!$A$2:$A$199,"="&amp;$A2,Concentrado!$B$2:$B$199, "=Michoacán")</f>
        <v>4248</v>
      </c>
      <c r="G2" s="9">
        <f>SUMIFS(Concentrado!H$2:H$199,Concentrado!$A$2:$A$199,"="&amp;$A2,Concentrado!$B$2:$B$199, "=Michoacán")</f>
        <v>2987</v>
      </c>
      <c r="H2" s="9">
        <f>SUMIFS(Concentrado!I$2:I$199,Concentrado!$A$2:$A$199,"="&amp;$A2,Concentrado!$B$2:$B$199, "=Michoacán")</f>
        <v>2281</v>
      </c>
      <c r="I2" s="9">
        <f>SUMIFS(Concentrado!J$2:J$199,Concentrado!$A$2:$A$199,"="&amp;$A2,Concentrado!$B$2:$B$199, "=Michoacán")</f>
        <v>1759</v>
      </c>
      <c r="J2" s="9">
        <f>SUMIFS(Concentrado!K$2:K$199,Concentrado!$A$2:$A$199,"="&amp;$A2,Concentrado!$B$2:$B$199, "=Michoacán")</f>
        <v>1305</v>
      </c>
      <c r="K2" s="9">
        <f>SUMIFS(Concentrado!L$2:L$199,Concentrado!$A$2:$A$199,"="&amp;$A2,Concentrado!$B$2:$B$199, "=Michoacán")</f>
        <v>1003</v>
      </c>
      <c r="L2" s="9">
        <f>SUMIFS(Concentrado!M$2:M$199,Concentrado!$A$2:$A$199,"="&amp;$A2,Concentrado!$B$2:$B$199, "=Michoacán")</f>
        <v>774</v>
      </c>
      <c r="M2" s="9">
        <f>SUMIFS(Concentrado!N$2:N$199,Concentrado!$A$2:$A$199,"="&amp;$A2,Concentrado!$B$2:$B$199, "=Michoacán")</f>
        <v>656</v>
      </c>
      <c r="N2" s="9">
        <f>SUMIFS(Concentrado!O$2:O$199,Concentrado!$A$2:$A$199,"="&amp;$A2,Concentrado!$B$2:$B$199, "=Michoacán")</f>
        <v>576</v>
      </c>
      <c r="O2" s="9">
        <f>SUMIFS(Concentrado!P$2:P$199,Concentrado!$A$2:$A$199,"="&amp;$A2,Concentrado!$B$2:$B$199, "=Michoacán")</f>
        <v>447</v>
      </c>
      <c r="P2" s="9">
        <f>SUMIFS(Concentrado!Q$2:Q$199,Concentrado!$A$2:$A$199,"="&amp;$A2,Concentrado!$B$2:$B$199, "=Michoacán")</f>
        <v>365</v>
      </c>
      <c r="Q2" s="9">
        <f>SUMIFS(Concentrado!R$2:R$199,Concentrado!$A$2:$A$199,"="&amp;$A2,Concentrado!$B$2:$B$199, "=Michoacán")</f>
        <v>1429</v>
      </c>
      <c r="R2" s="9">
        <f>SUMIFS(Concentrado!S$2:S$199,Concentrado!$A$2:$A$199,"="&amp;$A2,Concentrado!$B$2:$B$199, "=Michoacán")</f>
        <v>747</v>
      </c>
      <c r="S2" s="9">
        <f>SUMIFS(Concentrado!T$2:T$199,Concentrado!$A$2:$A$199,"="&amp;$A2,Concentrado!$B$2:$B$199, "=Michoacán")</f>
        <v>573</v>
      </c>
      <c r="T2" s="9">
        <f>SUMIFS(Concentrado!U$2:U$199,Concentrado!$A$2:$A$199,"="&amp;$A2,Concentrado!$B$2:$B$199, "=Michoacán")</f>
        <v>70</v>
      </c>
      <c r="U2" s="9">
        <f>SUMIFS(Concentrado!V$2:V$199,Concentrado!$A$2:$A$199,"="&amp;$A2,Concentrado!$B$2:$B$199, "=Michoacán")</f>
        <v>14</v>
      </c>
      <c r="V2" s="9">
        <f>SUMIFS(Concentrado!W$2:W$199,Concentrado!$A$2:$A$199,"="&amp;$A2,Concentrado!$B$2:$B$199, "=Michoacán")</f>
        <v>2</v>
      </c>
      <c r="W2" s="9">
        <f>SUMIFS(Concentrado!X$2:X$199,Concentrado!$A$2:$A$199,"="&amp;$A2,Concentrado!$B$2:$B$199, "=Michoacán")</f>
        <v>0</v>
      </c>
      <c r="X2" s="9">
        <f>SUMIFS(Concentrado!Y$2:Y$199,Concentrado!$A$2:$A$199,"="&amp;$A2,Concentrado!$B$2:$B$199, "=Michoacán")</f>
        <v>3</v>
      </c>
      <c r="Y2" s="9">
        <f>SUMIFS(Concentrado!Z$2:Z$199,Concentrado!$A$2:$A$199,"="&amp;$A2,Concentrado!$B$2:$B$199, "=Michoacán")</f>
        <v>13</v>
      </c>
      <c r="Z2" s="9">
        <f>SUMIFS(Concentrado!AA$2:AA$199,Concentrado!$A$2:$A$199,"="&amp;$A2,Concentrado!$B$2:$B$199, "=Michoacán")</f>
        <v>129282</v>
      </c>
    </row>
    <row r="3" spans="1:26" x14ac:dyDescent="0.25">
      <c r="A3" s="6">
        <v>2018</v>
      </c>
      <c r="B3" s="9">
        <f>SUMIFS(Concentrado!C$2:C$199,Concentrado!$A$2:$A$199,"="&amp;$A3,Concentrado!$B$2:$B$199, "=Michoacán")</f>
        <v>27198</v>
      </c>
      <c r="C3" s="9">
        <f>SUMIFS(Concentrado!D$2:D$199,Concentrado!$A$2:$A$199,"="&amp;$A3,Concentrado!$B$2:$B$199, "=Michoacán")</f>
        <v>34303</v>
      </c>
      <c r="D3" s="9">
        <f>SUMIFS(Concentrado!E$2:E$199,Concentrado!$A$2:$A$199,"="&amp;$A3,Concentrado!$B$2:$B$199, "=Michoacán")</f>
        <v>15442</v>
      </c>
      <c r="E3" s="9">
        <f>SUMIFS(Concentrado!F$2:F$199,Concentrado!$A$2:$A$199,"="&amp;$A3,Concentrado!$B$2:$B$199, "=Michoacán")</f>
        <v>6083</v>
      </c>
      <c r="F3" s="9">
        <f>SUMIFS(Concentrado!G$2:G$199,Concentrado!$A$2:$A$199,"="&amp;$A3,Concentrado!$B$2:$B$199, "=Michoacán")</f>
        <v>3712</v>
      </c>
      <c r="G3" s="9">
        <f>SUMIFS(Concentrado!H$2:H$199,Concentrado!$A$2:$A$199,"="&amp;$A3,Concentrado!$B$2:$B$199, "=Michoacán")</f>
        <v>2508</v>
      </c>
      <c r="H3" s="9">
        <f>SUMIFS(Concentrado!I$2:I$199,Concentrado!$A$2:$A$199,"="&amp;$A3,Concentrado!$B$2:$B$199, "=Michoacán")</f>
        <v>1907</v>
      </c>
      <c r="I3" s="9">
        <f>SUMIFS(Concentrado!J$2:J$199,Concentrado!$A$2:$A$199,"="&amp;$A3,Concentrado!$B$2:$B$199, "=Michoacán")</f>
        <v>1488</v>
      </c>
      <c r="J3" s="9">
        <f>SUMIFS(Concentrado!K$2:K$199,Concentrado!$A$2:$A$199,"="&amp;$A3,Concentrado!$B$2:$B$199, "=Michoacán")</f>
        <v>1212</v>
      </c>
      <c r="K3" s="9">
        <f>SUMIFS(Concentrado!L$2:L$199,Concentrado!$A$2:$A$199,"="&amp;$A3,Concentrado!$B$2:$B$199, "=Michoacán")</f>
        <v>902</v>
      </c>
      <c r="L3" s="9">
        <f>SUMIFS(Concentrado!M$2:M$199,Concentrado!$A$2:$A$199,"="&amp;$A3,Concentrado!$B$2:$B$199, "=Michoacán")</f>
        <v>775</v>
      </c>
      <c r="M3" s="9">
        <f>SUMIFS(Concentrado!N$2:N$199,Concentrado!$A$2:$A$199,"="&amp;$A3,Concentrado!$B$2:$B$199, "=Michoacán")</f>
        <v>623</v>
      </c>
      <c r="N3" s="9">
        <f>SUMIFS(Concentrado!O$2:O$199,Concentrado!$A$2:$A$199,"="&amp;$A3,Concentrado!$B$2:$B$199, "=Michoacán")</f>
        <v>459</v>
      </c>
      <c r="O3" s="9">
        <f>SUMIFS(Concentrado!P$2:P$199,Concentrado!$A$2:$A$199,"="&amp;$A3,Concentrado!$B$2:$B$199, "=Michoacán")</f>
        <v>393</v>
      </c>
      <c r="P3" s="9">
        <f>SUMIFS(Concentrado!Q$2:Q$199,Concentrado!$A$2:$A$199,"="&amp;$A3,Concentrado!$B$2:$B$199, "=Michoacán")</f>
        <v>344</v>
      </c>
      <c r="Q3" s="9">
        <f>SUMIFS(Concentrado!R$2:R$199,Concentrado!$A$2:$A$199,"="&amp;$A3,Concentrado!$B$2:$B$199, "=Michoacán")</f>
        <v>1307</v>
      </c>
      <c r="R3" s="9">
        <f>SUMIFS(Concentrado!S$2:S$199,Concentrado!$A$2:$A$199,"="&amp;$A3,Concentrado!$B$2:$B$199, "=Michoacán")</f>
        <v>709</v>
      </c>
      <c r="S3" s="9">
        <f>SUMIFS(Concentrado!T$2:T$199,Concentrado!$A$2:$A$199,"="&amp;$A3,Concentrado!$B$2:$B$199, "=Michoacán")</f>
        <v>674</v>
      </c>
      <c r="T3" s="9">
        <f>SUMIFS(Concentrado!U$2:U$199,Concentrado!$A$2:$A$199,"="&amp;$A3,Concentrado!$B$2:$B$199, "=Michoacán")</f>
        <v>110</v>
      </c>
      <c r="U3" s="9">
        <f>SUMIFS(Concentrado!V$2:V$199,Concentrado!$A$2:$A$199,"="&amp;$A3,Concentrado!$B$2:$B$199, "=Michoacán")</f>
        <v>34</v>
      </c>
      <c r="V3" s="9">
        <f>SUMIFS(Concentrado!W$2:W$199,Concentrado!$A$2:$A$199,"="&amp;$A3,Concentrado!$B$2:$B$199, "=Michoacán")</f>
        <v>0</v>
      </c>
      <c r="W3" s="9">
        <f>SUMIFS(Concentrado!X$2:X$199,Concentrado!$A$2:$A$199,"="&amp;$A3,Concentrado!$B$2:$B$199, "=Michoacán")</f>
        <v>0</v>
      </c>
      <c r="X3" s="9">
        <f>SUMIFS(Concentrado!Y$2:Y$199,Concentrado!$A$2:$A$199,"="&amp;$A3,Concentrado!$B$2:$B$199, "=Michoacán")</f>
        <v>2</v>
      </c>
      <c r="Y3" s="9">
        <f>SUMIFS(Concentrado!Z$2:Z$199,Concentrado!$A$2:$A$199,"="&amp;$A3,Concentrado!$B$2:$B$199, "=Michoacán")</f>
        <v>1</v>
      </c>
      <c r="Z3" s="9">
        <f>SUMIFS(Concentrado!AA$2:AA$199,Concentrado!$A$2:$A$199,"="&amp;$A3,Concentrado!$B$2:$B$199, "=Michoacán")</f>
        <v>100186</v>
      </c>
    </row>
    <row r="4" spans="1:26" x14ac:dyDescent="0.25">
      <c r="A4" s="6">
        <v>2019</v>
      </c>
      <c r="B4" s="9">
        <f>SUMIFS(Concentrado!C$2:C$199,Concentrado!$A$2:$A$199,"="&amp;$A4,Concentrado!$B$2:$B$199, "=Michoacán")</f>
        <v>32320</v>
      </c>
      <c r="C4" s="9">
        <f>SUMIFS(Concentrado!D$2:D$199,Concentrado!$A$2:$A$199,"="&amp;$A4,Concentrado!$B$2:$B$199, "=Michoacán")</f>
        <v>35988</v>
      </c>
      <c r="D4" s="9">
        <f>SUMIFS(Concentrado!E$2:E$199,Concentrado!$A$2:$A$199,"="&amp;$A4,Concentrado!$B$2:$B$199, "=Michoacán")</f>
        <v>16139</v>
      </c>
      <c r="E4" s="9">
        <f>SUMIFS(Concentrado!F$2:F$199,Concentrado!$A$2:$A$199,"="&amp;$A4,Concentrado!$B$2:$B$199, "=Michoacán")</f>
        <v>6640</v>
      </c>
      <c r="F4" s="9">
        <f>SUMIFS(Concentrado!G$2:G$199,Concentrado!$A$2:$A$199,"="&amp;$A4,Concentrado!$B$2:$B$199, "=Michoacán")</f>
        <v>4015</v>
      </c>
      <c r="G4" s="9">
        <f>SUMIFS(Concentrado!H$2:H$199,Concentrado!$A$2:$A$199,"="&amp;$A4,Concentrado!$B$2:$B$199, "=Michoacán")</f>
        <v>2763</v>
      </c>
      <c r="H4" s="9">
        <f>SUMIFS(Concentrado!I$2:I$199,Concentrado!$A$2:$A$199,"="&amp;$A4,Concentrado!$B$2:$B$199, "=Michoacán")</f>
        <v>2075</v>
      </c>
      <c r="I4" s="9">
        <f>SUMIFS(Concentrado!J$2:J$199,Concentrado!$A$2:$A$199,"="&amp;$A4,Concentrado!$B$2:$B$199, "=Michoacán")</f>
        <v>1681</v>
      </c>
      <c r="J4" s="9">
        <f>SUMIFS(Concentrado!K$2:K$199,Concentrado!$A$2:$A$199,"="&amp;$A4,Concentrado!$B$2:$B$199, "=Michoacán")</f>
        <v>1289</v>
      </c>
      <c r="K4" s="9">
        <f>SUMIFS(Concentrado!L$2:L$199,Concentrado!$A$2:$A$199,"="&amp;$A4,Concentrado!$B$2:$B$199, "=Michoacán")</f>
        <v>1008</v>
      </c>
      <c r="L4" s="9">
        <f>SUMIFS(Concentrado!M$2:M$199,Concentrado!$A$2:$A$199,"="&amp;$A4,Concentrado!$B$2:$B$199, "=Michoacán")</f>
        <v>793</v>
      </c>
      <c r="M4" s="9">
        <f>SUMIFS(Concentrado!N$2:N$199,Concentrado!$A$2:$A$199,"="&amp;$A4,Concentrado!$B$2:$B$199, "=Michoacán")</f>
        <v>636</v>
      </c>
      <c r="N4" s="9">
        <f>SUMIFS(Concentrado!O$2:O$199,Concentrado!$A$2:$A$199,"="&amp;$A4,Concentrado!$B$2:$B$199, "=Michoacán")</f>
        <v>532</v>
      </c>
      <c r="O4" s="9">
        <f>SUMIFS(Concentrado!P$2:P$199,Concentrado!$A$2:$A$199,"="&amp;$A4,Concentrado!$B$2:$B$199, "=Michoacán")</f>
        <v>457</v>
      </c>
      <c r="P4" s="9">
        <f>SUMIFS(Concentrado!Q$2:Q$199,Concentrado!$A$2:$A$199,"="&amp;$A4,Concentrado!$B$2:$B$199, "=Michoacán")</f>
        <v>431</v>
      </c>
      <c r="Q4" s="9">
        <f>SUMIFS(Concentrado!R$2:R$199,Concentrado!$A$2:$A$199,"="&amp;$A4,Concentrado!$B$2:$B$199, "=Michoacán")</f>
        <v>1529</v>
      </c>
      <c r="R4" s="9">
        <f>SUMIFS(Concentrado!S$2:S$199,Concentrado!$A$2:$A$199,"="&amp;$A4,Concentrado!$B$2:$B$199, "=Michoacán")</f>
        <v>777</v>
      </c>
      <c r="S4" s="9">
        <f>SUMIFS(Concentrado!T$2:T$199,Concentrado!$A$2:$A$199,"="&amp;$A4,Concentrado!$B$2:$B$199, "=Michoacán")</f>
        <v>663</v>
      </c>
      <c r="T4" s="9">
        <f>SUMIFS(Concentrado!U$2:U$199,Concentrado!$A$2:$A$199,"="&amp;$A4,Concentrado!$B$2:$B$199, "=Michoacán")</f>
        <v>109</v>
      </c>
      <c r="U4" s="9">
        <f>SUMIFS(Concentrado!V$2:V$199,Concentrado!$A$2:$A$199,"="&amp;$A4,Concentrado!$B$2:$B$199, "=Michoacán")</f>
        <v>70</v>
      </c>
      <c r="V4" s="9">
        <f>SUMIFS(Concentrado!W$2:W$199,Concentrado!$A$2:$A$199,"="&amp;$A4,Concentrado!$B$2:$B$199, "=Michoacán")</f>
        <v>9</v>
      </c>
      <c r="W4" s="9">
        <f>SUMIFS(Concentrado!X$2:X$199,Concentrado!$A$2:$A$199,"="&amp;$A4,Concentrado!$B$2:$B$199, "=Michoacán")</f>
        <v>8</v>
      </c>
      <c r="X4" s="9">
        <f>SUMIFS(Concentrado!Y$2:Y$199,Concentrado!$A$2:$A$199,"="&amp;$A4,Concentrado!$B$2:$B$199, "=Michoacán")</f>
        <v>15</v>
      </c>
      <c r="Y4" s="9">
        <f>SUMIFS(Concentrado!Z$2:Z$199,Concentrado!$A$2:$A$199,"="&amp;$A4,Concentrado!$B$2:$B$199, "=Michoacán")</f>
        <v>0</v>
      </c>
      <c r="Z4" s="9">
        <f>SUMIFS(Concentrado!AA$2:AA$199,Concentrado!$A$2:$A$199,"="&amp;$A4,Concentrado!$B$2:$B$199, "=Michoacán")</f>
        <v>109947</v>
      </c>
    </row>
    <row r="5" spans="1:26" x14ac:dyDescent="0.25">
      <c r="A5" s="6">
        <v>2020</v>
      </c>
      <c r="B5" s="9">
        <f>SUMIFS(Concentrado!C$2:C$199,Concentrado!$A$2:$A$199,"="&amp;$A5,Concentrado!$B$2:$B$199, "=Michoacán")</f>
        <v>37234</v>
      </c>
      <c r="C5" s="9">
        <f>SUMIFS(Concentrado!D$2:D$199,Concentrado!$A$2:$A$199,"="&amp;$A5,Concentrado!$B$2:$B$199, "=Michoacán")</f>
        <v>27560</v>
      </c>
      <c r="D5" s="9">
        <f>SUMIFS(Concentrado!E$2:E$199,Concentrado!$A$2:$A$199,"="&amp;$A5,Concentrado!$B$2:$B$199, "=Michoacán")</f>
        <v>10546</v>
      </c>
      <c r="E5" s="9">
        <f>SUMIFS(Concentrado!F$2:F$199,Concentrado!$A$2:$A$199,"="&amp;$A5,Concentrado!$B$2:$B$199, "=Michoacán")</f>
        <v>4385</v>
      </c>
      <c r="F5" s="9">
        <f>SUMIFS(Concentrado!G$2:G$199,Concentrado!$A$2:$A$199,"="&amp;$A5,Concentrado!$B$2:$B$199, "=Michoacán")</f>
        <v>2746</v>
      </c>
      <c r="G5" s="9">
        <f>SUMIFS(Concentrado!H$2:H$199,Concentrado!$A$2:$A$199,"="&amp;$A5,Concentrado!$B$2:$B$199, "=Michoacán")</f>
        <v>2022</v>
      </c>
      <c r="H5" s="9">
        <f>SUMIFS(Concentrado!I$2:I$199,Concentrado!$A$2:$A$199,"="&amp;$A5,Concentrado!$B$2:$B$199, "=Michoacán")</f>
        <v>1624</v>
      </c>
      <c r="I5" s="9">
        <f>SUMIFS(Concentrado!J$2:J$199,Concentrado!$A$2:$A$199,"="&amp;$A5,Concentrado!$B$2:$B$199, "=Michoacán")</f>
        <v>1293</v>
      </c>
      <c r="J5" s="9">
        <f>SUMIFS(Concentrado!K$2:K$199,Concentrado!$A$2:$A$199,"="&amp;$A5,Concentrado!$B$2:$B$199, "=Michoacán")</f>
        <v>936</v>
      </c>
      <c r="K5" s="9">
        <f>SUMIFS(Concentrado!L$2:L$199,Concentrado!$A$2:$A$199,"="&amp;$A5,Concentrado!$B$2:$B$199, "=Michoacán")</f>
        <v>709</v>
      </c>
      <c r="L5" s="9">
        <f>SUMIFS(Concentrado!M$2:M$199,Concentrado!$A$2:$A$199,"="&amp;$A5,Concentrado!$B$2:$B$199, "=Michoacán")</f>
        <v>639</v>
      </c>
      <c r="M5" s="9">
        <f>SUMIFS(Concentrado!N$2:N$199,Concentrado!$A$2:$A$199,"="&amp;$A5,Concentrado!$B$2:$B$199, "=Michoacán")</f>
        <v>499</v>
      </c>
      <c r="N5" s="9">
        <f>SUMIFS(Concentrado!O$2:O$199,Concentrado!$A$2:$A$199,"="&amp;$A5,Concentrado!$B$2:$B$199, "=Michoacán")</f>
        <v>388</v>
      </c>
      <c r="O5" s="9">
        <f>SUMIFS(Concentrado!P$2:P$199,Concentrado!$A$2:$A$199,"="&amp;$A5,Concentrado!$B$2:$B$199, "=Michoacán")</f>
        <v>374</v>
      </c>
      <c r="P5" s="9">
        <f>SUMIFS(Concentrado!Q$2:Q$199,Concentrado!$A$2:$A$199,"="&amp;$A5,Concentrado!$B$2:$B$199, "=Michoacán")</f>
        <v>292</v>
      </c>
      <c r="Q5" s="9">
        <f>SUMIFS(Concentrado!R$2:R$199,Concentrado!$A$2:$A$199,"="&amp;$A5,Concentrado!$B$2:$B$199, "=Michoacán")</f>
        <v>1210</v>
      </c>
      <c r="R5" s="9">
        <f>SUMIFS(Concentrado!S$2:S$199,Concentrado!$A$2:$A$199,"="&amp;$A5,Concentrado!$B$2:$B$199, "=Michoacán")</f>
        <v>547</v>
      </c>
      <c r="S5" s="9">
        <f>SUMIFS(Concentrado!T$2:T$199,Concentrado!$A$2:$A$199,"="&amp;$A5,Concentrado!$B$2:$B$199, "=Michoacán")</f>
        <v>471</v>
      </c>
      <c r="T5" s="9">
        <f>SUMIFS(Concentrado!U$2:U$199,Concentrado!$A$2:$A$199,"="&amp;$A5,Concentrado!$B$2:$B$199, "=Michoacán")</f>
        <v>78</v>
      </c>
      <c r="U5" s="9">
        <f>SUMIFS(Concentrado!V$2:V$199,Concentrado!$A$2:$A$199,"="&amp;$A5,Concentrado!$B$2:$B$199, "=Michoacán")</f>
        <v>24</v>
      </c>
      <c r="V5" s="9">
        <f>SUMIFS(Concentrado!W$2:W$199,Concentrado!$A$2:$A$199,"="&amp;$A5,Concentrado!$B$2:$B$199, "=Michoacán")</f>
        <v>0</v>
      </c>
      <c r="W5" s="9">
        <f>SUMIFS(Concentrado!X$2:X$199,Concentrado!$A$2:$A$199,"="&amp;$A5,Concentrado!$B$2:$B$199, "=Michoacán")</f>
        <v>0</v>
      </c>
      <c r="X5" s="9">
        <f>SUMIFS(Concentrado!Y$2:Y$199,Concentrado!$A$2:$A$199,"="&amp;$A5,Concentrado!$B$2:$B$199, "=Michoacán")</f>
        <v>1</v>
      </c>
      <c r="Y5" s="9">
        <f>SUMIFS(Concentrado!Z$2:Z$199,Concentrado!$A$2:$A$199,"="&amp;$A5,Concentrado!$B$2:$B$199, "=Michoacán")</f>
        <v>2</v>
      </c>
      <c r="Z5" s="9">
        <f>SUMIFS(Concentrado!AA$2:AA$199,Concentrado!$A$2:$A$199,"="&amp;$A5,Concentrado!$B$2:$B$199, "=Michoacán")</f>
        <v>93580</v>
      </c>
    </row>
    <row r="6" spans="1:26" x14ac:dyDescent="0.25">
      <c r="A6" s="6">
        <v>2021</v>
      </c>
      <c r="B6" s="9">
        <f>SUMIFS(Concentrado!C$2:C$199,Concentrado!$A$2:$A$199,"="&amp;$A6,Concentrado!$B$2:$B$199, "=Michoacán")</f>
        <v>47909</v>
      </c>
      <c r="C6" s="9">
        <f>SUMIFS(Concentrado!D$2:D$199,Concentrado!$A$2:$A$199,"="&amp;$A6,Concentrado!$B$2:$B$199, "=Michoacán")</f>
        <v>29869</v>
      </c>
      <c r="D6" s="9">
        <f>SUMIFS(Concentrado!E$2:E$199,Concentrado!$A$2:$A$199,"="&amp;$A6,Concentrado!$B$2:$B$199, "=Michoacán")</f>
        <v>12051</v>
      </c>
      <c r="E6" s="9">
        <f>SUMIFS(Concentrado!F$2:F$199,Concentrado!$A$2:$A$199,"="&amp;$A6,Concentrado!$B$2:$B$199, "=Michoacán")</f>
        <v>4980</v>
      </c>
      <c r="F6" s="9">
        <f>SUMIFS(Concentrado!G$2:G$199,Concentrado!$A$2:$A$199,"="&amp;$A6,Concentrado!$B$2:$B$199, "=Michoacán")</f>
        <v>3342</v>
      </c>
      <c r="G6" s="9">
        <f>SUMIFS(Concentrado!H$2:H$199,Concentrado!$A$2:$A$199,"="&amp;$A6,Concentrado!$B$2:$B$199, "=Michoacán")</f>
        <v>2367</v>
      </c>
      <c r="H6" s="9">
        <f>SUMIFS(Concentrado!I$2:I$199,Concentrado!$A$2:$A$199,"="&amp;$A6,Concentrado!$B$2:$B$199, "=Michoacán")</f>
        <v>1883</v>
      </c>
      <c r="I6" s="9">
        <f>SUMIFS(Concentrado!J$2:J$199,Concentrado!$A$2:$A$199,"="&amp;$A6,Concentrado!$B$2:$B$199, "=Michoacán")</f>
        <v>1579</v>
      </c>
      <c r="J6" s="9">
        <f>SUMIFS(Concentrado!K$2:K$199,Concentrado!$A$2:$A$199,"="&amp;$A6,Concentrado!$B$2:$B$199, "=Michoacán")</f>
        <v>1252</v>
      </c>
      <c r="K6" s="9">
        <f>SUMIFS(Concentrado!L$2:L$199,Concentrado!$A$2:$A$199,"="&amp;$A6,Concentrado!$B$2:$B$199, "=Michoacán")</f>
        <v>908</v>
      </c>
      <c r="L6" s="9">
        <f>SUMIFS(Concentrado!M$2:M$199,Concentrado!$A$2:$A$199,"="&amp;$A6,Concentrado!$B$2:$B$199, "=Michoacán")</f>
        <v>784</v>
      </c>
      <c r="M6" s="9">
        <f>SUMIFS(Concentrado!N$2:N$199,Concentrado!$A$2:$A$199,"="&amp;$A6,Concentrado!$B$2:$B$199, "=Michoacán")</f>
        <v>646</v>
      </c>
      <c r="N6" s="9">
        <f>SUMIFS(Concentrado!O$2:O$199,Concentrado!$A$2:$A$199,"="&amp;$A6,Concentrado!$B$2:$B$199, "=Michoacán")</f>
        <v>588</v>
      </c>
      <c r="O6" s="9">
        <f>SUMIFS(Concentrado!P$2:P$199,Concentrado!$A$2:$A$199,"="&amp;$A6,Concentrado!$B$2:$B$199, "=Michoacán")</f>
        <v>476</v>
      </c>
      <c r="P6" s="9">
        <f>SUMIFS(Concentrado!Q$2:Q$199,Concentrado!$A$2:$A$199,"="&amp;$A6,Concentrado!$B$2:$B$199, "=Michoacán")</f>
        <v>398</v>
      </c>
      <c r="Q6" s="9">
        <f>SUMIFS(Concentrado!R$2:R$199,Concentrado!$A$2:$A$199,"="&amp;$A6,Concentrado!$B$2:$B$199, "=Michoacán")</f>
        <v>1534</v>
      </c>
      <c r="R6" s="9">
        <f>SUMIFS(Concentrado!S$2:S$199,Concentrado!$A$2:$A$199,"="&amp;$A6,Concentrado!$B$2:$B$199, "=Michoacán")</f>
        <v>791</v>
      </c>
      <c r="S6" s="9">
        <f>SUMIFS(Concentrado!T$2:T$199,Concentrado!$A$2:$A$199,"="&amp;$A6,Concentrado!$B$2:$B$199, "=Michoacán")</f>
        <v>593</v>
      </c>
      <c r="T6" s="9">
        <f>SUMIFS(Concentrado!U$2:U$199,Concentrado!$A$2:$A$199,"="&amp;$A6,Concentrado!$B$2:$B$199, "=Michoacán")</f>
        <v>68</v>
      </c>
      <c r="U6" s="9">
        <f>SUMIFS(Concentrado!V$2:V$199,Concentrado!$A$2:$A$199,"="&amp;$A6,Concentrado!$B$2:$B$199, "=Michoacán")</f>
        <v>25</v>
      </c>
      <c r="V6" s="9">
        <f>SUMIFS(Concentrado!W$2:W$199,Concentrado!$A$2:$A$199,"="&amp;$A6,Concentrado!$B$2:$B$199, "=Michoacán")</f>
        <v>4</v>
      </c>
      <c r="W6" s="9">
        <f>SUMIFS(Concentrado!X$2:X$199,Concentrado!$A$2:$A$199,"="&amp;$A6,Concentrado!$B$2:$B$199, "=Michoacán")</f>
        <v>0</v>
      </c>
      <c r="X6" s="9">
        <f>SUMIFS(Concentrado!Y$2:Y$199,Concentrado!$A$2:$A$199,"="&amp;$A6,Concentrado!$B$2:$B$199, "=Michoacán")</f>
        <v>0</v>
      </c>
      <c r="Y6" s="9">
        <f>SUMIFS(Concentrado!Z$2:Z$199,Concentrado!$A$2:$A$199,"="&amp;$A6,Concentrado!$B$2:$B$199, "=Michoacán")</f>
        <v>1</v>
      </c>
      <c r="Z6" s="9">
        <f>SUMIFS(Concentrado!AA$2:AA$199,Concentrado!$A$2:$A$199,"="&amp;$A6,Concentrado!$B$2:$B$199, "=Michoacán")</f>
        <v>112048</v>
      </c>
    </row>
    <row r="7" spans="1:26" x14ac:dyDescent="0.25">
      <c r="A7" s="6">
        <v>2022</v>
      </c>
      <c r="B7" s="9">
        <f>SUMIFS(Concentrado!C$2:C$199,Concentrado!$A$2:$A$199,"="&amp;$A7,Concentrado!$B$2:$B$199, "=Michoacán")</f>
        <v>51594</v>
      </c>
      <c r="C7" s="9">
        <f>SUMIFS(Concentrado!D$2:D$199,Concentrado!$A$2:$A$199,"="&amp;$A7,Concentrado!$B$2:$B$199, "=Michoacán")</f>
        <v>24154</v>
      </c>
      <c r="D7" s="9">
        <f>SUMIFS(Concentrado!E$2:E$199,Concentrado!$A$2:$A$199,"="&amp;$A7,Concentrado!$B$2:$B$199, "=Michoacán")</f>
        <v>13127</v>
      </c>
      <c r="E7" s="9">
        <f>SUMIFS(Concentrado!F$2:F$199,Concentrado!$A$2:$A$199,"="&amp;$A7,Concentrado!$B$2:$B$199, "=Michoacán")</f>
        <v>5391</v>
      </c>
      <c r="F7" s="9">
        <f>SUMIFS(Concentrado!G$2:G$199,Concentrado!$A$2:$A$199,"="&amp;$A7,Concentrado!$B$2:$B$199, "=Michoacán")</f>
        <v>3358</v>
      </c>
      <c r="G7" s="9">
        <f>SUMIFS(Concentrado!H$2:H$199,Concentrado!$A$2:$A$199,"="&amp;$A7,Concentrado!$B$2:$B$199, "=Michoacán")</f>
        <v>2387</v>
      </c>
      <c r="H7" s="9">
        <f>SUMIFS(Concentrado!I$2:I$199,Concentrado!$A$2:$A$199,"="&amp;$A7,Concentrado!$B$2:$B$199, "=Michoacán")</f>
        <v>1744</v>
      </c>
      <c r="I7" s="9">
        <f>SUMIFS(Concentrado!J$2:J$199,Concentrado!$A$2:$A$199,"="&amp;$A7,Concentrado!$B$2:$B$199, "=Michoacán")</f>
        <v>1518</v>
      </c>
      <c r="J7" s="9">
        <f>SUMIFS(Concentrado!K$2:K$199,Concentrado!$A$2:$A$199,"="&amp;$A7,Concentrado!$B$2:$B$199, "=Michoacán")</f>
        <v>1108</v>
      </c>
      <c r="K7" s="9">
        <f>SUMIFS(Concentrado!L$2:L$199,Concentrado!$A$2:$A$199,"="&amp;$A7,Concentrado!$B$2:$B$199, "=Michoacán")</f>
        <v>900</v>
      </c>
      <c r="L7" s="9">
        <f>SUMIFS(Concentrado!M$2:M$199,Concentrado!$A$2:$A$199,"="&amp;$A7,Concentrado!$B$2:$B$199, "=Michoacán")</f>
        <v>695</v>
      </c>
      <c r="M7" s="9">
        <f>SUMIFS(Concentrado!N$2:N$199,Concentrado!$A$2:$A$199,"="&amp;$A7,Concentrado!$B$2:$B$199, "=Michoacán")</f>
        <v>527</v>
      </c>
      <c r="N7" s="9">
        <f>SUMIFS(Concentrado!O$2:O$199,Concentrado!$A$2:$A$199,"="&amp;$A7,Concentrado!$B$2:$B$199, "=Michoacán")</f>
        <v>474</v>
      </c>
      <c r="O7" s="9">
        <f>SUMIFS(Concentrado!P$2:P$199,Concentrado!$A$2:$A$199,"="&amp;$A7,Concentrado!$B$2:$B$199, "=Michoacán")</f>
        <v>432</v>
      </c>
      <c r="P7" s="9">
        <f>SUMIFS(Concentrado!Q$2:Q$199,Concentrado!$A$2:$A$199,"="&amp;$A7,Concentrado!$B$2:$B$199, "=Michoacán")</f>
        <v>346</v>
      </c>
      <c r="Q7" s="9">
        <f>SUMIFS(Concentrado!R$2:R$199,Concentrado!$A$2:$A$199,"="&amp;$A7,Concentrado!$B$2:$B$199, "=Michoacán")</f>
        <v>1438</v>
      </c>
      <c r="R7" s="9">
        <f>SUMIFS(Concentrado!S$2:S$199,Concentrado!$A$2:$A$199,"="&amp;$A7,Concentrado!$B$2:$B$199, "=Michoacán")</f>
        <v>701</v>
      </c>
      <c r="S7" s="9">
        <f>SUMIFS(Concentrado!T$2:T$199,Concentrado!$A$2:$A$199,"="&amp;$A7,Concentrado!$B$2:$B$199, "=Michoacán")</f>
        <v>516</v>
      </c>
      <c r="T7" s="9">
        <f>SUMIFS(Concentrado!U$2:U$199,Concentrado!$A$2:$A$199,"="&amp;$A7,Concentrado!$B$2:$B$199, "=Michoacán")</f>
        <v>82</v>
      </c>
      <c r="U7" s="9">
        <f>SUMIFS(Concentrado!V$2:V$199,Concentrado!$A$2:$A$199,"="&amp;$A7,Concentrado!$B$2:$B$199, "=Michoacán")</f>
        <v>25</v>
      </c>
      <c r="V7" s="9">
        <f>SUMIFS(Concentrado!W$2:W$199,Concentrado!$A$2:$A$199,"="&amp;$A7,Concentrado!$B$2:$B$199, "=Michoacán")</f>
        <v>4</v>
      </c>
      <c r="W7" s="9">
        <f>SUMIFS(Concentrado!X$2:X$199,Concentrado!$A$2:$A$199,"="&amp;$A7,Concentrado!$B$2:$B$199, "=Michoacán")</f>
        <v>1</v>
      </c>
      <c r="X7" s="9">
        <f>SUMIFS(Concentrado!Y$2:Y$199,Concentrado!$A$2:$A$199,"="&amp;$A7,Concentrado!$B$2:$B$199, "=Michoacán")</f>
        <v>0</v>
      </c>
      <c r="Y7" s="9">
        <f>SUMIFS(Concentrado!Z$2:Z$199,Concentrado!$A$2:$A$199,"="&amp;$A7,Concentrado!$B$2:$B$199, "=Michoacán")</f>
        <v>0</v>
      </c>
      <c r="Z7" s="9">
        <f>SUMIFS(Concentrado!AA$2:AA$199,Concentrado!$A$2:$A$199,"="&amp;$A7,Concentrado!$B$2:$B$199, "=Michoacán")</f>
        <v>110522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"=Morelos")</f>
        <v>3142</v>
      </c>
      <c r="C2" s="9">
        <f>SUMIFS(Concentrado!D$2:D$199,Concentrado!$A$2:$A$199,"="&amp;$A2,Concentrado!$B$2:$B$199, "=Morelos")</f>
        <v>19472</v>
      </c>
      <c r="D2" s="9">
        <f>SUMIFS(Concentrado!E$2:E$199,Concentrado!$A$2:$A$199,"="&amp;$A2,Concentrado!$B$2:$B$199, "=Morelos")</f>
        <v>8820</v>
      </c>
      <c r="E2" s="9">
        <f>SUMIFS(Concentrado!F$2:F$199,Concentrado!$A$2:$A$199,"="&amp;$A2,Concentrado!$B$2:$B$199, "=Morelos")</f>
        <v>3611</v>
      </c>
      <c r="F2" s="9">
        <f>SUMIFS(Concentrado!G$2:G$199,Concentrado!$A$2:$A$199,"="&amp;$A2,Concentrado!$B$2:$B$199, "=Morelos")</f>
        <v>2217</v>
      </c>
      <c r="G2" s="9">
        <f>SUMIFS(Concentrado!H$2:H$199,Concentrado!$A$2:$A$199,"="&amp;$A2,Concentrado!$B$2:$B$199, "=Morelos")</f>
        <v>1453</v>
      </c>
      <c r="H2" s="9">
        <f>SUMIFS(Concentrado!I$2:I$199,Concentrado!$A$2:$A$199,"="&amp;$A2,Concentrado!$B$2:$B$199, "=Morelos")</f>
        <v>1143</v>
      </c>
      <c r="I2" s="9">
        <f>SUMIFS(Concentrado!J$2:J$199,Concentrado!$A$2:$A$199,"="&amp;$A2,Concentrado!$B$2:$B$199, "=Morelos")</f>
        <v>833</v>
      </c>
      <c r="J2" s="9">
        <f>SUMIFS(Concentrado!K$2:K$199,Concentrado!$A$2:$A$199,"="&amp;$A2,Concentrado!$B$2:$B$199, "=Morelos")</f>
        <v>589</v>
      </c>
      <c r="K2" s="9">
        <f>SUMIFS(Concentrado!L$2:L$199,Concentrado!$A$2:$A$199,"="&amp;$A2,Concentrado!$B$2:$B$199, "=Morelos")</f>
        <v>458</v>
      </c>
      <c r="L2" s="9">
        <f>SUMIFS(Concentrado!M$2:M$199,Concentrado!$A$2:$A$199,"="&amp;$A2,Concentrado!$B$2:$B$199, "=Morelos")</f>
        <v>364</v>
      </c>
      <c r="M2" s="9">
        <f>SUMIFS(Concentrado!N$2:N$199,Concentrado!$A$2:$A$199,"="&amp;$A2,Concentrado!$B$2:$B$199, "=Morelos")</f>
        <v>277</v>
      </c>
      <c r="N2" s="9">
        <f>SUMIFS(Concentrado!O$2:O$199,Concentrado!$A$2:$A$199,"="&amp;$A2,Concentrado!$B$2:$B$199, "=Morelos")</f>
        <v>226</v>
      </c>
      <c r="O2" s="9">
        <f>SUMIFS(Concentrado!P$2:P$199,Concentrado!$A$2:$A$199,"="&amp;$A2,Concentrado!$B$2:$B$199, "=Morelos")</f>
        <v>199</v>
      </c>
      <c r="P2" s="9">
        <f>SUMIFS(Concentrado!Q$2:Q$199,Concentrado!$A$2:$A$199,"="&amp;$A2,Concentrado!$B$2:$B$199, "=Morelos")</f>
        <v>155</v>
      </c>
      <c r="Q2" s="9">
        <f>SUMIFS(Concentrado!R$2:R$199,Concentrado!$A$2:$A$199,"="&amp;$A2,Concentrado!$B$2:$B$199, "=Morelos")</f>
        <v>496</v>
      </c>
      <c r="R2" s="9">
        <f>SUMIFS(Concentrado!S$2:S$199,Concentrado!$A$2:$A$199,"="&amp;$A2,Concentrado!$B$2:$B$199, "=Morelos")</f>
        <v>236</v>
      </c>
      <c r="S2" s="9">
        <f>SUMIFS(Concentrado!T$2:T$199,Concentrado!$A$2:$A$199,"="&amp;$A2,Concentrado!$B$2:$B$199, "=Morelos")</f>
        <v>150</v>
      </c>
      <c r="T2" s="9">
        <f>SUMIFS(Concentrado!U$2:U$199,Concentrado!$A$2:$A$199,"="&amp;$A2,Concentrado!$B$2:$B$199, "=Morelos")</f>
        <v>38</v>
      </c>
      <c r="U2" s="9">
        <f>SUMIFS(Concentrado!V$2:V$199,Concentrado!$A$2:$A$199,"="&amp;$A2,Concentrado!$B$2:$B$199, "=Morelos")</f>
        <v>9</v>
      </c>
      <c r="V2" s="9">
        <f>SUMIFS(Concentrado!W$2:W$199,Concentrado!$A$2:$A$199,"="&amp;$A2,Concentrado!$B$2:$B$199, "=Morelos")</f>
        <v>1</v>
      </c>
      <c r="W2" s="9">
        <f>SUMIFS(Concentrado!X$2:X$199,Concentrado!$A$2:$A$199,"="&amp;$A2,Concentrado!$B$2:$B$199, "=Morelos")</f>
        <v>0</v>
      </c>
      <c r="X2" s="9">
        <f>SUMIFS(Concentrado!Y$2:Y$199,Concentrado!$A$2:$A$199,"="&amp;$A2,Concentrado!$B$2:$B$199, "=Morelos")</f>
        <v>0</v>
      </c>
      <c r="Y2" s="9">
        <f>SUMIFS(Concentrado!Z$2:Z$199,Concentrado!$A$2:$A$199,"="&amp;$A2,Concentrado!$B$2:$B$199, "=Morelos")</f>
        <v>0</v>
      </c>
      <c r="Z2" s="9">
        <f>SUMIFS(Concentrado!AA$2:AA$199,Concentrado!$A$2:$A$199,"="&amp;$A2,Concentrado!$B$2:$B$199, "=Morelos")</f>
        <v>43889</v>
      </c>
    </row>
    <row r="3" spans="1:26" x14ac:dyDescent="0.25">
      <c r="A3" s="6">
        <v>2018</v>
      </c>
      <c r="B3" s="9">
        <f>SUMIFS(Concentrado!C$2:C$199,Concentrado!$A$2:$A$199,"="&amp;$A3,Concentrado!$B$2:$B$199, "=Morelos")</f>
        <v>6481</v>
      </c>
      <c r="C3" s="9">
        <f>SUMIFS(Concentrado!D$2:D$199,Concentrado!$A$2:$A$199,"="&amp;$A3,Concentrado!$B$2:$B$199, "=Morelos")</f>
        <v>18460</v>
      </c>
      <c r="D3" s="9">
        <f>SUMIFS(Concentrado!E$2:E$199,Concentrado!$A$2:$A$199,"="&amp;$A3,Concentrado!$B$2:$B$199, "=Morelos")</f>
        <v>7836</v>
      </c>
      <c r="E3" s="9">
        <f>SUMIFS(Concentrado!F$2:F$199,Concentrado!$A$2:$A$199,"="&amp;$A3,Concentrado!$B$2:$B$199, "=Morelos")</f>
        <v>3304</v>
      </c>
      <c r="F3" s="9">
        <f>SUMIFS(Concentrado!G$2:G$199,Concentrado!$A$2:$A$199,"="&amp;$A3,Concentrado!$B$2:$B$199, "=Morelos")</f>
        <v>1955</v>
      </c>
      <c r="G3" s="9">
        <f>SUMIFS(Concentrado!H$2:H$199,Concentrado!$A$2:$A$199,"="&amp;$A3,Concentrado!$B$2:$B$199, "=Morelos")</f>
        <v>1346</v>
      </c>
      <c r="H3" s="9">
        <f>SUMIFS(Concentrado!I$2:I$199,Concentrado!$A$2:$A$199,"="&amp;$A3,Concentrado!$B$2:$B$199, "=Morelos")</f>
        <v>1045</v>
      </c>
      <c r="I3" s="9">
        <f>SUMIFS(Concentrado!J$2:J$199,Concentrado!$A$2:$A$199,"="&amp;$A3,Concentrado!$B$2:$B$199, "=Morelos")</f>
        <v>765</v>
      </c>
      <c r="J3" s="9">
        <f>SUMIFS(Concentrado!K$2:K$199,Concentrado!$A$2:$A$199,"="&amp;$A3,Concentrado!$B$2:$B$199, "=Morelos")</f>
        <v>548</v>
      </c>
      <c r="K3" s="9">
        <f>SUMIFS(Concentrado!L$2:L$199,Concentrado!$A$2:$A$199,"="&amp;$A3,Concentrado!$B$2:$B$199, "=Morelos")</f>
        <v>441</v>
      </c>
      <c r="L3" s="9">
        <f>SUMIFS(Concentrado!M$2:M$199,Concentrado!$A$2:$A$199,"="&amp;$A3,Concentrado!$B$2:$B$199, "=Morelos")</f>
        <v>346</v>
      </c>
      <c r="M3" s="9">
        <f>SUMIFS(Concentrado!N$2:N$199,Concentrado!$A$2:$A$199,"="&amp;$A3,Concentrado!$B$2:$B$199, "=Morelos")</f>
        <v>253</v>
      </c>
      <c r="N3" s="9">
        <f>SUMIFS(Concentrado!O$2:O$199,Concentrado!$A$2:$A$199,"="&amp;$A3,Concentrado!$B$2:$B$199, "=Morelos")</f>
        <v>210</v>
      </c>
      <c r="O3" s="9">
        <f>SUMIFS(Concentrado!P$2:P$199,Concentrado!$A$2:$A$199,"="&amp;$A3,Concentrado!$B$2:$B$199, "=Morelos")</f>
        <v>189</v>
      </c>
      <c r="P3" s="9">
        <f>SUMIFS(Concentrado!Q$2:Q$199,Concentrado!$A$2:$A$199,"="&amp;$A3,Concentrado!$B$2:$B$199, "=Morelos")</f>
        <v>130</v>
      </c>
      <c r="Q3" s="9">
        <f>SUMIFS(Concentrado!R$2:R$199,Concentrado!$A$2:$A$199,"="&amp;$A3,Concentrado!$B$2:$B$199, "=Morelos")</f>
        <v>583</v>
      </c>
      <c r="R3" s="9">
        <f>SUMIFS(Concentrado!S$2:S$199,Concentrado!$A$2:$A$199,"="&amp;$A3,Concentrado!$B$2:$B$199, "=Morelos")</f>
        <v>234</v>
      </c>
      <c r="S3" s="9">
        <f>SUMIFS(Concentrado!T$2:T$199,Concentrado!$A$2:$A$199,"="&amp;$A3,Concentrado!$B$2:$B$199, "=Morelos")</f>
        <v>180</v>
      </c>
      <c r="T3" s="9">
        <f>SUMIFS(Concentrado!U$2:U$199,Concentrado!$A$2:$A$199,"="&amp;$A3,Concentrado!$B$2:$B$199, "=Morelos")</f>
        <v>21</v>
      </c>
      <c r="U3" s="9">
        <f>SUMIFS(Concentrado!V$2:V$199,Concentrado!$A$2:$A$199,"="&amp;$A3,Concentrado!$B$2:$B$199, "=Morelos")</f>
        <v>11</v>
      </c>
      <c r="V3" s="9">
        <f>SUMIFS(Concentrado!W$2:W$199,Concentrado!$A$2:$A$199,"="&amp;$A3,Concentrado!$B$2:$B$199, "=Morelos")</f>
        <v>2</v>
      </c>
      <c r="W3" s="9">
        <f>SUMIFS(Concentrado!X$2:X$199,Concentrado!$A$2:$A$199,"="&amp;$A3,Concentrado!$B$2:$B$199, "=Morelos")</f>
        <v>5</v>
      </c>
      <c r="X3" s="9">
        <f>SUMIFS(Concentrado!Y$2:Y$199,Concentrado!$A$2:$A$199,"="&amp;$A3,Concentrado!$B$2:$B$199, "=Morelos")</f>
        <v>3</v>
      </c>
      <c r="Y3" s="9">
        <f>SUMIFS(Concentrado!Z$2:Z$199,Concentrado!$A$2:$A$199,"="&amp;$A3,Concentrado!$B$2:$B$199, "=Morelos")</f>
        <v>0</v>
      </c>
      <c r="Z3" s="9">
        <f>SUMIFS(Concentrado!AA$2:AA$199,Concentrado!$A$2:$A$199,"="&amp;$A3,Concentrado!$B$2:$B$199, "=Morelos")</f>
        <v>44348</v>
      </c>
    </row>
    <row r="4" spans="1:26" x14ac:dyDescent="0.25">
      <c r="A4" s="6">
        <v>2019</v>
      </c>
      <c r="B4" s="9">
        <f>SUMIFS(Concentrado!C$2:C$199,Concentrado!$A$2:$A$199,"="&amp;$A4,Concentrado!$B$2:$B$199, "=Morelos")</f>
        <v>10358</v>
      </c>
      <c r="C4" s="9">
        <f>SUMIFS(Concentrado!D$2:D$199,Concentrado!$A$2:$A$199,"="&amp;$A4,Concentrado!$B$2:$B$199, "=Morelos")</f>
        <v>15464</v>
      </c>
      <c r="D4" s="9">
        <f>SUMIFS(Concentrado!E$2:E$199,Concentrado!$A$2:$A$199,"="&amp;$A4,Concentrado!$B$2:$B$199, "=Morelos")</f>
        <v>7555</v>
      </c>
      <c r="E4" s="9">
        <f>SUMIFS(Concentrado!F$2:F$199,Concentrado!$A$2:$A$199,"="&amp;$A4,Concentrado!$B$2:$B$199, "=Morelos")</f>
        <v>3155</v>
      </c>
      <c r="F4" s="9">
        <f>SUMIFS(Concentrado!G$2:G$199,Concentrado!$A$2:$A$199,"="&amp;$A4,Concentrado!$B$2:$B$199, "=Morelos")</f>
        <v>2154</v>
      </c>
      <c r="G4" s="9">
        <f>SUMIFS(Concentrado!H$2:H$199,Concentrado!$A$2:$A$199,"="&amp;$A4,Concentrado!$B$2:$B$199, "=Morelos")</f>
        <v>1335</v>
      </c>
      <c r="H4" s="9">
        <f>SUMIFS(Concentrado!I$2:I$199,Concentrado!$A$2:$A$199,"="&amp;$A4,Concentrado!$B$2:$B$199, "=Morelos")</f>
        <v>1151</v>
      </c>
      <c r="I4" s="9">
        <f>SUMIFS(Concentrado!J$2:J$199,Concentrado!$A$2:$A$199,"="&amp;$A4,Concentrado!$B$2:$B$199, "=Morelos")</f>
        <v>830</v>
      </c>
      <c r="J4" s="9">
        <f>SUMIFS(Concentrado!K$2:K$199,Concentrado!$A$2:$A$199,"="&amp;$A4,Concentrado!$B$2:$B$199, "=Morelos")</f>
        <v>577</v>
      </c>
      <c r="K4" s="9">
        <f>SUMIFS(Concentrado!L$2:L$199,Concentrado!$A$2:$A$199,"="&amp;$A4,Concentrado!$B$2:$B$199, "=Morelos")</f>
        <v>439</v>
      </c>
      <c r="L4" s="9">
        <f>SUMIFS(Concentrado!M$2:M$199,Concentrado!$A$2:$A$199,"="&amp;$A4,Concentrado!$B$2:$B$199, "=Morelos")</f>
        <v>357</v>
      </c>
      <c r="M4" s="9">
        <f>SUMIFS(Concentrado!N$2:N$199,Concentrado!$A$2:$A$199,"="&amp;$A4,Concentrado!$B$2:$B$199, "=Morelos")</f>
        <v>274</v>
      </c>
      <c r="N4" s="9">
        <f>SUMIFS(Concentrado!O$2:O$199,Concentrado!$A$2:$A$199,"="&amp;$A4,Concentrado!$B$2:$B$199, "=Morelos")</f>
        <v>233</v>
      </c>
      <c r="O4" s="9">
        <f>SUMIFS(Concentrado!P$2:P$199,Concentrado!$A$2:$A$199,"="&amp;$A4,Concentrado!$B$2:$B$199, "=Morelos")</f>
        <v>188</v>
      </c>
      <c r="P4" s="9">
        <f>SUMIFS(Concentrado!Q$2:Q$199,Concentrado!$A$2:$A$199,"="&amp;$A4,Concentrado!$B$2:$B$199, "=Morelos")</f>
        <v>164</v>
      </c>
      <c r="Q4" s="9">
        <f>SUMIFS(Concentrado!R$2:R$199,Concentrado!$A$2:$A$199,"="&amp;$A4,Concentrado!$B$2:$B$199, "=Morelos")</f>
        <v>615</v>
      </c>
      <c r="R4" s="9">
        <f>SUMIFS(Concentrado!S$2:S$199,Concentrado!$A$2:$A$199,"="&amp;$A4,Concentrado!$B$2:$B$199, "=Morelos")</f>
        <v>274</v>
      </c>
      <c r="S4" s="9">
        <f>SUMIFS(Concentrado!T$2:T$199,Concentrado!$A$2:$A$199,"="&amp;$A4,Concentrado!$B$2:$B$199, "=Morelos")</f>
        <v>176</v>
      </c>
      <c r="T4" s="9">
        <f>SUMIFS(Concentrado!U$2:U$199,Concentrado!$A$2:$A$199,"="&amp;$A4,Concentrado!$B$2:$B$199, "=Morelos")</f>
        <v>27</v>
      </c>
      <c r="U4" s="9">
        <f>SUMIFS(Concentrado!V$2:V$199,Concentrado!$A$2:$A$199,"="&amp;$A4,Concentrado!$B$2:$B$199, "=Morelos")</f>
        <v>16</v>
      </c>
      <c r="V4" s="9">
        <f>SUMIFS(Concentrado!W$2:W$199,Concentrado!$A$2:$A$199,"="&amp;$A4,Concentrado!$B$2:$B$199, "=Morelos")</f>
        <v>1</v>
      </c>
      <c r="W4" s="9">
        <f>SUMIFS(Concentrado!X$2:X$199,Concentrado!$A$2:$A$199,"="&amp;$A4,Concentrado!$B$2:$B$199, "=Morelos")</f>
        <v>2</v>
      </c>
      <c r="X4" s="9">
        <f>SUMIFS(Concentrado!Y$2:Y$199,Concentrado!$A$2:$A$199,"="&amp;$A4,Concentrado!$B$2:$B$199, "=Morelos")</f>
        <v>5</v>
      </c>
      <c r="Y4" s="9">
        <f>SUMIFS(Concentrado!Z$2:Z$199,Concentrado!$A$2:$A$199,"="&amp;$A4,Concentrado!$B$2:$B$199, "=Morelos")</f>
        <v>1</v>
      </c>
      <c r="Z4" s="9">
        <f>SUMIFS(Concentrado!AA$2:AA$199,Concentrado!$A$2:$A$199,"="&amp;$A4,Concentrado!$B$2:$B$199, "=Morelos")</f>
        <v>45351</v>
      </c>
    </row>
    <row r="5" spans="1:26" x14ac:dyDescent="0.25">
      <c r="A5" s="6">
        <v>2020</v>
      </c>
      <c r="B5" s="9">
        <f>SUMIFS(Concentrado!C$2:C$199,Concentrado!$A$2:$A$199,"="&amp;$A5,Concentrado!$B$2:$B$199, "=Morelos")</f>
        <v>11056</v>
      </c>
      <c r="C5" s="9">
        <f>SUMIFS(Concentrado!D$2:D$199,Concentrado!$A$2:$A$199,"="&amp;$A5,Concentrado!$B$2:$B$199, "=Morelos")</f>
        <v>11793</v>
      </c>
      <c r="D5" s="9">
        <f>SUMIFS(Concentrado!E$2:E$199,Concentrado!$A$2:$A$199,"="&amp;$A5,Concentrado!$B$2:$B$199, "=Morelos")</f>
        <v>5387</v>
      </c>
      <c r="E5" s="9">
        <f>SUMIFS(Concentrado!F$2:F$199,Concentrado!$A$2:$A$199,"="&amp;$A5,Concentrado!$B$2:$B$199, "=Morelos")</f>
        <v>2016</v>
      </c>
      <c r="F5" s="9">
        <f>SUMIFS(Concentrado!G$2:G$199,Concentrado!$A$2:$A$199,"="&amp;$A5,Concentrado!$B$2:$B$199, "=Morelos")</f>
        <v>1424</v>
      </c>
      <c r="G5" s="9">
        <f>SUMIFS(Concentrado!H$2:H$199,Concentrado!$A$2:$A$199,"="&amp;$A5,Concentrado!$B$2:$B$199, "=Morelos")</f>
        <v>920</v>
      </c>
      <c r="H5" s="9">
        <f>SUMIFS(Concentrado!I$2:I$199,Concentrado!$A$2:$A$199,"="&amp;$A5,Concentrado!$B$2:$B$199, "=Morelos")</f>
        <v>766</v>
      </c>
      <c r="I5" s="9">
        <f>SUMIFS(Concentrado!J$2:J$199,Concentrado!$A$2:$A$199,"="&amp;$A5,Concentrado!$B$2:$B$199, "=Morelos")</f>
        <v>531</v>
      </c>
      <c r="J5" s="9">
        <f>SUMIFS(Concentrado!K$2:K$199,Concentrado!$A$2:$A$199,"="&amp;$A5,Concentrado!$B$2:$B$199, "=Morelos")</f>
        <v>392</v>
      </c>
      <c r="K5" s="9">
        <f>SUMIFS(Concentrado!L$2:L$199,Concentrado!$A$2:$A$199,"="&amp;$A5,Concentrado!$B$2:$B$199, "=Morelos")</f>
        <v>293</v>
      </c>
      <c r="L5" s="9">
        <f>SUMIFS(Concentrado!M$2:M$199,Concentrado!$A$2:$A$199,"="&amp;$A5,Concentrado!$B$2:$B$199, "=Morelos")</f>
        <v>239</v>
      </c>
      <c r="M5" s="9">
        <f>SUMIFS(Concentrado!N$2:N$199,Concentrado!$A$2:$A$199,"="&amp;$A5,Concentrado!$B$2:$B$199, "=Morelos")</f>
        <v>226</v>
      </c>
      <c r="N5" s="9">
        <f>SUMIFS(Concentrado!O$2:O$199,Concentrado!$A$2:$A$199,"="&amp;$A5,Concentrado!$B$2:$B$199, "=Morelos")</f>
        <v>184</v>
      </c>
      <c r="O5" s="9">
        <f>SUMIFS(Concentrado!P$2:P$199,Concentrado!$A$2:$A$199,"="&amp;$A5,Concentrado!$B$2:$B$199, "=Morelos")</f>
        <v>119</v>
      </c>
      <c r="P5" s="9">
        <f>SUMIFS(Concentrado!Q$2:Q$199,Concentrado!$A$2:$A$199,"="&amp;$A5,Concentrado!$B$2:$B$199, "=Morelos")</f>
        <v>111</v>
      </c>
      <c r="Q5" s="9">
        <f>SUMIFS(Concentrado!R$2:R$199,Concentrado!$A$2:$A$199,"="&amp;$A5,Concentrado!$B$2:$B$199, "=Morelos")</f>
        <v>415</v>
      </c>
      <c r="R5" s="9">
        <f>SUMIFS(Concentrado!S$2:S$199,Concentrado!$A$2:$A$199,"="&amp;$A5,Concentrado!$B$2:$B$199, "=Morelos")</f>
        <v>194</v>
      </c>
      <c r="S5" s="9">
        <f>SUMIFS(Concentrado!T$2:T$199,Concentrado!$A$2:$A$199,"="&amp;$A5,Concentrado!$B$2:$B$199, "=Morelos")</f>
        <v>142</v>
      </c>
      <c r="T5" s="9">
        <f>SUMIFS(Concentrado!U$2:U$199,Concentrado!$A$2:$A$199,"="&amp;$A5,Concentrado!$B$2:$B$199, "=Morelos")</f>
        <v>30</v>
      </c>
      <c r="U5" s="9">
        <f>SUMIFS(Concentrado!V$2:V$199,Concentrado!$A$2:$A$199,"="&amp;$A5,Concentrado!$B$2:$B$199, "=Morelos")</f>
        <v>16</v>
      </c>
      <c r="V5" s="9">
        <f>SUMIFS(Concentrado!W$2:W$199,Concentrado!$A$2:$A$199,"="&amp;$A5,Concentrado!$B$2:$B$199, "=Morelos")</f>
        <v>1</v>
      </c>
      <c r="W5" s="9">
        <f>SUMIFS(Concentrado!X$2:X$199,Concentrado!$A$2:$A$199,"="&amp;$A5,Concentrado!$B$2:$B$199, "=Morelos")</f>
        <v>0</v>
      </c>
      <c r="X5" s="9">
        <f>SUMIFS(Concentrado!Y$2:Y$199,Concentrado!$A$2:$A$199,"="&amp;$A5,Concentrado!$B$2:$B$199, "=Morelos")</f>
        <v>2</v>
      </c>
      <c r="Y5" s="9">
        <f>SUMIFS(Concentrado!Z$2:Z$199,Concentrado!$A$2:$A$199,"="&amp;$A5,Concentrado!$B$2:$B$199, "=Morelos")</f>
        <v>0</v>
      </c>
      <c r="Z5" s="9">
        <f>SUMIFS(Concentrado!AA$2:AA$199,Concentrado!$A$2:$A$199,"="&amp;$A5,Concentrado!$B$2:$B$199, "=Morelos")</f>
        <v>36257</v>
      </c>
    </row>
    <row r="6" spans="1:26" x14ac:dyDescent="0.25">
      <c r="A6" s="6">
        <v>2021</v>
      </c>
      <c r="B6" s="9">
        <f>SUMIFS(Concentrado!C$2:C$199,Concentrado!$A$2:$A$199,"="&amp;$A6,Concentrado!$B$2:$B$199, "=Morelos")</f>
        <v>10476</v>
      </c>
      <c r="C6" s="9">
        <f>SUMIFS(Concentrado!D$2:D$199,Concentrado!$A$2:$A$199,"="&amp;$A6,Concentrado!$B$2:$B$199, "=Morelos")</f>
        <v>11588</v>
      </c>
      <c r="D6" s="9">
        <f>SUMIFS(Concentrado!E$2:E$199,Concentrado!$A$2:$A$199,"="&amp;$A6,Concentrado!$B$2:$B$199, "=Morelos")</f>
        <v>5549</v>
      </c>
      <c r="E6" s="9">
        <f>SUMIFS(Concentrado!F$2:F$199,Concentrado!$A$2:$A$199,"="&amp;$A6,Concentrado!$B$2:$B$199, "=Morelos")</f>
        <v>2125</v>
      </c>
      <c r="F6" s="9">
        <f>SUMIFS(Concentrado!G$2:G$199,Concentrado!$A$2:$A$199,"="&amp;$A6,Concentrado!$B$2:$B$199, "=Morelos")</f>
        <v>1342</v>
      </c>
      <c r="G6" s="9">
        <f>SUMIFS(Concentrado!H$2:H$199,Concentrado!$A$2:$A$199,"="&amp;$A6,Concentrado!$B$2:$B$199, "=Morelos")</f>
        <v>939</v>
      </c>
      <c r="H6" s="9">
        <f>SUMIFS(Concentrado!I$2:I$199,Concentrado!$A$2:$A$199,"="&amp;$A6,Concentrado!$B$2:$B$199, "=Morelos")</f>
        <v>739</v>
      </c>
      <c r="I6" s="9">
        <f>SUMIFS(Concentrado!J$2:J$199,Concentrado!$A$2:$A$199,"="&amp;$A6,Concentrado!$B$2:$B$199, "=Morelos")</f>
        <v>600</v>
      </c>
      <c r="J6" s="9">
        <f>SUMIFS(Concentrado!K$2:K$199,Concentrado!$A$2:$A$199,"="&amp;$A6,Concentrado!$B$2:$B$199, "=Morelos")</f>
        <v>462</v>
      </c>
      <c r="K6" s="9">
        <f>SUMIFS(Concentrado!L$2:L$199,Concentrado!$A$2:$A$199,"="&amp;$A6,Concentrado!$B$2:$B$199, "=Morelos")</f>
        <v>327</v>
      </c>
      <c r="L6" s="9">
        <f>SUMIFS(Concentrado!M$2:M$199,Concentrado!$A$2:$A$199,"="&amp;$A6,Concentrado!$B$2:$B$199, "=Morelos")</f>
        <v>283</v>
      </c>
      <c r="M6" s="9">
        <f>SUMIFS(Concentrado!N$2:N$199,Concentrado!$A$2:$A$199,"="&amp;$A6,Concentrado!$B$2:$B$199, "=Morelos")</f>
        <v>224</v>
      </c>
      <c r="N6" s="9">
        <f>SUMIFS(Concentrado!O$2:O$199,Concentrado!$A$2:$A$199,"="&amp;$A6,Concentrado!$B$2:$B$199, "=Morelos")</f>
        <v>202</v>
      </c>
      <c r="O6" s="9">
        <f>SUMIFS(Concentrado!P$2:P$199,Concentrado!$A$2:$A$199,"="&amp;$A6,Concentrado!$B$2:$B$199, "=Morelos")</f>
        <v>125</v>
      </c>
      <c r="P6" s="9">
        <f>SUMIFS(Concentrado!Q$2:Q$199,Concentrado!$A$2:$A$199,"="&amp;$A6,Concentrado!$B$2:$B$199, "=Morelos")</f>
        <v>125</v>
      </c>
      <c r="Q6" s="9">
        <f>SUMIFS(Concentrado!R$2:R$199,Concentrado!$A$2:$A$199,"="&amp;$A6,Concentrado!$B$2:$B$199, "=Morelos")</f>
        <v>502</v>
      </c>
      <c r="R6" s="9">
        <f>SUMIFS(Concentrado!S$2:S$199,Concentrado!$A$2:$A$199,"="&amp;$A6,Concentrado!$B$2:$B$199, "=Morelos")</f>
        <v>237</v>
      </c>
      <c r="S6" s="9">
        <f>SUMIFS(Concentrado!T$2:T$199,Concentrado!$A$2:$A$199,"="&amp;$A6,Concentrado!$B$2:$B$199, "=Morelos")</f>
        <v>162</v>
      </c>
      <c r="T6" s="9">
        <f>SUMIFS(Concentrado!U$2:U$199,Concentrado!$A$2:$A$199,"="&amp;$A6,Concentrado!$B$2:$B$199, "=Morelos")</f>
        <v>38</v>
      </c>
      <c r="U6" s="9">
        <f>SUMIFS(Concentrado!V$2:V$199,Concentrado!$A$2:$A$199,"="&amp;$A6,Concentrado!$B$2:$B$199, "=Morelos")</f>
        <v>6</v>
      </c>
      <c r="V6" s="9">
        <f>SUMIFS(Concentrado!W$2:W$199,Concentrado!$A$2:$A$199,"="&amp;$A6,Concentrado!$B$2:$B$199, "=Morelos")</f>
        <v>2</v>
      </c>
      <c r="W6" s="9">
        <f>SUMIFS(Concentrado!X$2:X$199,Concentrado!$A$2:$A$199,"="&amp;$A6,Concentrado!$B$2:$B$199, "=Morelos")</f>
        <v>0</v>
      </c>
      <c r="X6" s="9">
        <f>SUMIFS(Concentrado!Y$2:Y$199,Concentrado!$A$2:$A$199,"="&amp;$A6,Concentrado!$B$2:$B$199, "=Morelos")</f>
        <v>1</v>
      </c>
      <c r="Y6" s="9">
        <f>SUMIFS(Concentrado!Z$2:Z$199,Concentrado!$A$2:$A$199,"="&amp;$A6,Concentrado!$B$2:$B$199, "=Morelos")</f>
        <v>0</v>
      </c>
      <c r="Z6" s="9">
        <f>SUMIFS(Concentrado!AA$2:AA$199,Concentrado!$A$2:$A$199,"="&amp;$A6,Concentrado!$B$2:$B$199, "=Morelos")</f>
        <v>36054</v>
      </c>
    </row>
    <row r="7" spans="1:26" x14ac:dyDescent="0.25">
      <c r="A7" s="6">
        <v>2022</v>
      </c>
      <c r="B7" s="9">
        <f>SUMIFS(Concentrado!C$2:C$199,Concentrado!$A$2:$A$199,"="&amp;$A7,Concentrado!$B$2:$B$199, "=Morelos")</f>
        <v>9037</v>
      </c>
      <c r="C7" s="9">
        <f>SUMIFS(Concentrado!D$2:D$199,Concentrado!$A$2:$A$199,"="&amp;$A7,Concentrado!$B$2:$B$199, "=Morelos")</f>
        <v>12088</v>
      </c>
      <c r="D7" s="9">
        <f>SUMIFS(Concentrado!E$2:E$199,Concentrado!$A$2:$A$199,"="&amp;$A7,Concentrado!$B$2:$B$199, "=Morelos")</f>
        <v>5760</v>
      </c>
      <c r="E7" s="9">
        <f>SUMIFS(Concentrado!F$2:F$199,Concentrado!$A$2:$A$199,"="&amp;$A7,Concentrado!$B$2:$B$199, "=Morelos")</f>
        <v>2375</v>
      </c>
      <c r="F7" s="9">
        <f>SUMIFS(Concentrado!G$2:G$199,Concentrado!$A$2:$A$199,"="&amp;$A7,Concentrado!$B$2:$B$199, "=Morelos")</f>
        <v>1700</v>
      </c>
      <c r="G7" s="9">
        <f>SUMIFS(Concentrado!H$2:H$199,Concentrado!$A$2:$A$199,"="&amp;$A7,Concentrado!$B$2:$B$199, "=Morelos")</f>
        <v>1114</v>
      </c>
      <c r="H7" s="9">
        <f>SUMIFS(Concentrado!I$2:I$199,Concentrado!$A$2:$A$199,"="&amp;$A7,Concentrado!$B$2:$B$199, "=Morelos")</f>
        <v>919</v>
      </c>
      <c r="I7" s="9">
        <f>SUMIFS(Concentrado!J$2:J$199,Concentrado!$A$2:$A$199,"="&amp;$A7,Concentrado!$B$2:$B$199, "=Morelos")</f>
        <v>706</v>
      </c>
      <c r="J7" s="9">
        <f>SUMIFS(Concentrado!K$2:K$199,Concentrado!$A$2:$A$199,"="&amp;$A7,Concentrado!$B$2:$B$199, "=Morelos")</f>
        <v>491</v>
      </c>
      <c r="K7" s="9">
        <f>SUMIFS(Concentrado!L$2:L$199,Concentrado!$A$2:$A$199,"="&amp;$A7,Concentrado!$B$2:$B$199, "=Morelos")</f>
        <v>382</v>
      </c>
      <c r="L7" s="9">
        <f>SUMIFS(Concentrado!M$2:M$199,Concentrado!$A$2:$A$199,"="&amp;$A7,Concentrado!$B$2:$B$199, "=Morelos")</f>
        <v>301</v>
      </c>
      <c r="M7" s="9">
        <f>SUMIFS(Concentrado!N$2:N$199,Concentrado!$A$2:$A$199,"="&amp;$A7,Concentrado!$B$2:$B$199, "=Morelos")</f>
        <v>247</v>
      </c>
      <c r="N7" s="9">
        <f>SUMIFS(Concentrado!O$2:O$199,Concentrado!$A$2:$A$199,"="&amp;$A7,Concentrado!$B$2:$B$199, "=Morelos")</f>
        <v>211</v>
      </c>
      <c r="O7" s="9">
        <f>SUMIFS(Concentrado!P$2:P$199,Concentrado!$A$2:$A$199,"="&amp;$A7,Concentrado!$B$2:$B$199, "=Morelos")</f>
        <v>159</v>
      </c>
      <c r="P7" s="9">
        <f>SUMIFS(Concentrado!Q$2:Q$199,Concentrado!$A$2:$A$199,"="&amp;$A7,Concentrado!$B$2:$B$199, "=Morelos")</f>
        <v>133</v>
      </c>
      <c r="Q7" s="9">
        <f>SUMIFS(Concentrado!R$2:R$199,Concentrado!$A$2:$A$199,"="&amp;$A7,Concentrado!$B$2:$B$199, "=Morelos")</f>
        <v>487</v>
      </c>
      <c r="R7" s="9">
        <f>SUMIFS(Concentrado!S$2:S$199,Concentrado!$A$2:$A$199,"="&amp;$A7,Concentrado!$B$2:$B$199, "=Morelos")</f>
        <v>241</v>
      </c>
      <c r="S7" s="9">
        <f>SUMIFS(Concentrado!T$2:T$199,Concentrado!$A$2:$A$199,"="&amp;$A7,Concentrado!$B$2:$B$199, "=Morelos")</f>
        <v>181</v>
      </c>
      <c r="T7" s="9">
        <f>SUMIFS(Concentrado!U$2:U$199,Concentrado!$A$2:$A$199,"="&amp;$A7,Concentrado!$B$2:$B$199, "=Morelos")</f>
        <v>45</v>
      </c>
      <c r="U7" s="9">
        <f>SUMIFS(Concentrado!V$2:V$199,Concentrado!$A$2:$A$199,"="&amp;$A7,Concentrado!$B$2:$B$199, "=Morelos")</f>
        <v>12</v>
      </c>
      <c r="V7" s="9">
        <f>SUMIFS(Concentrado!W$2:W$199,Concentrado!$A$2:$A$199,"="&amp;$A7,Concentrado!$B$2:$B$199, "=Morelos")</f>
        <v>2</v>
      </c>
      <c r="W7" s="9">
        <f>SUMIFS(Concentrado!X$2:X$199,Concentrado!$A$2:$A$199,"="&amp;$A7,Concentrado!$B$2:$B$199, "=Morelos")</f>
        <v>1</v>
      </c>
      <c r="X7" s="9">
        <f>SUMIFS(Concentrado!Y$2:Y$199,Concentrado!$A$2:$A$199,"="&amp;$A7,Concentrado!$B$2:$B$199, "=Morelos")</f>
        <v>1</v>
      </c>
      <c r="Y7" s="9">
        <f>SUMIFS(Concentrado!Z$2:Z$199,Concentrado!$A$2:$A$199,"="&amp;$A7,Concentrado!$B$2:$B$199, "=Morelos")</f>
        <v>2</v>
      </c>
      <c r="Z7" s="9">
        <f>SUMIFS(Concentrado!AA$2:AA$199,Concentrado!$A$2:$A$199,"="&amp;$A7,Concentrado!$B$2:$B$199, "=Morelos")</f>
        <v>36595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activeCell="A7" sqref="A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59</v>
      </c>
      <c r="Z1" s="1" t="s">
        <v>34</v>
      </c>
    </row>
    <row r="2" spans="1:26" x14ac:dyDescent="0.25">
      <c r="A2" s="7">
        <v>2017</v>
      </c>
      <c r="B2" s="8">
        <f>SUMIFS(Concentrado!C$2:C$199,Concentrado!$A$2:$A$199,"="&amp;$A2,Concentrado!$B$2:$B$199, "=Nacional")</f>
        <v>268275</v>
      </c>
      <c r="C2" s="8">
        <f>SUMIFS(Concentrado!D$2:D$199,Concentrado!$A$2:$A$199,"="&amp;$A2,Concentrado!$B$2:$B$199, "=Nacional")</f>
        <v>1083805</v>
      </c>
      <c r="D2" s="8">
        <f>SUMIFS(Concentrado!E$2:E$199,Concentrado!$A$2:$A$199,"="&amp;$A2,Concentrado!$B$2:$B$199, "=Nacional")</f>
        <v>530561</v>
      </c>
      <c r="E2" s="8">
        <f>SUMIFS(Concentrado!F$2:F$199,Concentrado!$A$2:$A$199,"="&amp;$A2,Concentrado!$B$2:$B$199, "=Nacional")</f>
        <v>240464</v>
      </c>
      <c r="F2" s="8">
        <f>SUMIFS(Concentrado!G$2:G$199,Concentrado!$A$2:$A$199,"="&amp;$A2,Concentrado!$B$2:$B$199, "=Nacional")</f>
        <v>132444</v>
      </c>
      <c r="G2" s="8">
        <f>SUMIFS(Concentrado!H$2:H$199,Concentrado!$A$2:$A$199,"="&amp;$A2,Concentrado!$B$2:$B$199, "=Nacional")</f>
        <v>89363</v>
      </c>
      <c r="H2" s="8">
        <f>SUMIFS(Concentrado!I$2:I$199,Concentrado!$A$2:$A$199,"="&amp;$A2,Concentrado!$B$2:$B$199, "=Nacional")</f>
        <v>67113</v>
      </c>
      <c r="I2" s="8">
        <f>SUMIFS(Concentrado!J$2:J$199,Concentrado!$A$2:$A$199,"="&amp;$A2,Concentrado!$B$2:$B$199, "=Nacional")</f>
        <v>52529</v>
      </c>
      <c r="J2" s="8">
        <f>SUMIFS(Concentrado!K$2:K$199,Concentrado!$A$2:$A$199,"="&amp;$A2,Concentrado!$B$2:$B$199, "=Nacional")</f>
        <v>39221</v>
      </c>
      <c r="K2" s="8">
        <f>SUMIFS(Concentrado!L$2:L$199,Concentrado!$A$2:$A$199,"="&amp;$A2,Concentrado!$B$2:$B$199, "=Nacional")</f>
        <v>29149</v>
      </c>
      <c r="L2" s="8">
        <f>SUMIFS(Concentrado!M$2:M$199,Concentrado!$A$2:$A$199,"="&amp;$A2,Concentrado!$B$2:$B$199, "=Nacional")</f>
        <v>23516</v>
      </c>
      <c r="M2" s="8">
        <f>SUMIFS(Concentrado!N$2:N$199,Concentrado!$A$2:$A$199,"="&amp;$A2,Concentrado!$B$2:$B$199, "=Nacional")</f>
        <v>19242</v>
      </c>
      <c r="N2" s="8">
        <f>SUMIFS(Concentrado!O$2:O$199,Concentrado!$A$2:$A$199,"="&amp;$A2,Concentrado!$B$2:$B$199, "=Nacional")</f>
        <v>15684</v>
      </c>
      <c r="O2" s="8">
        <f>SUMIFS(Concentrado!P$2:P$199,Concentrado!$A$2:$A$199,"="&amp;$A2,Concentrado!$B$2:$B$199, "=Nacional")</f>
        <v>13425</v>
      </c>
      <c r="P2" s="8">
        <f>SUMIFS(Concentrado!Q$2:Q$199,Concentrado!$A$2:$A$199,"="&amp;$A2,Concentrado!$B$2:$B$199, "=Nacional")</f>
        <v>12144</v>
      </c>
      <c r="Q2" s="8">
        <f>SUMIFS(Concentrado!R$2:R$199,Concentrado!$A$2:$A$199,"="&amp;$A2,Concentrado!$B$2:$B$199, "=Nacional")</f>
        <v>46885</v>
      </c>
      <c r="R2" s="8">
        <f>SUMIFS(Concentrado!S$2:S$199,Concentrado!$A$2:$A$199,"="&amp;$A2,Concentrado!$B$2:$B$199, "=Nacional")</f>
        <v>24873</v>
      </c>
      <c r="S2" s="8">
        <f>SUMIFS(Concentrado!T$2:T$199,Concentrado!$A$2:$A$199,"="&amp;$A2,Concentrado!$B$2:$B$199, "=Nacional")</f>
        <v>21166</v>
      </c>
      <c r="T2" s="8">
        <f>SUMIFS(Concentrado!U$2:U$199,Concentrado!$A$2:$A$199,"="&amp;$A2,Concentrado!$B$2:$B$199, "=Nacional")</f>
        <v>3384</v>
      </c>
      <c r="U2" s="8">
        <f>SUMIFS(Concentrado!V$2:V$199,Concentrado!$A$2:$A$199,"="&amp;$A2,Concentrado!$B$2:$B$199, "=Nacional")</f>
        <v>1585</v>
      </c>
      <c r="V2" s="8">
        <f>SUMIFS(Concentrado!W$2:W$199,Concentrado!$A$2:$A$199,"="&amp;$A2,Concentrado!$B$2:$B$199, "=Nacional")</f>
        <v>211</v>
      </c>
      <c r="W2" s="8">
        <f>SUMIFS(Concentrado!X$2:X$199,Concentrado!$A$2:$A$199,"="&amp;$A2,Concentrado!$B$2:$B$199, "=Nacional")</f>
        <v>149</v>
      </c>
      <c r="X2" s="8">
        <f>SUMIFS(Concentrado!Y$2:Y$199,Concentrado!$A$2:$A$199,"="&amp;$A2,Concentrado!$B$2:$B$199, "=Nacional")</f>
        <v>206</v>
      </c>
      <c r="Y2" s="8">
        <f>SUMIFS(Concentrado!Z$2:Z$199,Concentrado!$A$2:$A$199,"="&amp;$A2,Concentrado!$B$2:$B$199, "=Nacional")</f>
        <v>230</v>
      </c>
      <c r="Z2" s="8">
        <f>SUMIFS(Concentrado!AA$2:AA$199,Concentrado!$A$2:$A$199,"="&amp;$A2,Concentrado!$B$2:$B$199, "=Nacional")</f>
        <v>2715624</v>
      </c>
    </row>
    <row r="3" spans="1:26" x14ac:dyDescent="0.25">
      <c r="A3" s="7">
        <v>2018</v>
      </c>
      <c r="B3" s="8">
        <f>SUMIFS(Concentrado!C$2:C$199,Concentrado!$A$2:$A$199,"="&amp;$A3,Concentrado!$B$2:$B$199, "=Nacional")</f>
        <v>285564</v>
      </c>
      <c r="C3" s="8">
        <f>SUMIFS(Concentrado!D$2:D$199,Concentrado!$A$2:$A$199,"="&amp;$A3,Concentrado!$B$2:$B$199, "=Nacional")</f>
        <v>985131</v>
      </c>
      <c r="D3" s="8">
        <f>SUMIFS(Concentrado!E$2:E$199,Concentrado!$A$2:$A$199,"="&amp;$A3,Concentrado!$B$2:$B$199, "=Nacional")</f>
        <v>515052</v>
      </c>
      <c r="E3" s="8">
        <f>SUMIFS(Concentrado!F$2:F$199,Concentrado!$A$2:$A$199,"="&amp;$A3,Concentrado!$B$2:$B$199, "=Nacional")</f>
        <v>238725</v>
      </c>
      <c r="F3" s="8">
        <f>SUMIFS(Concentrado!G$2:G$199,Concentrado!$A$2:$A$199,"="&amp;$A3,Concentrado!$B$2:$B$199, "=Nacional")</f>
        <v>132993</v>
      </c>
      <c r="G3" s="8">
        <f>SUMIFS(Concentrado!H$2:H$199,Concentrado!$A$2:$A$199,"="&amp;$A3,Concentrado!$B$2:$B$199, "=Nacional")</f>
        <v>89962</v>
      </c>
      <c r="H3" s="8">
        <f>SUMIFS(Concentrado!I$2:I$199,Concentrado!$A$2:$A$199,"="&amp;$A3,Concentrado!$B$2:$B$199, "=Nacional")</f>
        <v>67214</v>
      </c>
      <c r="I3" s="8">
        <f>SUMIFS(Concentrado!J$2:J$199,Concentrado!$A$2:$A$199,"="&amp;$A3,Concentrado!$B$2:$B$199, "=Nacional")</f>
        <v>52410</v>
      </c>
      <c r="J3" s="8">
        <f>SUMIFS(Concentrado!K$2:K$199,Concentrado!$A$2:$A$199,"="&amp;$A3,Concentrado!$B$2:$B$199, "=Nacional")</f>
        <v>39277</v>
      </c>
      <c r="K3" s="8">
        <f>SUMIFS(Concentrado!L$2:L$199,Concentrado!$A$2:$A$199,"="&amp;$A3,Concentrado!$B$2:$B$199, "=Nacional")</f>
        <v>29238</v>
      </c>
      <c r="L3" s="8">
        <f>SUMIFS(Concentrado!M$2:M$199,Concentrado!$A$2:$A$199,"="&amp;$A3,Concentrado!$B$2:$B$199, "=Nacional")</f>
        <v>23960</v>
      </c>
      <c r="M3" s="8">
        <f>SUMIFS(Concentrado!N$2:N$199,Concentrado!$A$2:$A$199,"="&amp;$A3,Concentrado!$B$2:$B$199, "=Nacional")</f>
        <v>19777</v>
      </c>
      <c r="N3" s="8">
        <f>SUMIFS(Concentrado!O$2:O$199,Concentrado!$A$2:$A$199,"="&amp;$A3,Concentrado!$B$2:$B$199, "=Nacional")</f>
        <v>15738</v>
      </c>
      <c r="O3" s="8">
        <f>SUMIFS(Concentrado!P$2:P$199,Concentrado!$A$2:$A$199,"="&amp;$A3,Concentrado!$B$2:$B$199, "=Nacional")</f>
        <v>13316</v>
      </c>
      <c r="P3" s="8">
        <f>SUMIFS(Concentrado!Q$2:Q$199,Concentrado!$A$2:$A$199,"="&amp;$A3,Concentrado!$B$2:$B$199, "=Nacional")</f>
        <v>12195</v>
      </c>
      <c r="Q3" s="8">
        <f>SUMIFS(Concentrado!R$2:R$199,Concentrado!$A$2:$A$199,"="&amp;$A3,Concentrado!$B$2:$B$199, "=Nacional")</f>
        <v>48418</v>
      </c>
      <c r="R3" s="8">
        <f>SUMIFS(Concentrado!S$2:S$199,Concentrado!$A$2:$A$199,"="&amp;$A3,Concentrado!$B$2:$B$199, "=Nacional")</f>
        <v>26009</v>
      </c>
      <c r="S3" s="8">
        <f>SUMIFS(Concentrado!T$2:T$199,Concentrado!$A$2:$A$199,"="&amp;$A3,Concentrado!$B$2:$B$199, "=Nacional")</f>
        <v>22104</v>
      </c>
      <c r="T3" s="8">
        <f>SUMIFS(Concentrado!U$2:U$199,Concentrado!$A$2:$A$199,"="&amp;$A3,Concentrado!$B$2:$B$199, "=Nacional")</f>
        <v>3675</v>
      </c>
      <c r="U3" s="8">
        <f>SUMIFS(Concentrado!V$2:V$199,Concentrado!$A$2:$A$199,"="&amp;$A3,Concentrado!$B$2:$B$199, "=Nacional")</f>
        <v>1718</v>
      </c>
      <c r="V3" s="8">
        <f>SUMIFS(Concentrado!W$2:W$199,Concentrado!$A$2:$A$199,"="&amp;$A3,Concentrado!$B$2:$B$199, "=Nacional")</f>
        <v>232</v>
      </c>
      <c r="W3" s="8">
        <f>SUMIFS(Concentrado!X$2:X$199,Concentrado!$A$2:$A$199,"="&amp;$A3,Concentrado!$B$2:$B$199, "=Nacional")</f>
        <v>168</v>
      </c>
      <c r="X3" s="8">
        <f>SUMIFS(Concentrado!Y$2:Y$199,Concentrado!$A$2:$A$199,"="&amp;$A3,Concentrado!$B$2:$B$199, "=Nacional")</f>
        <v>348</v>
      </c>
      <c r="Y3" s="8">
        <f>SUMIFS(Concentrado!Z$2:Z$199,Concentrado!$A$2:$A$199,"="&amp;$A3,Concentrado!$B$2:$B$199, "=Nacional")</f>
        <v>155</v>
      </c>
      <c r="Z3" s="8">
        <f>SUMIFS(Concentrado!AA$2:AA$199,Concentrado!$A$2:$A$199,"="&amp;$A3,Concentrado!$B$2:$B$199, "=Nacional")</f>
        <v>2623379</v>
      </c>
    </row>
    <row r="4" spans="1:26" x14ac:dyDescent="0.25">
      <c r="A4" s="7">
        <v>2019</v>
      </c>
      <c r="B4" s="8">
        <f>SUMIFS(Concentrado!C$2:C$199,Concentrado!$A$2:$A$199,"="&amp;$A4,Concentrado!$B$2:$B$199, "=Nacional")</f>
        <v>315173</v>
      </c>
      <c r="C4" s="8">
        <f>SUMIFS(Concentrado!D$2:D$199,Concentrado!$A$2:$A$199,"="&amp;$A4,Concentrado!$B$2:$B$199, "=Nacional")</f>
        <v>966093</v>
      </c>
      <c r="D4" s="8">
        <f>SUMIFS(Concentrado!E$2:E$199,Concentrado!$A$2:$A$199,"="&amp;$A4,Concentrado!$B$2:$B$199, "=Nacional")</f>
        <v>507889</v>
      </c>
      <c r="E4" s="8">
        <f>SUMIFS(Concentrado!F$2:F$199,Concentrado!$A$2:$A$199,"="&amp;$A4,Concentrado!$B$2:$B$199, "=Nacional")</f>
        <v>237010</v>
      </c>
      <c r="F4" s="8">
        <f>SUMIFS(Concentrado!G$2:G$199,Concentrado!$A$2:$A$199,"="&amp;$A4,Concentrado!$B$2:$B$199, "=Nacional")</f>
        <v>133818</v>
      </c>
      <c r="G4" s="8">
        <f>SUMIFS(Concentrado!H$2:H$199,Concentrado!$A$2:$A$199,"="&amp;$A4,Concentrado!$B$2:$B$199, "=Nacional")</f>
        <v>90754</v>
      </c>
      <c r="H4" s="8">
        <f>SUMIFS(Concentrado!I$2:I$199,Concentrado!$A$2:$A$199,"="&amp;$A4,Concentrado!$B$2:$B$199, "=Nacional")</f>
        <v>68006</v>
      </c>
      <c r="I4" s="8">
        <f>SUMIFS(Concentrado!J$2:J$199,Concentrado!$A$2:$A$199,"="&amp;$A4,Concentrado!$B$2:$B$199, "=Nacional")</f>
        <v>53325</v>
      </c>
      <c r="J4" s="8">
        <f>SUMIFS(Concentrado!K$2:K$199,Concentrado!$A$2:$A$199,"="&amp;$A4,Concentrado!$B$2:$B$199, "=Nacional")</f>
        <v>39889</v>
      </c>
      <c r="K4" s="8">
        <f>SUMIFS(Concentrado!L$2:L$199,Concentrado!$A$2:$A$199,"="&amp;$A4,Concentrado!$B$2:$B$199, "=Nacional")</f>
        <v>30024</v>
      </c>
      <c r="L4" s="8">
        <f>SUMIFS(Concentrado!M$2:M$199,Concentrado!$A$2:$A$199,"="&amp;$A4,Concentrado!$B$2:$B$199, "=Nacional")</f>
        <v>24044</v>
      </c>
      <c r="M4" s="8">
        <f>SUMIFS(Concentrado!N$2:N$199,Concentrado!$A$2:$A$199,"="&amp;$A4,Concentrado!$B$2:$B$199, "=Nacional")</f>
        <v>19884</v>
      </c>
      <c r="N4" s="8">
        <f>SUMIFS(Concentrado!O$2:O$199,Concentrado!$A$2:$A$199,"="&amp;$A4,Concentrado!$B$2:$B$199, "=Nacional")</f>
        <v>16131</v>
      </c>
      <c r="O4" s="8">
        <f>SUMIFS(Concentrado!P$2:P$199,Concentrado!$A$2:$A$199,"="&amp;$A4,Concentrado!$B$2:$B$199, "=Nacional")</f>
        <v>13864</v>
      </c>
      <c r="P4" s="8">
        <f>SUMIFS(Concentrado!Q$2:Q$199,Concentrado!$A$2:$A$199,"="&amp;$A4,Concentrado!$B$2:$B$199, "=Nacional")</f>
        <v>12577</v>
      </c>
      <c r="Q4" s="8">
        <f>SUMIFS(Concentrado!R$2:R$199,Concentrado!$A$2:$A$199,"="&amp;$A4,Concentrado!$B$2:$B$199, "=Nacional")</f>
        <v>48232</v>
      </c>
      <c r="R4" s="8">
        <f>SUMIFS(Concentrado!S$2:S$199,Concentrado!$A$2:$A$199,"="&amp;$A4,Concentrado!$B$2:$B$199, "=Nacional")</f>
        <v>25583</v>
      </c>
      <c r="S4" s="8">
        <f>SUMIFS(Concentrado!T$2:T$199,Concentrado!$A$2:$A$199,"="&amp;$A4,Concentrado!$B$2:$B$199, "=Nacional")</f>
        <v>21237</v>
      </c>
      <c r="T4" s="8">
        <f>SUMIFS(Concentrado!U$2:U$199,Concentrado!$A$2:$A$199,"="&amp;$A4,Concentrado!$B$2:$B$199, "=Nacional")</f>
        <v>3554</v>
      </c>
      <c r="U4" s="8">
        <f>SUMIFS(Concentrado!V$2:V$199,Concentrado!$A$2:$A$199,"="&amp;$A4,Concentrado!$B$2:$B$199, "=Nacional")</f>
        <v>1612</v>
      </c>
      <c r="V4" s="8">
        <f>SUMIFS(Concentrado!W$2:W$199,Concentrado!$A$2:$A$199,"="&amp;$A4,Concentrado!$B$2:$B$199, "=Nacional")</f>
        <v>213</v>
      </c>
      <c r="W4" s="8">
        <f>SUMIFS(Concentrado!X$2:X$199,Concentrado!$A$2:$A$199,"="&amp;$A4,Concentrado!$B$2:$B$199, "=Nacional")</f>
        <v>151</v>
      </c>
      <c r="X4" s="8">
        <f>SUMIFS(Concentrado!Y$2:Y$199,Concentrado!$A$2:$A$199,"="&amp;$A4,Concentrado!$B$2:$B$199, "=Nacional")</f>
        <v>253</v>
      </c>
      <c r="Y4" s="8">
        <f>SUMIFS(Concentrado!Z$2:Z$199,Concentrado!$A$2:$A$199,"="&amp;$A4,Concentrado!$B$2:$B$199, "=Nacional")</f>
        <v>118</v>
      </c>
      <c r="Z4" s="8">
        <f>SUMIFS(Concentrado!AA$2:AA$199,Concentrado!$A$2:$A$199,"="&amp;$A4,Concentrado!$B$2:$B$199, "=Nacional")</f>
        <v>2629434</v>
      </c>
    </row>
    <row r="5" spans="1:26" x14ac:dyDescent="0.25">
      <c r="A5" s="7">
        <v>2020</v>
      </c>
      <c r="B5" s="8">
        <f>SUMIFS(Concentrado!C$2:C$199,Concentrado!$A$2:$A$199,"="&amp;$A5,Concentrado!$B$2:$B$199, "=Nacional")</f>
        <v>270147</v>
      </c>
      <c r="C5" s="8">
        <f>SUMIFS(Concentrado!D$2:D$199,Concentrado!$A$2:$A$199,"="&amp;$A5,Concentrado!$B$2:$B$199, "=Nacional")</f>
        <v>717607</v>
      </c>
      <c r="D5" s="8">
        <f>SUMIFS(Concentrado!E$2:E$199,Concentrado!$A$2:$A$199,"="&amp;$A5,Concentrado!$B$2:$B$199, "=Nacional")</f>
        <v>341090</v>
      </c>
      <c r="E5" s="8">
        <f>SUMIFS(Concentrado!F$2:F$199,Concentrado!$A$2:$A$199,"="&amp;$A5,Concentrado!$B$2:$B$199, "=Nacional")</f>
        <v>152100</v>
      </c>
      <c r="F5" s="8">
        <f>SUMIFS(Concentrado!G$2:G$199,Concentrado!$A$2:$A$199,"="&amp;$A5,Concentrado!$B$2:$B$199, "=Nacional")</f>
        <v>90693</v>
      </c>
      <c r="G5" s="8">
        <f>SUMIFS(Concentrado!H$2:H$199,Concentrado!$A$2:$A$199,"="&amp;$A5,Concentrado!$B$2:$B$199, "=Nacional")</f>
        <v>64260</v>
      </c>
      <c r="H5" s="8">
        <f>SUMIFS(Concentrado!I$2:I$199,Concentrado!$A$2:$A$199,"="&amp;$A5,Concentrado!$B$2:$B$199, "=Nacional")</f>
        <v>49648</v>
      </c>
      <c r="I5" s="8">
        <f>SUMIFS(Concentrado!J$2:J$199,Concentrado!$A$2:$A$199,"="&amp;$A5,Concentrado!$B$2:$B$199, "=Nacional")</f>
        <v>39760</v>
      </c>
      <c r="J5" s="8">
        <f>SUMIFS(Concentrado!K$2:K$199,Concentrado!$A$2:$A$199,"="&amp;$A5,Concentrado!$B$2:$B$199, "=Nacional")</f>
        <v>30427</v>
      </c>
      <c r="K5" s="8">
        <f>SUMIFS(Concentrado!L$2:L$199,Concentrado!$A$2:$A$199,"="&amp;$A5,Concentrado!$B$2:$B$199, "=Nacional")</f>
        <v>23460</v>
      </c>
      <c r="L5" s="8">
        <f>SUMIFS(Concentrado!M$2:M$199,Concentrado!$A$2:$A$199,"="&amp;$A5,Concentrado!$B$2:$B$199, "=Nacional")</f>
        <v>19849</v>
      </c>
      <c r="M5" s="8">
        <f>SUMIFS(Concentrado!N$2:N$199,Concentrado!$A$2:$A$199,"="&amp;$A5,Concentrado!$B$2:$B$199, "=Nacional")</f>
        <v>16398</v>
      </c>
      <c r="N5" s="8">
        <f>SUMIFS(Concentrado!O$2:O$199,Concentrado!$A$2:$A$199,"="&amp;$A5,Concentrado!$B$2:$B$199, "=Nacional")</f>
        <v>13442</v>
      </c>
      <c r="O5" s="8">
        <f>SUMIFS(Concentrado!P$2:P$199,Concentrado!$A$2:$A$199,"="&amp;$A5,Concentrado!$B$2:$B$199, "=Nacional")</f>
        <v>11602</v>
      </c>
      <c r="P5" s="8">
        <f>SUMIFS(Concentrado!Q$2:Q$199,Concentrado!$A$2:$A$199,"="&amp;$A5,Concentrado!$B$2:$B$199, "=Nacional")</f>
        <v>10417</v>
      </c>
      <c r="Q5" s="8">
        <f>SUMIFS(Concentrado!R$2:R$199,Concentrado!$A$2:$A$199,"="&amp;$A5,Concentrado!$B$2:$B$199, "=Nacional")</f>
        <v>41348</v>
      </c>
      <c r="R5" s="8">
        <f>SUMIFS(Concentrado!S$2:S$199,Concentrado!$A$2:$A$199,"="&amp;$A5,Concentrado!$B$2:$B$199, "=Nacional")</f>
        <v>21950</v>
      </c>
      <c r="S5" s="8">
        <f>SUMIFS(Concentrado!T$2:T$199,Concentrado!$A$2:$A$199,"="&amp;$A5,Concentrado!$B$2:$B$199, "=Nacional")</f>
        <v>18309</v>
      </c>
      <c r="T5" s="8">
        <f>SUMIFS(Concentrado!U$2:U$199,Concentrado!$A$2:$A$199,"="&amp;$A5,Concentrado!$B$2:$B$199, "=Nacional")</f>
        <v>3029</v>
      </c>
      <c r="U5" s="8">
        <f>SUMIFS(Concentrado!V$2:V$199,Concentrado!$A$2:$A$199,"="&amp;$A5,Concentrado!$B$2:$B$199, "=Nacional")</f>
        <v>1356</v>
      </c>
      <c r="V5" s="8">
        <f>SUMIFS(Concentrado!W$2:W$199,Concentrado!$A$2:$A$199,"="&amp;$A5,Concentrado!$B$2:$B$199, "=Nacional")</f>
        <v>150</v>
      </c>
      <c r="W5" s="8">
        <f>SUMIFS(Concentrado!X$2:X$199,Concentrado!$A$2:$A$199,"="&amp;$A5,Concentrado!$B$2:$B$199, "=Nacional")</f>
        <v>65</v>
      </c>
      <c r="X5" s="8">
        <f>SUMIFS(Concentrado!Y$2:Y$199,Concentrado!$A$2:$A$199,"="&amp;$A5,Concentrado!$B$2:$B$199, "=Nacional")</f>
        <v>86</v>
      </c>
      <c r="Y5" s="8">
        <f>SUMIFS(Concentrado!Z$2:Z$199,Concentrado!$A$2:$A$199,"="&amp;$A5,Concentrado!$B$2:$B$199, "=Nacional")</f>
        <v>151</v>
      </c>
      <c r="Z5" s="8">
        <f>SUMIFS(Concentrado!AA$2:AA$199,Concentrado!$A$2:$A$199,"="&amp;$A5,Concentrado!$B$2:$B$199, "=Nacional")</f>
        <v>1937344</v>
      </c>
    </row>
    <row r="6" spans="1:26" x14ac:dyDescent="0.25">
      <c r="A6" s="7">
        <v>2021</v>
      </c>
      <c r="B6" s="8">
        <f>SUMIFS(Concentrado!C$2:C$199,Concentrado!$A$2:$A$199,"="&amp;$A6,Concentrado!$B$2:$B$199, "=Nacional")</f>
        <v>304507</v>
      </c>
      <c r="C6" s="8">
        <f>SUMIFS(Concentrado!D$2:D$199,Concentrado!$A$2:$A$199,"="&amp;$A6,Concentrado!$B$2:$B$199, "=Nacional")</f>
        <v>753768</v>
      </c>
      <c r="D6" s="8">
        <f>SUMIFS(Concentrado!E$2:E$199,Concentrado!$A$2:$A$199,"="&amp;$A6,Concentrado!$B$2:$B$199, "=Nacional")</f>
        <v>358564</v>
      </c>
      <c r="E6" s="8">
        <f>SUMIFS(Concentrado!F$2:F$199,Concentrado!$A$2:$A$199,"="&amp;$A6,Concentrado!$B$2:$B$199, "=Nacional")</f>
        <v>159189</v>
      </c>
      <c r="F6" s="8">
        <f>SUMIFS(Concentrado!G$2:G$199,Concentrado!$A$2:$A$199,"="&amp;$A6,Concentrado!$B$2:$B$199, "=Nacional")</f>
        <v>97248</v>
      </c>
      <c r="G6" s="8">
        <f>SUMIFS(Concentrado!H$2:H$199,Concentrado!$A$2:$A$199,"="&amp;$A6,Concentrado!$B$2:$B$199, "=Nacional")</f>
        <v>68953</v>
      </c>
      <c r="H6" s="8">
        <f>SUMIFS(Concentrado!I$2:I$199,Concentrado!$A$2:$A$199,"="&amp;$A6,Concentrado!$B$2:$B$199, "=Nacional")</f>
        <v>53974</v>
      </c>
      <c r="I6" s="8">
        <f>SUMIFS(Concentrado!J$2:J$199,Concentrado!$A$2:$A$199,"="&amp;$A6,Concentrado!$B$2:$B$199, "=Nacional")</f>
        <v>44185</v>
      </c>
      <c r="J6" s="8">
        <f>SUMIFS(Concentrado!K$2:K$199,Concentrado!$A$2:$A$199,"="&amp;$A6,Concentrado!$B$2:$B$199, "=Nacional")</f>
        <v>34611</v>
      </c>
      <c r="K6" s="8">
        <f>SUMIFS(Concentrado!L$2:L$199,Concentrado!$A$2:$A$199,"="&amp;$A6,Concentrado!$B$2:$B$199, "=Nacional")</f>
        <v>27207</v>
      </c>
      <c r="L6" s="8">
        <f>SUMIFS(Concentrado!M$2:M$199,Concentrado!$A$2:$A$199,"="&amp;$A6,Concentrado!$B$2:$B$199, "=Nacional")</f>
        <v>22701</v>
      </c>
      <c r="M6" s="8">
        <f>SUMIFS(Concentrado!N$2:N$199,Concentrado!$A$2:$A$199,"="&amp;$A6,Concentrado!$B$2:$B$199, "=Nacional")</f>
        <v>19180</v>
      </c>
      <c r="N6" s="8">
        <f>SUMIFS(Concentrado!O$2:O$199,Concentrado!$A$2:$A$199,"="&amp;$A6,Concentrado!$B$2:$B$199, "=Nacional")</f>
        <v>15927</v>
      </c>
      <c r="O6" s="8">
        <f>SUMIFS(Concentrado!P$2:P$199,Concentrado!$A$2:$A$199,"="&amp;$A6,Concentrado!$B$2:$B$199, "=Nacional")</f>
        <v>13565</v>
      </c>
      <c r="P6" s="8">
        <f>SUMIFS(Concentrado!Q$2:Q$199,Concentrado!$A$2:$A$199,"="&amp;$A6,Concentrado!$B$2:$B$199, "=Nacional")</f>
        <v>12511</v>
      </c>
      <c r="Q6" s="8">
        <f>SUMIFS(Concentrado!R$2:R$199,Concentrado!$A$2:$A$199,"="&amp;$A6,Concentrado!$B$2:$B$199, "=Nacional")</f>
        <v>49684</v>
      </c>
      <c r="R6" s="8">
        <f>SUMIFS(Concentrado!S$2:S$199,Concentrado!$A$2:$A$199,"="&amp;$A6,Concentrado!$B$2:$B$199, "=Nacional")</f>
        <v>26294</v>
      </c>
      <c r="S6" s="8">
        <f>SUMIFS(Concentrado!T$2:T$199,Concentrado!$A$2:$A$199,"="&amp;$A6,Concentrado!$B$2:$B$199, "=Nacional")</f>
        <v>21259</v>
      </c>
      <c r="T6" s="8">
        <f>SUMIFS(Concentrado!U$2:U$199,Concentrado!$A$2:$A$199,"="&amp;$A6,Concentrado!$B$2:$B$199, "=Nacional")</f>
        <v>3516</v>
      </c>
      <c r="U6" s="8">
        <f>SUMIFS(Concentrado!V$2:V$199,Concentrado!$A$2:$A$199,"="&amp;$A6,Concentrado!$B$2:$B$199, "=Nacional")</f>
        <v>1476</v>
      </c>
      <c r="V6" s="8">
        <f>SUMIFS(Concentrado!W$2:W$199,Concentrado!$A$2:$A$199,"="&amp;$A6,Concentrado!$B$2:$B$199, "=Nacional")</f>
        <v>148</v>
      </c>
      <c r="W6" s="8">
        <f>SUMIFS(Concentrado!X$2:X$199,Concentrado!$A$2:$A$199,"="&amp;$A6,Concentrado!$B$2:$B$199, "=Nacional")</f>
        <v>88</v>
      </c>
      <c r="X6" s="8">
        <f>SUMIFS(Concentrado!Y$2:Y$199,Concentrado!$A$2:$A$199,"="&amp;$A6,Concentrado!$B$2:$B$199, "=Nacional")</f>
        <v>107</v>
      </c>
      <c r="Y6" s="8">
        <f>SUMIFS(Concentrado!Z$2:Z$199,Concentrado!$A$2:$A$199,"="&amp;$A6,Concentrado!$B$2:$B$199, "=Nacional")</f>
        <v>117</v>
      </c>
      <c r="Z6" s="8">
        <f>SUMIFS(Concentrado!AA$2:AA$199,Concentrado!$A$2:$A$199,"="&amp;$A6,Concentrado!$B$2:$B$199, "=Nacional")</f>
        <v>2088779</v>
      </c>
    </row>
    <row r="7" spans="1:26" x14ac:dyDescent="0.25">
      <c r="A7" s="7">
        <v>2022</v>
      </c>
      <c r="B7" s="8">
        <f>SUMIFS(Concentrado!C$2:C$199,Concentrado!$A$2:$A$199,"="&amp;$A7,Concentrado!$B$2:$B$199, "=Nacional")</f>
        <v>280389</v>
      </c>
      <c r="C7" s="8">
        <f>SUMIFS(Concentrado!D$2:D$199,Concentrado!$A$2:$A$199,"="&amp;$A7,Concentrado!$B$2:$B$199, "=Nacional")</f>
        <v>774282</v>
      </c>
      <c r="D7" s="8">
        <f>SUMIFS(Concentrado!E$2:E$199,Concentrado!$A$2:$A$199,"="&amp;$A7,Concentrado!$B$2:$B$199, "=Nacional")</f>
        <v>380409</v>
      </c>
      <c r="E7" s="8">
        <f>SUMIFS(Concentrado!F$2:F$199,Concentrado!$A$2:$A$199,"="&amp;$A7,Concentrado!$B$2:$B$199, "=Nacional")</f>
        <v>168230</v>
      </c>
      <c r="F7" s="8">
        <f>SUMIFS(Concentrado!G$2:G$199,Concentrado!$A$2:$A$199,"="&amp;$A7,Concentrado!$B$2:$B$199, "=Nacional")</f>
        <v>97818</v>
      </c>
      <c r="G7" s="8">
        <f>SUMIFS(Concentrado!H$2:H$199,Concentrado!$A$2:$A$199,"="&amp;$A7,Concentrado!$B$2:$B$199, "=Nacional")</f>
        <v>68531</v>
      </c>
      <c r="H7" s="8">
        <f>SUMIFS(Concentrado!I$2:I$199,Concentrado!$A$2:$A$199,"="&amp;$A7,Concentrado!$B$2:$B$199, "=Nacional")</f>
        <v>52827</v>
      </c>
      <c r="I7" s="8">
        <f>SUMIFS(Concentrado!J$2:J$199,Concentrado!$A$2:$A$199,"="&amp;$A7,Concentrado!$B$2:$B$199, "=Nacional")</f>
        <v>42447</v>
      </c>
      <c r="J7" s="8">
        <f>SUMIFS(Concentrado!K$2:K$199,Concentrado!$A$2:$A$199,"="&amp;$A7,Concentrado!$B$2:$B$199, "=Nacional")</f>
        <v>32562</v>
      </c>
      <c r="K7" s="8">
        <f>SUMIFS(Concentrado!L$2:L$199,Concentrado!$A$2:$A$199,"="&amp;$A7,Concentrado!$B$2:$B$199, "=Nacional")</f>
        <v>24758</v>
      </c>
      <c r="L7" s="8">
        <f>SUMIFS(Concentrado!M$2:M$199,Concentrado!$A$2:$A$199,"="&amp;$A7,Concentrado!$B$2:$B$199, "=Nacional")</f>
        <v>20505</v>
      </c>
      <c r="M7" s="8">
        <f>SUMIFS(Concentrado!N$2:N$199,Concentrado!$A$2:$A$199,"="&amp;$A7,Concentrado!$B$2:$B$199, "=Nacional")</f>
        <v>17033</v>
      </c>
      <c r="N7" s="8">
        <f>SUMIFS(Concentrado!O$2:O$199,Concentrado!$A$2:$A$199,"="&amp;$A7,Concentrado!$B$2:$B$199, "=Nacional")</f>
        <v>13868</v>
      </c>
      <c r="O7" s="8">
        <f>SUMIFS(Concentrado!P$2:P$199,Concentrado!$A$2:$A$199,"="&amp;$A7,Concentrado!$B$2:$B$199, "=Nacional")</f>
        <v>11870</v>
      </c>
      <c r="P7" s="8">
        <f>SUMIFS(Concentrado!Q$2:Q$199,Concentrado!$A$2:$A$199,"="&amp;$A7,Concentrado!$B$2:$B$199, "=Nacional")</f>
        <v>10669</v>
      </c>
      <c r="Q7" s="8">
        <f>SUMIFS(Concentrado!R$2:R$199,Concentrado!$A$2:$A$199,"="&amp;$A7,Concentrado!$B$2:$B$199, "=Nacional")</f>
        <v>42337</v>
      </c>
      <c r="R7" s="8">
        <f>SUMIFS(Concentrado!S$2:S$199,Concentrado!$A$2:$A$199,"="&amp;$A7,Concentrado!$B$2:$B$199, "=Nacional")</f>
        <v>22508</v>
      </c>
      <c r="S7" s="8">
        <f>SUMIFS(Concentrado!T$2:T$199,Concentrado!$A$2:$A$199,"="&amp;$A7,Concentrado!$B$2:$B$199, "=Nacional")</f>
        <v>18590</v>
      </c>
      <c r="T7" s="8">
        <f>SUMIFS(Concentrado!U$2:U$199,Concentrado!$A$2:$A$199,"="&amp;$A7,Concentrado!$B$2:$B$199, "=Nacional")</f>
        <v>3177</v>
      </c>
      <c r="U7" s="8">
        <f>SUMIFS(Concentrado!V$2:V$199,Concentrado!$A$2:$A$199,"="&amp;$A7,Concentrado!$B$2:$B$199, "=Nacional")</f>
        <v>1372</v>
      </c>
      <c r="V7" s="8">
        <f>SUMIFS(Concentrado!W$2:W$199,Concentrado!$A$2:$A$199,"="&amp;$A7,Concentrado!$B$2:$B$199, "=Nacional")</f>
        <v>168</v>
      </c>
      <c r="W7" s="8">
        <f>SUMIFS(Concentrado!X$2:X$199,Concentrado!$A$2:$A$199,"="&amp;$A7,Concentrado!$B$2:$B$199, "=Nacional")</f>
        <v>94</v>
      </c>
      <c r="X7" s="8">
        <f>SUMIFS(Concentrado!Y$2:Y$199,Concentrado!$A$2:$A$199,"="&amp;$A7,Concentrado!$B$2:$B$199, "=Nacional")</f>
        <v>154</v>
      </c>
      <c r="Y7" s="8">
        <f>SUMIFS(Concentrado!Z$2:Z$199,Concentrado!$A$2:$A$199,"="&amp;$A7,Concentrado!$B$2:$B$199, "=Nacional")</f>
        <v>182</v>
      </c>
      <c r="Z7" s="8">
        <f>SUMIFS(Concentrado!AA$2:AA$199,Concentrado!$A$2:$A$199,"="&amp;$A7,Concentrado!$B$2:$B$199, "=Nacional")</f>
        <v>2084780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"=Nayarit")</f>
        <v>1824</v>
      </c>
      <c r="C2" s="9">
        <f>SUMIFS(Concentrado!D$2:D$199,Concentrado!$A$2:$A$199,"="&amp;$A2,Concentrado!$B$2:$B$199, "=Nayarit")</f>
        <v>8833</v>
      </c>
      <c r="D2" s="9">
        <f>SUMIFS(Concentrado!E$2:E$199,Concentrado!$A$2:$A$199,"="&amp;$A2,Concentrado!$B$2:$B$199, "=Nayarit")</f>
        <v>3782</v>
      </c>
      <c r="E2" s="9">
        <f>SUMIFS(Concentrado!F$2:F$199,Concentrado!$A$2:$A$199,"="&amp;$A2,Concentrado!$B$2:$B$199, "=Nayarit")</f>
        <v>1613</v>
      </c>
      <c r="F2" s="9">
        <f>SUMIFS(Concentrado!G$2:G$199,Concentrado!$A$2:$A$199,"="&amp;$A2,Concentrado!$B$2:$B$199, "=Nayarit")</f>
        <v>935</v>
      </c>
      <c r="G2" s="9">
        <f>SUMIFS(Concentrado!H$2:H$199,Concentrado!$A$2:$A$199,"="&amp;$A2,Concentrado!$B$2:$B$199, "=Nayarit")</f>
        <v>592</v>
      </c>
      <c r="H2" s="9">
        <f>SUMIFS(Concentrado!I$2:I$199,Concentrado!$A$2:$A$199,"="&amp;$A2,Concentrado!$B$2:$B$199, "=Nayarit")</f>
        <v>430</v>
      </c>
      <c r="I2" s="9">
        <f>SUMIFS(Concentrado!J$2:J$199,Concentrado!$A$2:$A$199,"="&amp;$A2,Concentrado!$B$2:$B$199, "=Nayarit")</f>
        <v>379</v>
      </c>
      <c r="J2" s="9">
        <f>SUMIFS(Concentrado!K$2:K$199,Concentrado!$A$2:$A$199,"="&amp;$A2,Concentrado!$B$2:$B$199, "=Nayarit")</f>
        <v>234</v>
      </c>
      <c r="K2" s="9">
        <f>SUMIFS(Concentrado!L$2:L$199,Concentrado!$A$2:$A$199,"="&amp;$A2,Concentrado!$B$2:$B$199, "=Nayarit")</f>
        <v>168</v>
      </c>
      <c r="L2" s="9">
        <f>SUMIFS(Concentrado!M$2:M$199,Concentrado!$A$2:$A$199,"="&amp;$A2,Concentrado!$B$2:$B$199, "=Nayarit")</f>
        <v>132</v>
      </c>
      <c r="M2" s="9">
        <f>SUMIFS(Concentrado!N$2:N$199,Concentrado!$A$2:$A$199,"="&amp;$A2,Concentrado!$B$2:$B$199, "=Nayarit")</f>
        <v>115</v>
      </c>
      <c r="N2" s="9">
        <f>SUMIFS(Concentrado!O$2:O$199,Concentrado!$A$2:$A$199,"="&amp;$A2,Concentrado!$B$2:$B$199, "=Nayarit")</f>
        <v>114</v>
      </c>
      <c r="O2" s="9">
        <f>SUMIFS(Concentrado!P$2:P$199,Concentrado!$A$2:$A$199,"="&amp;$A2,Concentrado!$B$2:$B$199, "=Nayarit")</f>
        <v>78</v>
      </c>
      <c r="P2" s="9">
        <f>SUMIFS(Concentrado!Q$2:Q$199,Concentrado!$A$2:$A$199,"="&amp;$A2,Concentrado!$B$2:$B$199, "=Nayarit")</f>
        <v>80</v>
      </c>
      <c r="Q2" s="9">
        <f>SUMIFS(Concentrado!R$2:R$199,Concentrado!$A$2:$A$199,"="&amp;$A2,Concentrado!$B$2:$B$199, "=Nayarit")</f>
        <v>266</v>
      </c>
      <c r="R2" s="9">
        <f>SUMIFS(Concentrado!S$2:S$199,Concentrado!$A$2:$A$199,"="&amp;$A2,Concentrado!$B$2:$B$199, "=Nayarit")</f>
        <v>162</v>
      </c>
      <c r="S2" s="9">
        <f>SUMIFS(Concentrado!T$2:T$199,Concentrado!$A$2:$A$199,"="&amp;$A2,Concentrado!$B$2:$B$199, "=Nayarit")</f>
        <v>109</v>
      </c>
      <c r="T2" s="9">
        <f>SUMIFS(Concentrado!U$2:U$199,Concentrado!$A$2:$A$199,"="&amp;$A2,Concentrado!$B$2:$B$199, "=Nayarit")</f>
        <v>22</v>
      </c>
      <c r="U2" s="9">
        <f>SUMIFS(Concentrado!V$2:V$199,Concentrado!$A$2:$A$199,"="&amp;$A2,Concentrado!$B$2:$B$199, "=Nayarit")</f>
        <v>10</v>
      </c>
      <c r="V2" s="9">
        <f>SUMIFS(Concentrado!W$2:W$199,Concentrado!$A$2:$A$199,"="&amp;$A2,Concentrado!$B$2:$B$199, "=Nayarit")</f>
        <v>1</v>
      </c>
      <c r="W2" s="9">
        <f>SUMIFS(Concentrado!X$2:X$199,Concentrado!$A$2:$A$199,"="&amp;$A2,Concentrado!$B$2:$B$199, "=Nayarit")</f>
        <v>2</v>
      </c>
      <c r="X2" s="9">
        <f>SUMIFS(Concentrado!Y$2:Y$199,Concentrado!$A$2:$A$199,"="&amp;$A2,Concentrado!$B$2:$B$199, "=Nayarit")</f>
        <v>1</v>
      </c>
      <c r="Y2" s="9">
        <f>SUMIFS(Concentrado!Z$2:Z$199,Concentrado!$A$2:$A$199,"="&amp;$A2,Concentrado!$B$2:$B$199, "=Nayarit")</f>
        <v>2</v>
      </c>
      <c r="Z2" s="9">
        <f>SUMIFS(Concentrado!AA$2:AA$199,Concentrado!$A$2:$A$199,"="&amp;$A2,Concentrado!$B$2:$B$199, "=Nayarit")</f>
        <v>19884</v>
      </c>
    </row>
    <row r="3" spans="1:26" x14ac:dyDescent="0.25">
      <c r="A3" s="6">
        <v>2018</v>
      </c>
      <c r="B3" s="9">
        <f>SUMIFS(Concentrado!C$2:C$199,Concentrado!$A$2:$A$199,"="&amp;$A3,Concentrado!$B$2:$B$199, "=Nayarit")</f>
        <v>1920</v>
      </c>
      <c r="C3" s="9">
        <f>SUMIFS(Concentrado!D$2:D$199,Concentrado!$A$2:$A$199,"="&amp;$A3,Concentrado!$B$2:$B$199, "=Nayarit")</f>
        <v>9199</v>
      </c>
      <c r="D3" s="9">
        <f>SUMIFS(Concentrado!E$2:E$199,Concentrado!$A$2:$A$199,"="&amp;$A3,Concentrado!$B$2:$B$199, "=Nayarit")</f>
        <v>3586</v>
      </c>
      <c r="E3" s="9">
        <f>SUMIFS(Concentrado!F$2:F$199,Concentrado!$A$2:$A$199,"="&amp;$A3,Concentrado!$B$2:$B$199, "=Nayarit")</f>
        <v>1562</v>
      </c>
      <c r="F3" s="9">
        <f>SUMIFS(Concentrado!G$2:G$199,Concentrado!$A$2:$A$199,"="&amp;$A3,Concentrado!$B$2:$B$199, "=Nayarit")</f>
        <v>833</v>
      </c>
      <c r="G3" s="9">
        <f>SUMIFS(Concentrado!H$2:H$199,Concentrado!$A$2:$A$199,"="&amp;$A3,Concentrado!$B$2:$B$199, "=Nayarit")</f>
        <v>511</v>
      </c>
      <c r="H3" s="9">
        <f>SUMIFS(Concentrado!I$2:I$199,Concentrado!$A$2:$A$199,"="&amp;$A3,Concentrado!$B$2:$B$199, "=Nayarit")</f>
        <v>407</v>
      </c>
      <c r="I3" s="9">
        <f>SUMIFS(Concentrado!J$2:J$199,Concentrado!$A$2:$A$199,"="&amp;$A3,Concentrado!$B$2:$B$199, "=Nayarit")</f>
        <v>287</v>
      </c>
      <c r="J3" s="9">
        <f>SUMIFS(Concentrado!K$2:K$199,Concentrado!$A$2:$A$199,"="&amp;$A3,Concentrado!$B$2:$B$199, "=Nayarit")</f>
        <v>238</v>
      </c>
      <c r="K3" s="9">
        <f>SUMIFS(Concentrado!L$2:L$199,Concentrado!$A$2:$A$199,"="&amp;$A3,Concentrado!$B$2:$B$199, "=Nayarit")</f>
        <v>187</v>
      </c>
      <c r="L3" s="9">
        <f>SUMIFS(Concentrado!M$2:M$199,Concentrado!$A$2:$A$199,"="&amp;$A3,Concentrado!$B$2:$B$199, "=Nayarit")</f>
        <v>128</v>
      </c>
      <c r="M3" s="9">
        <f>SUMIFS(Concentrado!N$2:N$199,Concentrado!$A$2:$A$199,"="&amp;$A3,Concentrado!$B$2:$B$199, "=Nayarit")</f>
        <v>111</v>
      </c>
      <c r="N3" s="9">
        <f>SUMIFS(Concentrado!O$2:O$199,Concentrado!$A$2:$A$199,"="&amp;$A3,Concentrado!$B$2:$B$199, "=Nayarit")</f>
        <v>93</v>
      </c>
      <c r="O3" s="9">
        <f>SUMIFS(Concentrado!P$2:P$199,Concentrado!$A$2:$A$199,"="&amp;$A3,Concentrado!$B$2:$B$199, "=Nayarit")</f>
        <v>61</v>
      </c>
      <c r="P3" s="9">
        <f>SUMIFS(Concentrado!Q$2:Q$199,Concentrado!$A$2:$A$199,"="&amp;$A3,Concentrado!$B$2:$B$199, "=Nayarit")</f>
        <v>54</v>
      </c>
      <c r="Q3" s="9">
        <f>SUMIFS(Concentrado!R$2:R$199,Concentrado!$A$2:$A$199,"="&amp;$A3,Concentrado!$B$2:$B$199, "=Nayarit")</f>
        <v>256</v>
      </c>
      <c r="R3" s="9">
        <f>SUMIFS(Concentrado!S$2:S$199,Concentrado!$A$2:$A$199,"="&amp;$A3,Concentrado!$B$2:$B$199, "=Nayarit")</f>
        <v>101</v>
      </c>
      <c r="S3" s="9">
        <f>SUMIFS(Concentrado!T$2:T$199,Concentrado!$A$2:$A$199,"="&amp;$A3,Concentrado!$B$2:$B$199, "=Nayarit")</f>
        <v>102</v>
      </c>
      <c r="T3" s="9">
        <f>SUMIFS(Concentrado!U$2:U$199,Concentrado!$A$2:$A$199,"="&amp;$A3,Concentrado!$B$2:$B$199, "=Nayarit")</f>
        <v>13</v>
      </c>
      <c r="U3" s="9">
        <f>SUMIFS(Concentrado!V$2:V$199,Concentrado!$A$2:$A$199,"="&amp;$A3,Concentrado!$B$2:$B$199, "=Nayarit")</f>
        <v>10</v>
      </c>
      <c r="V3" s="9">
        <f>SUMIFS(Concentrado!W$2:W$199,Concentrado!$A$2:$A$199,"="&amp;$A3,Concentrado!$B$2:$B$199, "=Nayarit")</f>
        <v>0</v>
      </c>
      <c r="W3" s="9">
        <f>SUMIFS(Concentrado!X$2:X$199,Concentrado!$A$2:$A$199,"="&amp;$A3,Concentrado!$B$2:$B$199, "=Nayarit")</f>
        <v>1</v>
      </c>
      <c r="X3" s="9">
        <f>SUMIFS(Concentrado!Y$2:Y$199,Concentrado!$A$2:$A$199,"="&amp;$A3,Concentrado!$B$2:$B$199, "=Nayarit")</f>
        <v>5</v>
      </c>
      <c r="Y3" s="9">
        <f>SUMIFS(Concentrado!Z$2:Z$199,Concentrado!$A$2:$A$199,"="&amp;$A3,Concentrado!$B$2:$B$199, "=Nayarit")</f>
        <v>0</v>
      </c>
      <c r="Z3" s="9">
        <f>SUMIFS(Concentrado!AA$2:AA$199,Concentrado!$A$2:$A$199,"="&amp;$A3,Concentrado!$B$2:$B$199, "=Nayarit")</f>
        <v>19665</v>
      </c>
    </row>
    <row r="4" spans="1:26" x14ac:dyDescent="0.25">
      <c r="A4" s="6">
        <v>2019</v>
      </c>
      <c r="B4" s="9">
        <f>SUMIFS(Concentrado!C$2:C$199,Concentrado!$A$2:$A$199,"="&amp;$A4,Concentrado!$B$2:$B$199, "=Nayarit")</f>
        <v>1599</v>
      </c>
      <c r="C4" s="9">
        <f>SUMIFS(Concentrado!D$2:D$199,Concentrado!$A$2:$A$199,"="&amp;$A4,Concentrado!$B$2:$B$199, "=Nayarit")</f>
        <v>9219</v>
      </c>
      <c r="D4" s="9">
        <f>SUMIFS(Concentrado!E$2:E$199,Concentrado!$A$2:$A$199,"="&amp;$A4,Concentrado!$B$2:$B$199, "=Nayarit")</f>
        <v>3767</v>
      </c>
      <c r="E4" s="9">
        <f>SUMIFS(Concentrado!F$2:F$199,Concentrado!$A$2:$A$199,"="&amp;$A4,Concentrado!$B$2:$B$199, "=Nayarit")</f>
        <v>1696</v>
      </c>
      <c r="F4" s="9">
        <f>SUMIFS(Concentrado!G$2:G$199,Concentrado!$A$2:$A$199,"="&amp;$A4,Concentrado!$B$2:$B$199, "=Nayarit")</f>
        <v>946</v>
      </c>
      <c r="G4" s="9">
        <f>SUMIFS(Concentrado!H$2:H$199,Concentrado!$A$2:$A$199,"="&amp;$A4,Concentrado!$B$2:$B$199, "=Nayarit")</f>
        <v>586</v>
      </c>
      <c r="H4" s="9">
        <f>SUMIFS(Concentrado!I$2:I$199,Concentrado!$A$2:$A$199,"="&amp;$A4,Concentrado!$B$2:$B$199, "=Nayarit")</f>
        <v>470</v>
      </c>
      <c r="I4" s="9">
        <f>SUMIFS(Concentrado!J$2:J$199,Concentrado!$A$2:$A$199,"="&amp;$A4,Concentrado!$B$2:$B$199, "=Nayarit")</f>
        <v>362</v>
      </c>
      <c r="J4" s="9">
        <f>SUMIFS(Concentrado!K$2:K$199,Concentrado!$A$2:$A$199,"="&amp;$A4,Concentrado!$B$2:$B$199, "=Nayarit")</f>
        <v>264</v>
      </c>
      <c r="K4" s="9">
        <f>SUMIFS(Concentrado!L$2:L$199,Concentrado!$A$2:$A$199,"="&amp;$A4,Concentrado!$B$2:$B$199, "=Nayarit")</f>
        <v>189</v>
      </c>
      <c r="L4" s="9">
        <f>SUMIFS(Concentrado!M$2:M$199,Concentrado!$A$2:$A$199,"="&amp;$A4,Concentrado!$B$2:$B$199, "=Nayarit")</f>
        <v>163</v>
      </c>
      <c r="M4" s="9">
        <f>SUMIFS(Concentrado!N$2:N$199,Concentrado!$A$2:$A$199,"="&amp;$A4,Concentrado!$B$2:$B$199, "=Nayarit")</f>
        <v>137</v>
      </c>
      <c r="N4" s="9">
        <f>SUMIFS(Concentrado!O$2:O$199,Concentrado!$A$2:$A$199,"="&amp;$A4,Concentrado!$B$2:$B$199, "=Nayarit")</f>
        <v>103</v>
      </c>
      <c r="O4" s="9">
        <f>SUMIFS(Concentrado!P$2:P$199,Concentrado!$A$2:$A$199,"="&amp;$A4,Concentrado!$B$2:$B$199, "=Nayarit")</f>
        <v>78</v>
      </c>
      <c r="P4" s="9">
        <f>SUMIFS(Concentrado!Q$2:Q$199,Concentrado!$A$2:$A$199,"="&amp;$A4,Concentrado!$B$2:$B$199, "=Nayarit")</f>
        <v>66</v>
      </c>
      <c r="Q4" s="9">
        <f>SUMIFS(Concentrado!R$2:R$199,Concentrado!$A$2:$A$199,"="&amp;$A4,Concentrado!$B$2:$B$199, "=Nayarit")</f>
        <v>290</v>
      </c>
      <c r="R4" s="9">
        <f>SUMIFS(Concentrado!S$2:S$199,Concentrado!$A$2:$A$199,"="&amp;$A4,Concentrado!$B$2:$B$199, "=Nayarit")</f>
        <v>152</v>
      </c>
      <c r="S4" s="9">
        <f>SUMIFS(Concentrado!T$2:T$199,Concentrado!$A$2:$A$199,"="&amp;$A4,Concentrado!$B$2:$B$199, "=Nayarit")</f>
        <v>150</v>
      </c>
      <c r="T4" s="9">
        <f>SUMIFS(Concentrado!U$2:U$199,Concentrado!$A$2:$A$199,"="&amp;$A4,Concentrado!$B$2:$B$199, "=Nayarit")</f>
        <v>26</v>
      </c>
      <c r="U4" s="9">
        <f>SUMIFS(Concentrado!V$2:V$199,Concentrado!$A$2:$A$199,"="&amp;$A4,Concentrado!$B$2:$B$199, "=Nayarit")</f>
        <v>13</v>
      </c>
      <c r="V4" s="9">
        <f>SUMIFS(Concentrado!W$2:W$199,Concentrado!$A$2:$A$199,"="&amp;$A4,Concentrado!$B$2:$B$199, "=Nayarit")</f>
        <v>1</v>
      </c>
      <c r="W4" s="9">
        <f>SUMIFS(Concentrado!X$2:X$199,Concentrado!$A$2:$A$199,"="&amp;$A4,Concentrado!$B$2:$B$199, "=Nayarit")</f>
        <v>3</v>
      </c>
      <c r="X4" s="9">
        <f>SUMIFS(Concentrado!Y$2:Y$199,Concentrado!$A$2:$A$199,"="&amp;$A4,Concentrado!$B$2:$B$199, "=Nayarit")</f>
        <v>0</v>
      </c>
      <c r="Y4" s="9">
        <f>SUMIFS(Concentrado!Z$2:Z$199,Concentrado!$A$2:$A$199,"="&amp;$A4,Concentrado!$B$2:$B$199, "=Nayarit")</f>
        <v>0</v>
      </c>
      <c r="Z4" s="9">
        <f>SUMIFS(Concentrado!AA$2:AA$199,Concentrado!$A$2:$A$199,"="&amp;$A4,Concentrado!$B$2:$B$199, "=Nayarit")</f>
        <v>20280</v>
      </c>
    </row>
    <row r="5" spans="1:26" x14ac:dyDescent="0.25">
      <c r="A5" s="6">
        <v>2020</v>
      </c>
      <c r="B5" s="9">
        <f>SUMIFS(Concentrado!C$2:C$199,Concentrado!$A$2:$A$199,"="&amp;$A5,Concentrado!$B$2:$B$199, "=Nayarit")</f>
        <v>870</v>
      </c>
      <c r="C5" s="9">
        <f>SUMIFS(Concentrado!D$2:D$199,Concentrado!$A$2:$A$199,"="&amp;$A5,Concentrado!$B$2:$B$199, "=Nayarit")</f>
        <v>6122</v>
      </c>
      <c r="D5" s="9">
        <f>SUMIFS(Concentrado!E$2:E$199,Concentrado!$A$2:$A$199,"="&amp;$A5,Concentrado!$B$2:$B$199, "=Nayarit")</f>
        <v>3001</v>
      </c>
      <c r="E5" s="9">
        <f>SUMIFS(Concentrado!F$2:F$199,Concentrado!$A$2:$A$199,"="&amp;$A5,Concentrado!$B$2:$B$199, "=Nayarit")</f>
        <v>1272</v>
      </c>
      <c r="F5" s="9">
        <f>SUMIFS(Concentrado!G$2:G$199,Concentrado!$A$2:$A$199,"="&amp;$A5,Concentrado!$B$2:$B$199, "=Nayarit")</f>
        <v>780</v>
      </c>
      <c r="G5" s="9">
        <f>SUMIFS(Concentrado!H$2:H$199,Concentrado!$A$2:$A$199,"="&amp;$A5,Concentrado!$B$2:$B$199, "=Nayarit")</f>
        <v>535</v>
      </c>
      <c r="H5" s="9">
        <f>SUMIFS(Concentrado!I$2:I$199,Concentrado!$A$2:$A$199,"="&amp;$A5,Concentrado!$B$2:$B$199, "=Nayarit")</f>
        <v>382</v>
      </c>
      <c r="I5" s="9">
        <f>SUMIFS(Concentrado!J$2:J$199,Concentrado!$A$2:$A$199,"="&amp;$A5,Concentrado!$B$2:$B$199, "=Nayarit")</f>
        <v>293</v>
      </c>
      <c r="J5" s="9">
        <f>SUMIFS(Concentrado!K$2:K$199,Concentrado!$A$2:$A$199,"="&amp;$A5,Concentrado!$B$2:$B$199, "=Nayarit")</f>
        <v>235</v>
      </c>
      <c r="K5" s="9">
        <f>SUMIFS(Concentrado!L$2:L$199,Concentrado!$A$2:$A$199,"="&amp;$A5,Concentrado!$B$2:$B$199, "=Nayarit")</f>
        <v>176</v>
      </c>
      <c r="L5" s="9">
        <f>SUMIFS(Concentrado!M$2:M$199,Concentrado!$A$2:$A$199,"="&amp;$A5,Concentrado!$B$2:$B$199, "=Nayarit")</f>
        <v>132</v>
      </c>
      <c r="M5" s="9">
        <f>SUMIFS(Concentrado!N$2:N$199,Concentrado!$A$2:$A$199,"="&amp;$A5,Concentrado!$B$2:$B$199, "=Nayarit")</f>
        <v>136</v>
      </c>
      <c r="N5" s="9">
        <f>SUMIFS(Concentrado!O$2:O$199,Concentrado!$A$2:$A$199,"="&amp;$A5,Concentrado!$B$2:$B$199, "=Nayarit")</f>
        <v>98</v>
      </c>
      <c r="O5" s="9">
        <f>SUMIFS(Concentrado!P$2:P$199,Concentrado!$A$2:$A$199,"="&amp;$A5,Concentrado!$B$2:$B$199, "=Nayarit")</f>
        <v>74</v>
      </c>
      <c r="P5" s="9">
        <f>SUMIFS(Concentrado!Q$2:Q$199,Concentrado!$A$2:$A$199,"="&amp;$A5,Concentrado!$B$2:$B$199, "=Nayarit")</f>
        <v>58</v>
      </c>
      <c r="Q5" s="9">
        <f>SUMIFS(Concentrado!R$2:R$199,Concentrado!$A$2:$A$199,"="&amp;$A5,Concentrado!$B$2:$B$199, "=Nayarit")</f>
        <v>225</v>
      </c>
      <c r="R5" s="9">
        <f>SUMIFS(Concentrado!S$2:S$199,Concentrado!$A$2:$A$199,"="&amp;$A5,Concentrado!$B$2:$B$199, "=Nayarit")</f>
        <v>114</v>
      </c>
      <c r="S5" s="9">
        <f>SUMIFS(Concentrado!T$2:T$199,Concentrado!$A$2:$A$199,"="&amp;$A5,Concentrado!$B$2:$B$199, "=Nayarit")</f>
        <v>116</v>
      </c>
      <c r="T5" s="9">
        <f>SUMIFS(Concentrado!U$2:U$199,Concentrado!$A$2:$A$199,"="&amp;$A5,Concentrado!$B$2:$B$199, "=Nayarit")</f>
        <v>23</v>
      </c>
      <c r="U5" s="9">
        <f>SUMIFS(Concentrado!V$2:V$199,Concentrado!$A$2:$A$199,"="&amp;$A5,Concentrado!$B$2:$B$199, "=Nayarit")</f>
        <v>3</v>
      </c>
      <c r="V5" s="9">
        <f>SUMIFS(Concentrado!W$2:W$199,Concentrado!$A$2:$A$199,"="&amp;$A5,Concentrado!$B$2:$B$199, "=Nayarit")</f>
        <v>0</v>
      </c>
      <c r="W5" s="9">
        <f>SUMIFS(Concentrado!X$2:X$199,Concentrado!$A$2:$A$199,"="&amp;$A5,Concentrado!$B$2:$B$199, "=Nayarit")</f>
        <v>0</v>
      </c>
      <c r="X5" s="9">
        <f>SUMIFS(Concentrado!Y$2:Y$199,Concentrado!$A$2:$A$199,"="&amp;$A5,Concentrado!$B$2:$B$199, "=Nayarit")</f>
        <v>0</v>
      </c>
      <c r="Y5" s="9">
        <f>SUMIFS(Concentrado!Z$2:Z$199,Concentrado!$A$2:$A$199,"="&amp;$A5,Concentrado!$B$2:$B$199, "=Nayarit")</f>
        <v>0</v>
      </c>
      <c r="Z5" s="9">
        <f>SUMIFS(Concentrado!AA$2:AA$199,Concentrado!$A$2:$A$199,"="&amp;$A5,Concentrado!$B$2:$B$199, "=Nayarit")</f>
        <v>14645</v>
      </c>
    </row>
    <row r="6" spans="1:26" x14ac:dyDescent="0.25">
      <c r="A6" s="6">
        <v>2021</v>
      </c>
      <c r="B6" s="9">
        <f>SUMIFS(Concentrado!C$2:C$199,Concentrado!$A$2:$A$199,"="&amp;$A6,Concentrado!$B$2:$B$199, "=Nayarit")</f>
        <v>959</v>
      </c>
      <c r="C6" s="9">
        <f>SUMIFS(Concentrado!D$2:D$199,Concentrado!$A$2:$A$199,"="&amp;$A6,Concentrado!$B$2:$B$199, "=Nayarit")</f>
        <v>5517</v>
      </c>
      <c r="D6" s="9">
        <f>SUMIFS(Concentrado!E$2:E$199,Concentrado!$A$2:$A$199,"="&amp;$A6,Concentrado!$B$2:$B$199, "=Nayarit")</f>
        <v>2532</v>
      </c>
      <c r="E6" s="9">
        <f>SUMIFS(Concentrado!F$2:F$199,Concentrado!$A$2:$A$199,"="&amp;$A6,Concentrado!$B$2:$B$199, "=Nayarit")</f>
        <v>1216</v>
      </c>
      <c r="F6" s="9">
        <f>SUMIFS(Concentrado!G$2:G$199,Concentrado!$A$2:$A$199,"="&amp;$A6,Concentrado!$B$2:$B$199, "=Nayarit")</f>
        <v>725</v>
      </c>
      <c r="G6" s="9">
        <f>SUMIFS(Concentrado!H$2:H$199,Concentrado!$A$2:$A$199,"="&amp;$A6,Concentrado!$B$2:$B$199, "=Nayarit")</f>
        <v>496</v>
      </c>
      <c r="H6" s="9">
        <f>SUMIFS(Concentrado!I$2:I$199,Concentrado!$A$2:$A$199,"="&amp;$A6,Concentrado!$B$2:$B$199, "=Nayarit")</f>
        <v>386</v>
      </c>
      <c r="I6" s="9">
        <f>SUMIFS(Concentrado!J$2:J$199,Concentrado!$A$2:$A$199,"="&amp;$A6,Concentrado!$B$2:$B$199, "=Nayarit")</f>
        <v>293</v>
      </c>
      <c r="J6" s="9">
        <f>SUMIFS(Concentrado!K$2:K$199,Concentrado!$A$2:$A$199,"="&amp;$A6,Concentrado!$B$2:$B$199, "=Nayarit")</f>
        <v>215</v>
      </c>
      <c r="K6" s="9">
        <f>SUMIFS(Concentrado!L$2:L$199,Concentrado!$A$2:$A$199,"="&amp;$A6,Concentrado!$B$2:$B$199, "=Nayarit")</f>
        <v>179</v>
      </c>
      <c r="L6" s="9">
        <f>SUMIFS(Concentrado!M$2:M$199,Concentrado!$A$2:$A$199,"="&amp;$A6,Concentrado!$B$2:$B$199, "=Nayarit")</f>
        <v>128</v>
      </c>
      <c r="M6" s="9">
        <f>SUMIFS(Concentrado!N$2:N$199,Concentrado!$A$2:$A$199,"="&amp;$A6,Concentrado!$B$2:$B$199, "=Nayarit")</f>
        <v>111</v>
      </c>
      <c r="N6" s="9">
        <f>SUMIFS(Concentrado!O$2:O$199,Concentrado!$A$2:$A$199,"="&amp;$A6,Concentrado!$B$2:$B$199, "=Nayarit")</f>
        <v>95</v>
      </c>
      <c r="O6" s="9">
        <f>SUMIFS(Concentrado!P$2:P$199,Concentrado!$A$2:$A$199,"="&amp;$A6,Concentrado!$B$2:$B$199, "=Nayarit")</f>
        <v>71</v>
      </c>
      <c r="P6" s="9">
        <f>SUMIFS(Concentrado!Q$2:Q$199,Concentrado!$A$2:$A$199,"="&amp;$A6,Concentrado!$B$2:$B$199, "=Nayarit")</f>
        <v>76</v>
      </c>
      <c r="Q6" s="9">
        <f>SUMIFS(Concentrado!R$2:R$199,Concentrado!$A$2:$A$199,"="&amp;$A6,Concentrado!$B$2:$B$199, "=Nayarit")</f>
        <v>247</v>
      </c>
      <c r="R6" s="9">
        <f>SUMIFS(Concentrado!S$2:S$199,Concentrado!$A$2:$A$199,"="&amp;$A6,Concentrado!$B$2:$B$199, "=Nayarit")</f>
        <v>113</v>
      </c>
      <c r="S6" s="9">
        <f>SUMIFS(Concentrado!T$2:T$199,Concentrado!$A$2:$A$199,"="&amp;$A6,Concentrado!$B$2:$B$199, "=Nayarit")</f>
        <v>93</v>
      </c>
      <c r="T6" s="9">
        <f>SUMIFS(Concentrado!U$2:U$199,Concentrado!$A$2:$A$199,"="&amp;$A6,Concentrado!$B$2:$B$199, "=Nayarit")</f>
        <v>14</v>
      </c>
      <c r="U6" s="9">
        <f>SUMIFS(Concentrado!V$2:V$199,Concentrado!$A$2:$A$199,"="&amp;$A6,Concentrado!$B$2:$B$199, "=Nayarit")</f>
        <v>4</v>
      </c>
      <c r="V6" s="9">
        <f>SUMIFS(Concentrado!W$2:W$199,Concentrado!$A$2:$A$199,"="&amp;$A6,Concentrado!$B$2:$B$199, "=Nayarit")</f>
        <v>0</v>
      </c>
      <c r="W6" s="9">
        <f>SUMIFS(Concentrado!X$2:X$199,Concentrado!$A$2:$A$199,"="&amp;$A6,Concentrado!$B$2:$B$199, "=Nayarit")</f>
        <v>1</v>
      </c>
      <c r="X6" s="9">
        <f>SUMIFS(Concentrado!Y$2:Y$199,Concentrado!$A$2:$A$199,"="&amp;$A6,Concentrado!$B$2:$B$199, "=Nayarit")</f>
        <v>0</v>
      </c>
      <c r="Y6" s="9">
        <f>SUMIFS(Concentrado!Z$2:Z$199,Concentrado!$A$2:$A$199,"="&amp;$A6,Concentrado!$B$2:$B$199, "=Nayarit")</f>
        <v>0</v>
      </c>
      <c r="Z6" s="9">
        <f>SUMIFS(Concentrado!AA$2:AA$199,Concentrado!$A$2:$A$199,"="&amp;$A6,Concentrado!$B$2:$B$199, "=Nayarit")</f>
        <v>13471</v>
      </c>
    </row>
    <row r="7" spans="1:26" x14ac:dyDescent="0.25">
      <c r="A7" s="6">
        <v>2022</v>
      </c>
      <c r="B7" s="9">
        <f>SUMIFS(Concentrado!C$2:C$199,Concentrado!$A$2:$A$199,"="&amp;$A7,Concentrado!$B$2:$B$199, "=Nayarit")</f>
        <v>2669</v>
      </c>
      <c r="C7" s="9">
        <f>SUMIFS(Concentrado!D$2:D$199,Concentrado!$A$2:$A$199,"="&amp;$A7,Concentrado!$B$2:$B$199, "=Nayarit")</f>
        <v>6860</v>
      </c>
      <c r="D7" s="9">
        <f>SUMIFS(Concentrado!E$2:E$199,Concentrado!$A$2:$A$199,"="&amp;$A7,Concentrado!$B$2:$B$199, "=Nayarit")</f>
        <v>3583</v>
      </c>
      <c r="E7" s="9">
        <f>SUMIFS(Concentrado!F$2:F$199,Concentrado!$A$2:$A$199,"="&amp;$A7,Concentrado!$B$2:$B$199, "=Nayarit")</f>
        <v>1599</v>
      </c>
      <c r="F7" s="9">
        <f>SUMIFS(Concentrado!G$2:G$199,Concentrado!$A$2:$A$199,"="&amp;$A7,Concentrado!$B$2:$B$199, "=Nayarit")</f>
        <v>909</v>
      </c>
      <c r="G7" s="9">
        <f>SUMIFS(Concentrado!H$2:H$199,Concentrado!$A$2:$A$199,"="&amp;$A7,Concentrado!$B$2:$B$199, "=Nayarit")</f>
        <v>574</v>
      </c>
      <c r="H7" s="9">
        <f>SUMIFS(Concentrado!I$2:I$199,Concentrado!$A$2:$A$199,"="&amp;$A7,Concentrado!$B$2:$B$199, "=Nayarit")</f>
        <v>490</v>
      </c>
      <c r="I7" s="9">
        <f>SUMIFS(Concentrado!J$2:J$199,Concentrado!$A$2:$A$199,"="&amp;$A7,Concentrado!$B$2:$B$199, "=Nayarit")</f>
        <v>351</v>
      </c>
      <c r="J7" s="9">
        <f>SUMIFS(Concentrado!K$2:K$199,Concentrado!$A$2:$A$199,"="&amp;$A7,Concentrado!$B$2:$B$199, "=Nayarit")</f>
        <v>249</v>
      </c>
      <c r="K7" s="9">
        <f>SUMIFS(Concentrado!L$2:L$199,Concentrado!$A$2:$A$199,"="&amp;$A7,Concentrado!$B$2:$B$199, "=Nayarit")</f>
        <v>209</v>
      </c>
      <c r="L7" s="9">
        <f>SUMIFS(Concentrado!M$2:M$199,Concentrado!$A$2:$A$199,"="&amp;$A7,Concentrado!$B$2:$B$199, "=Nayarit")</f>
        <v>177</v>
      </c>
      <c r="M7" s="9">
        <f>SUMIFS(Concentrado!N$2:N$199,Concentrado!$A$2:$A$199,"="&amp;$A7,Concentrado!$B$2:$B$199, "=Nayarit")</f>
        <v>138</v>
      </c>
      <c r="N7" s="9">
        <f>SUMIFS(Concentrado!O$2:O$199,Concentrado!$A$2:$A$199,"="&amp;$A7,Concentrado!$B$2:$B$199, "=Nayarit")</f>
        <v>125</v>
      </c>
      <c r="O7" s="9">
        <f>SUMIFS(Concentrado!P$2:P$199,Concentrado!$A$2:$A$199,"="&amp;$A7,Concentrado!$B$2:$B$199, "=Nayarit")</f>
        <v>86</v>
      </c>
      <c r="P7" s="9">
        <f>SUMIFS(Concentrado!Q$2:Q$199,Concentrado!$A$2:$A$199,"="&amp;$A7,Concentrado!$B$2:$B$199, "=Nayarit")</f>
        <v>81</v>
      </c>
      <c r="Q7" s="9">
        <f>SUMIFS(Concentrado!R$2:R$199,Concentrado!$A$2:$A$199,"="&amp;$A7,Concentrado!$B$2:$B$199, "=Nayarit")</f>
        <v>340</v>
      </c>
      <c r="R7" s="9">
        <f>SUMIFS(Concentrado!S$2:S$199,Concentrado!$A$2:$A$199,"="&amp;$A7,Concentrado!$B$2:$B$199, "=Nayarit")</f>
        <v>193</v>
      </c>
      <c r="S7" s="9">
        <f>SUMIFS(Concentrado!T$2:T$199,Concentrado!$A$2:$A$199,"="&amp;$A7,Concentrado!$B$2:$B$199, "=Nayarit")</f>
        <v>148</v>
      </c>
      <c r="T7" s="9">
        <f>SUMIFS(Concentrado!U$2:U$199,Concentrado!$A$2:$A$199,"="&amp;$A7,Concentrado!$B$2:$B$199, "=Nayarit")</f>
        <v>23</v>
      </c>
      <c r="U7" s="9">
        <f>SUMIFS(Concentrado!V$2:V$199,Concentrado!$A$2:$A$199,"="&amp;$A7,Concentrado!$B$2:$B$199, "=Nayarit")</f>
        <v>8</v>
      </c>
      <c r="V7" s="9">
        <f>SUMIFS(Concentrado!W$2:W$199,Concentrado!$A$2:$A$199,"="&amp;$A7,Concentrado!$B$2:$B$199, "=Nayarit")</f>
        <v>1</v>
      </c>
      <c r="W7" s="9">
        <f>SUMIFS(Concentrado!X$2:X$199,Concentrado!$A$2:$A$199,"="&amp;$A7,Concentrado!$B$2:$B$199, "=Nayarit")</f>
        <v>2</v>
      </c>
      <c r="X7" s="9">
        <f>SUMIFS(Concentrado!Y$2:Y$199,Concentrado!$A$2:$A$199,"="&amp;$A7,Concentrado!$B$2:$B$199, "=Nayarit")</f>
        <v>1</v>
      </c>
      <c r="Y7" s="9">
        <f>SUMIFS(Concentrado!Z$2:Z$199,Concentrado!$A$2:$A$199,"="&amp;$A7,Concentrado!$B$2:$B$199, "=Nayarit")</f>
        <v>2</v>
      </c>
      <c r="Z7" s="9">
        <f>SUMIFS(Concentrado!AA$2:AA$199,Concentrado!$A$2:$A$199,"="&amp;$A7,Concentrado!$B$2:$B$199, "=Nayarit")</f>
        <v>18818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"=Nuevo León")</f>
        <v>5259</v>
      </c>
      <c r="C2" s="9">
        <f>SUMIFS(Concentrado!D$2:D$199,Concentrado!$A$2:$A$199,"="&amp;$A2,Concentrado!$B$2:$B$199, "=Nuevo León")</f>
        <v>16333</v>
      </c>
      <c r="D2" s="9">
        <f>SUMIFS(Concentrado!E$2:E$199,Concentrado!$A$2:$A$199,"="&amp;$A2,Concentrado!$B$2:$B$199, "=Nuevo León")</f>
        <v>15616</v>
      </c>
      <c r="E2" s="9">
        <f>SUMIFS(Concentrado!F$2:F$199,Concentrado!$A$2:$A$199,"="&amp;$A2,Concentrado!$B$2:$B$199, "=Nuevo León")</f>
        <v>6819</v>
      </c>
      <c r="F2" s="9">
        <f>SUMIFS(Concentrado!G$2:G$199,Concentrado!$A$2:$A$199,"="&amp;$A2,Concentrado!$B$2:$B$199, "=Nuevo León")</f>
        <v>3043</v>
      </c>
      <c r="G2" s="9">
        <f>SUMIFS(Concentrado!H$2:H$199,Concentrado!$A$2:$A$199,"="&amp;$A2,Concentrado!$B$2:$B$199, "=Nuevo León")</f>
        <v>1860</v>
      </c>
      <c r="H2" s="9">
        <f>SUMIFS(Concentrado!I$2:I$199,Concentrado!$A$2:$A$199,"="&amp;$A2,Concentrado!$B$2:$B$199, "=Nuevo León")</f>
        <v>1335</v>
      </c>
      <c r="I2" s="9">
        <f>SUMIFS(Concentrado!J$2:J$199,Concentrado!$A$2:$A$199,"="&amp;$A2,Concentrado!$B$2:$B$199, "=Nuevo León")</f>
        <v>1111</v>
      </c>
      <c r="J2" s="9">
        <f>SUMIFS(Concentrado!K$2:K$199,Concentrado!$A$2:$A$199,"="&amp;$A2,Concentrado!$B$2:$B$199, "=Nuevo León")</f>
        <v>803</v>
      </c>
      <c r="K2" s="9">
        <f>SUMIFS(Concentrado!L$2:L$199,Concentrado!$A$2:$A$199,"="&amp;$A2,Concentrado!$B$2:$B$199, "=Nuevo León")</f>
        <v>598</v>
      </c>
      <c r="L2" s="9">
        <f>SUMIFS(Concentrado!M$2:M$199,Concentrado!$A$2:$A$199,"="&amp;$A2,Concentrado!$B$2:$B$199, "=Nuevo León")</f>
        <v>482</v>
      </c>
      <c r="M2" s="9">
        <f>SUMIFS(Concentrado!N$2:N$199,Concentrado!$A$2:$A$199,"="&amp;$A2,Concentrado!$B$2:$B$199, "=Nuevo León")</f>
        <v>352</v>
      </c>
      <c r="N2" s="9">
        <f>SUMIFS(Concentrado!O$2:O$199,Concentrado!$A$2:$A$199,"="&amp;$A2,Concentrado!$B$2:$B$199, "=Nuevo León")</f>
        <v>284</v>
      </c>
      <c r="O2" s="9">
        <f>SUMIFS(Concentrado!P$2:P$199,Concentrado!$A$2:$A$199,"="&amp;$A2,Concentrado!$B$2:$B$199, "=Nuevo León")</f>
        <v>204</v>
      </c>
      <c r="P2" s="9">
        <f>SUMIFS(Concentrado!Q$2:Q$199,Concentrado!$A$2:$A$199,"="&amp;$A2,Concentrado!$B$2:$B$199, "=Nuevo León")</f>
        <v>231</v>
      </c>
      <c r="Q2" s="9">
        <f>SUMIFS(Concentrado!R$2:R$199,Concentrado!$A$2:$A$199,"="&amp;$A2,Concentrado!$B$2:$B$199, "=Nuevo León")</f>
        <v>824</v>
      </c>
      <c r="R2" s="9">
        <f>SUMIFS(Concentrado!S$2:S$199,Concentrado!$A$2:$A$199,"="&amp;$A2,Concentrado!$B$2:$B$199, "=Nuevo León")</f>
        <v>520</v>
      </c>
      <c r="S2" s="9">
        <f>SUMIFS(Concentrado!T$2:T$199,Concentrado!$A$2:$A$199,"="&amp;$A2,Concentrado!$B$2:$B$199, "=Nuevo León")</f>
        <v>465</v>
      </c>
      <c r="T2" s="9">
        <f>SUMIFS(Concentrado!U$2:U$199,Concentrado!$A$2:$A$199,"="&amp;$A2,Concentrado!$B$2:$B$199, "=Nuevo León")</f>
        <v>95</v>
      </c>
      <c r="U2" s="9">
        <f>SUMIFS(Concentrado!V$2:V$199,Concentrado!$A$2:$A$199,"="&amp;$A2,Concentrado!$B$2:$B$199, "=Nuevo León")</f>
        <v>39</v>
      </c>
      <c r="V2" s="9">
        <f>SUMIFS(Concentrado!W$2:W$199,Concentrado!$A$2:$A$199,"="&amp;$A2,Concentrado!$B$2:$B$199, "=Nuevo León")</f>
        <v>6</v>
      </c>
      <c r="W2" s="9">
        <f>SUMIFS(Concentrado!X$2:X$199,Concentrado!$A$2:$A$199,"="&amp;$A2,Concentrado!$B$2:$B$199, "=Nuevo León")</f>
        <v>1</v>
      </c>
      <c r="X2" s="9">
        <f>SUMIFS(Concentrado!Y$2:Y$199,Concentrado!$A$2:$A$199,"="&amp;$A2,Concentrado!$B$2:$B$199, "=Nuevo León")</f>
        <v>2</v>
      </c>
      <c r="Y2" s="9">
        <f>SUMIFS(Concentrado!Z$2:Z$199,Concentrado!$A$2:$A$199,"="&amp;$A2,Concentrado!$B$2:$B$199, "=Nuevo León")</f>
        <v>4</v>
      </c>
      <c r="Z2" s="9">
        <f>SUMIFS(Concentrado!AA$2:AA$199,Concentrado!$A$2:$A$199,"="&amp;$A2,Concentrado!$B$2:$B$199, "=Nuevo León")</f>
        <v>56286</v>
      </c>
    </row>
    <row r="3" spans="1:26" x14ac:dyDescent="0.25">
      <c r="A3" s="6">
        <v>2018</v>
      </c>
      <c r="B3" s="9">
        <f>SUMIFS(Concentrado!C$2:C$199,Concentrado!$A$2:$A$199,"="&amp;$A3,Concentrado!$B$2:$B$199, "=Nuevo León")</f>
        <v>5001</v>
      </c>
      <c r="C3" s="9">
        <f>SUMIFS(Concentrado!D$2:D$199,Concentrado!$A$2:$A$199,"="&amp;$A3,Concentrado!$B$2:$B$199, "=Nuevo León")</f>
        <v>15496</v>
      </c>
      <c r="D3" s="9">
        <f>SUMIFS(Concentrado!E$2:E$199,Concentrado!$A$2:$A$199,"="&amp;$A3,Concentrado!$B$2:$B$199, "=Nuevo León")</f>
        <v>14940</v>
      </c>
      <c r="E3" s="9">
        <f>SUMIFS(Concentrado!F$2:F$199,Concentrado!$A$2:$A$199,"="&amp;$A3,Concentrado!$B$2:$B$199, "=Nuevo León")</f>
        <v>6838</v>
      </c>
      <c r="F3" s="9">
        <f>SUMIFS(Concentrado!G$2:G$199,Concentrado!$A$2:$A$199,"="&amp;$A3,Concentrado!$B$2:$B$199, "=Nuevo León")</f>
        <v>3133</v>
      </c>
      <c r="G3" s="9">
        <f>SUMIFS(Concentrado!H$2:H$199,Concentrado!$A$2:$A$199,"="&amp;$A3,Concentrado!$B$2:$B$199, "=Nuevo León")</f>
        <v>2002</v>
      </c>
      <c r="H3" s="9">
        <f>SUMIFS(Concentrado!I$2:I$199,Concentrado!$A$2:$A$199,"="&amp;$A3,Concentrado!$B$2:$B$199, "=Nuevo León")</f>
        <v>1417</v>
      </c>
      <c r="I3" s="9">
        <f>SUMIFS(Concentrado!J$2:J$199,Concentrado!$A$2:$A$199,"="&amp;$A3,Concentrado!$B$2:$B$199, "=Nuevo León")</f>
        <v>1151</v>
      </c>
      <c r="J3" s="9">
        <f>SUMIFS(Concentrado!K$2:K$199,Concentrado!$A$2:$A$199,"="&amp;$A3,Concentrado!$B$2:$B$199, "=Nuevo León")</f>
        <v>802</v>
      </c>
      <c r="K3" s="9">
        <f>SUMIFS(Concentrado!L$2:L$199,Concentrado!$A$2:$A$199,"="&amp;$A3,Concentrado!$B$2:$B$199, "=Nuevo León")</f>
        <v>600</v>
      </c>
      <c r="L3" s="9">
        <f>SUMIFS(Concentrado!M$2:M$199,Concentrado!$A$2:$A$199,"="&amp;$A3,Concentrado!$B$2:$B$199, "=Nuevo León")</f>
        <v>427</v>
      </c>
      <c r="M3" s="9">
        <f>SUMIFS(Concentrado!N$2:N$199,Concentrado!$A$2:$A$199,"="&amp;$A3,Concentrado!$B$2:$B$199, "=Nuevo León")</f>
        <v>348</v>
      </c>
      <c r="N3" s="9">
        <f>SUMIFS(Concentrado!O$2:O$199,Concentrado!$A$2:$A$199,"="&amp;$A3,Concentrado!$B$2:$B$199, "=Nuevo León")</f>
        <v>262</v>
      </c>
      <c r="O3" s="9">
        <f>SUMIFS(Concentrado!P$2:P$199,Concentrado!$A$2:$A$199,"="&amp;$A3,Concentrado!$B$2:$B$199, "=Nuevo León")</f>
        <v>216</v>
      </c>
      <c r="P3" s="9">
        <f>SUMIFS(Concentrado!Q$2:Q$199,Concentrado!$A$2:$A$199,"="&amp;$A3,Concentrado!$B$2:$B$199, "=Nuevo León")</f>
        <v>206</v>
      </c>
      <c r="Q3" s="9">
        <f>SUMIFS(Concentrado!R$2:R$199,Concentrado!$A$2:$A$199,"="&amp;$A3,Concentrado!$B$2:$B$199, "=Nuevo León")</f>
        <v>788</v>
      </c>
      <c r="R3" s="9">
        <f>SUMIFS(Concentrado!S$2:S$199,Concentrado!$A$2:$A$199,"="&amp;$A3,Concentrado!$B$2:$B$199, "=Nuevo León")</f>
        <v>436</v>
      </c>
      <c r="S3" s="9">
        <f>SUMIFS(Concentrado!T$2:T$199,Concentrado!$A$2:$A$199,"="&amp;$A3,Concentrado!$B$2:$B$199, "=Nuevo León")</f>
        <v>468</v>
      </c>
      <c r="T3" s="9">
        <f>SUMIFS(Concentrado!U$2:U$199,Concentrado!$A$2:$A$199,"="&amp;$A3,Concentrado!$B$2:$B$199, "=Nuevo León")</f>
        <v>77</v>
      </c>
      <c r="U3" s="9">
        <f>SUMIFS(Concentrado!V$2:V$199,Concentrado!$A$2:$A$199,"="&amp;$A3,Concentrado!$B$2:$B$199, "=Nuevo León")</f>
        <v>57</v>
      </c>
      <c r="V3" s="9">
        <f>SUMIFS(Concentrado!W$2:W$199,Concentrado!$A$2:$A$199,"="&amp;$A3,Concentrado!$B$2:$B$199, "=Nuevo León")</f>
        <v>11</v>
      </c>
      <c r="W3" s="9">
        <f>SUMIFS(Concentrado!X$2:X$199,Concentrado!$A$2:$A$199,"="&amp;$A3,Concentrado!$B$2:$B$199, "=Nuevo León")</f>
        <v>5</v>
      </c>
      <c r="X3" s="9">
        <f>SUMIFS(Concentrado!Y$2:Y$199,Concentrado!$A$2:$A$199,"="&amp;$A3,Concentrado!$B$2:$B$199, "=Nuevo León")</f>
        <v>18</v>
      </c>
      <c r="Y3" s="9">
        <f>SUMIFS(Concentrado!Z$2:Z$199,Concentrado!$A$2:$A$199,"="&amp;$A3,Concentrado!$B$2:$B$199, "=Nuevo León")</f>
        <v>0</v>
      </c>
      <c r="Z3" s="9">
        <f>SUMIFS(Concentrado!AA$2:AA$199,Concentrado!$A$2:$A$199,"="&amp;$A3,Concentrado!$B$2:$B$199, "=Nuevo León")</f>
        <v>54699</v>
      </c>
    </row>
    <row r="4" spans="1:26" x14ac:dyDescent="0.25">
      <c r="A4" s="6">
        <v>2019</v>
      </c>
      <c r="B4" s="9">
        <f>SUMIFS(Concentrado!C$2:C$199,Concentrado!$A$2:$A$199,"="&amp;$A4,Concentrado!$B$2:$B$199, "=Nuevo León")</f>
        <v>3683</v>
      </c>
      <c r="C4" s="9">
        <f>SUMIFS(Concentrado!D$2:D$199,Concentrado!$A$2:$A$199,"="&amp;$A4,Concentrado!$B$2:$B$199, "=Nuevo León")</f>
        <v>14351</v>
      </c>
      <c r="D4" s="9">
        <f>SUMIFS(Concentrado!E$2:E$199,Concentrado!$A$2:$A$199,"="&amp;$A4,Concentrado!$B$2:$B$199, "=Nuevo León")</f>
        <v>14103</v>
      </c>
      <c r="E4" s="9">
        <f>SUMIFS(Concentrado!F$2:F$199,Concentrado!$A$2:$A$199,"="&amp;$A4,Concentrado!$B$2:$B$199, "=Nuevo León")</f>
        <v>6107</v>
      </c>
      <c r="F4" s="9">
        <f>SUMIFS(Concentrado!G$2:G$199,Concentrado!$A$2:$A$199,"="&amp;$A4,Concentrado!$B$2:$B$199, "=Nuevo León")</f>
        <v>2774</v>
      </c>
      <c r="G4" s="9">
        <f>SUMIFS(Concentrado!H$2:H$199,Concentrado!$A$2:$A$199,"="&amp;$A4,Concentrado!$B$2:$B$199, "=Nuevo León")</f>
        <v>1752</v>
      </c>
      <c r="H4" s="9">
        <f>SUMIFS(Concentrado!I$2:I$199,Concentrado!$A$2:$A$199,"="&amp;$A4,Concentrado!$B$2:$B$199, "=Nuevo León")</f>
        <v>1348</v>
      </c>
      <c r="I4" s="9">
        <f>SUMIFS(Concentrado!J$2:J$199,Concentrado!$A$2:$A$199,"="&amp;$A4,Concentrado!$B$2:$B$199, "=Nuevo León")</f>
        <v>998</v>
      </c>
      <c r="J4" s="9">
        <f>SUMIFS(Concentrado!K$2:K$199,Concentrado!$A$2:$A$199,"="&amp;$A4,Concentrado!$B$2:$B$199, "=Nuevo León")</f>
        <v>746</v>
      </c>
      <c r="K4" s="9">
        <f>SUMIFS(Concentrado!L$2:L$199,Concentrado!$A$2:$A$199,"="&amp;$A4,Concentrado!$B$2:$B$199, "=Nuevo León")</f>
        <v>547</v>
      </c>
      <c r="L4" s="9">
        <f>SUMIFS(Concentrado!M$2:M$199,Concentrado!$A$2:$A$199,"="&amp;$A4,Concentrado!$B$2:$B$199, "=Nuevo León")</f>
        <v>410</v>
      </c>
      <c r="M4" s="9">
        <f>SUMIFS(Concentrado!N$2:N$199,Concentrado!$A$2:$A$199,"="&amp;$A4,Concentrado!$B$2:$B$199, "=Nuevo León")</f>
        <v>336</v>
      </c>
      <c r="N4" s="9">
        <f>SUMIFS(Concentrado!O$2:O$199,Concentrado!$A$2:$A$199,"="&amp;$A4,Concentrado!$B$2:$B$199, "=Nuevo León")</f>
        <v>257</v>
      </c>
      <c r="O4" s="9">
        <f>SUMIFS(Concentrado!P$2:P$199,Concentrado!$A$2:$A$199,"="&amp;$A4,Concentrado!$B$2:$B$199, "=Nuevo León")</f>
        <v>251</v>
      </c>
      <c r="P4" s="9">
        <f>SUMIFS(Concentrado!Q$2:Q$199,Concentrado!$A$2:$A$199,"="&amp;$A4,Concentrado!$B$2:$B$199, "=Nuevo León")</f>
        <v>212</v>
      </c>
      <c r="Q4" s="9">
        <f>SUMIFS(Concentrado!R$2:R$199,Concentrado!$A$2:$A$199,"="&amp;$A4,Concentrado!$B$2:$B$199, "=Nuevo León")</f>
        <v>898</v>
      </c>
      <c r="R4" s="9">
        <f>SUMIFS(Concentrado!S$2:S$199,Concentrado!$A$2:$A$199,"="&amp;$A4,Concentrado!$B$2:$B$199, "=Nuevo León")</f>
        <v>487</v>
      </c>
      <c r="S4" s="9">
        <f>SUMIFS(Concentrado!T$2:T$199,Concentrado!$A$2:$A$199,"="&amp;$A4,Concentrado!$B$2:$B$199, "=Nuevo León")</f>
        <v>404</v>
      </c>
      <c r="T4" s="9">
        <f>SUMIFS(Concentrado!U$2:U$199,Concentrado!$A$2:$A$199,"="&amp;$A4,Concentrado!$B$2:$B$199, "=Nuevo León")</f>
        <v>80</v>
      </c>
      <c r="U4" s="9">
        <f>SUMIFS(Concentrado!V$2:V$199,Concentrado!$A$2:$A$199,"="&amp;$A4,Concentrado!$B$2:$B$199, "=Nuevo León")</f>
        <v>44</v>
      </c>
      <c r="V4" s="9">
        <f>SUMIFS(Concentrado!W$2:W$199,Concentrado!$A$2:$A$199,"="&amp;$A4,Concentrado!$B$2:$B$199, "=Nuevo León")</f>
        <v>11</v>
      </c>
      <c r="W4" s="9">
        <f>SUMIFS(Concentrado!X$2:X$199,Concentrado!$A$2:$A$199,"="&amp;$A4,Concentrado!$B$2:$B$199, "=Nuevo León")</f>
        <v>3</v>
      </c>
      <c r="X4" s="9">
        <f>SUMIFS(Concentrado!Y$2:Y$199,Concentrado!$A$2:$A$199,"="&amp;$A4,Concentrado!$B$2:$B$199, "=Nuevo León")</f>
        <v>16</v>
      </c>
      <c r="Y4" s="9">
        <f>SUMIFS(Concentrado!Z$2:Z$199,Concentrado!$A$2:$A$199,"="&amp;$A4,Concentrado!$B$2:$B$199, "=Nuevo León")</f>
        <v>2</v>
      </c>
      <c r="Z4" s="9">
        <f>SUMIFS(Concentrado!AA$2:AA$199,Concentrado!$A$2:$A$199,"="&amp;$A4,Concentrado!$B$2:$B$199, "=Nuevo León")</f>
        <v>49820</v>
      </c>
    </row>
    <row r="5" spans="1:26" x14ac:dyDescent="0.25">
      <c r="A5" s="6">
        <v>2020</v>
      </c>
      <c r="B5" s="9">
        <f>SUMIFS(Concentrado!C$2:C$199,Concentrado!$A$2:$A$199,"="&amp;$A5,Concentrado!$B$2:$B$199, "=Nuevo León")</f>
        <v>906</v>
      </c>
      <c r="C5" s="9">
        <f>SUMIFS(Concentrado!D$2:D$199,Concentrado!$A$2:$A$199,"="&amp;$A5,Concentrado!$B$2:$B$199, "=Nuevo León")</f>
        <v>15250</v>
      </c>
      <c r="D5" s="9">
        <f>SUMIFS(Concentrado!E$2:E$199,Concentrado!$A$2:$A$199,"="&amp;$A5,Concentrado!$B$2:$B$199, "=Nuevo León")</f>
        <v>10113</v>
      </c>
      <c r="E5" s="9">
        <f>SUMIFS(Concentrado!F$2:F$199,Concentrado!$A$2:$A$199,"="&amp;$A5,Concentrado!$B$2:$B$199, "=Nuevo León")</f>
        <v>4558</v>
      </c>
      <c r="F5" s="9">
        <f>SUMIFS(Concentrado!G$2:G$199,Concentrado!$A$2:$A$199,"="&amp;$A5,Concentrado!$B$2:$B$199, "=Nuevo León")</f>
        <v>2099</v>
      </c>
      <c r="G5" s="9">
        <f>SUMIFS(Concentrado!H$2:H$199,Concentrado!$A$2:$A$199,"="&amp;$A5,Concentrado!$B$2:$B$199, "=Nuevo León")</f>
        <v>1402</v>
      </c>
      <c r="H5" s="9">
        <f>SUMIFS(Concentrado!I$2:I$199,Concentrado!$A$2:$A$199,"="&amp;$A5,Concentrado!$B$2:$B$199, "=Nuevo León")</f>
        <v>1044</v>
      </c>
      <c r="I5" s="9">
        <f>SUMIFS(Concentrado!J$2:J$199,Concentrado!$A$2:$A$199,"="&amp;$A5,Concentrado!$B$2:$B$199, "=Nuevo León")</f>
        <v>833</v>
      </c>
      <c r="J5" s="9">
        <f>SUMIFS(Concentrado!K$2:K$199,Concentrado!$A$2:$A$199,"="&amp;$A5,Concentrado!$B$2:$B$199, "=Nuevo León")</f>
        <v>651</v>
      </c>
      <c r="K5" s="9">
        <f>SUMIFS(Concentrado!L$2:L$199,Concentrado!$A$2:$A$199,"="&amp;$A5,Concentrado!$B$2:$B$199, "=Nuevo León")</f>
        <v>533</v>
      </c>
      <c r="L5" s="9">
        <f>SUMIFS(Concentrado!M$2:M$199,Concentrado!$A$2:$A$199,"="&amp;$A5,Concentrado!$B$2:$B$199, "=Nuevo León")</f>
        <v>391</v>
      </c>
      <c r="M5" s="9">
        <f>SUMIFS(Concentrado!N$2:N$199,Concentrado!$A$2:$A$199,"="&amp;$A5,Concentrado!$B$2:$B$199, "=Nuevo León")</f>
        <v>347</v>
      </c>
      <c r="N5" s="9">
        <f>SUMIFS(Concentrado!O$2:O$199,Concentrado!$A$2:$A$199,"="&amp;$A5,Concentrado!$B$2:$B$199, "=Nuevo León")</f>
        <v>293</v>
      </c>
      <c r="O5" s="9">
        <f>SUMIFS(Concentrado!P$2:P$199,Concentrado!$A$2:$A$199,"="&amp;$A5,Concentrado!$B$2:$B$199, "=Nuevo León")</f>
        <v>261</v>
      </c>
      <c r="P5" s="9">
        <f>SUMIFS(Concentrado!Q$2:Q$199,Concentrado!$A$2:$A$199,"="&amp;$A5,Concentrado!$B$2:$B$199, "=Nuevo León")</f>
        <v>237</v>
      </c>
      <c r="Q5" s="9">
        <f>SUMIFS(Concentrado!R$2:R$199,Concentrado!$A$2:$A$199,"="&amp;$A5,Concentrado!$B$2:$B$199, "=Nuevo León")</f>
        <v>978</v>
      </c>
      <c r="R5" s="9">
        <f>SUMIFS(Concentrado!S$2:S$199,Concentrado!$A$2:$A$199,"="&amp;$A5,Concentrado!$B$2:$B$199, "=Nuevo León")</f>
        <v>518</v>
      </c>
      <c r="S5" s="9">
        <f>SUMIFS(Concentrado!T$2:T$199,Concentrado!$A$2:$A$199,"="&amp;$A5,Concentrado!$B$2:$B$199, "=Nuevo León")</f>
        <v>453</v>
      </c>
      <c r="T5" s="9">
        <f>SUMIFS(Concentrado!U$2:U$199,Concentrado!$A$2:$A$199,"="&amp;$A5,Concentrado!$B$2:$B$199, "=Nuevo León")</f>
        <v>76</v>
      </c>
      <c r="U5" s="9">
        <f>SUMIFS(Concentrado!V$2:V$199,Concentrado!$A$2:$A$199,"="&amp;$A5,Concentrado!$B$2:$B$199, "=Nuevo León")</f>
        <v>39</v>
      </c>
      <c r="V5" s="9">
        <f>SUMIFS(Concentrado!W$2:W$199,Concentrado!$A$2:$A$199,"="&amp;$A5,Concentrado!$B$2:$B$199, "=Nuevo León")</f>
        <v>4</v>
      </c>
      <c r="W5" s="9">
        <f>SUMIFS(Concentrado!X$2:X$199,Concentrado!$A$2:$A$199,"="&amp;$A5,Concentrado!$B$2:$B$199, "=Nuevo León")</f>
        <v>1</v>
      </c>
      <c r="X5" s="9">
        <f>SUMIFS(Concentrado!Y$2:Y$199,Concentrado!$A$2:$A$199,"="&amp;$A5,Concentrado!$B$2:$B$199, "=Nuevo León")</f>
        <v>3</v>
      </c>
      <c r="Y5" s="9">
        <f>SUMIFS(Concentrado!Z$2:Z$199,Concentrado!$A$2:$A$199,"="&amp;$A5,Concentrado!$B$2:$B$199, "=Nuevo León")</f>
        <v>1</v>
      </c>
      <c r="Z5" s="9">
        <f>SUMIFS(Concentrado!AA$2:AA$199,Concentrado!$A$2:$A$199,"="&amp;$A5,Concentrado!$B$2:$B$199, "=Nuevo León")</f>
        <v>40991</v>
      </c>
    </row>
    <row r="6" spans="1:26" x14ac:dyDescent="0.25">
      <c r="A6" s="6">
        <v>2021</v>
      </c>
      <c r="B6" s="9">
        <f>SUMIFS(Concentrado!C$2:C$199,Concentrado!$A$2:$A$199,"="&amp;$A6,Concentrado!$B$2:$B$199, "=Nuevo León")</f>
        <v>519</v>
      </c>
      <c r="C6" s="9">
        <f>SUMIFS(Concentrado!D$2:D$199,Concentrado!$A$2:$A$199,"="&amp;$A6,Concentrado!$B$2:$B$199, "=Nuevo León")</f>
        <v>15012</v>
      </c>
      <c r="D6" s="9">
        <f>SUMIFS(Concentrado!E$2:E$199,Concentrado!$A$2:$A$199,"="&amp;$A6,Concentrado!$B$2:$B$199, "=Nuevo León")</f>
        <v>9105</v>
      </c>
      <c r="E6" s="9">
        <f>SUMIFS(Concentrado!F$2:F$199,Concentrado!$A$2:$A$199,"="&amp;$A6,Concentrado!$B$2:$B$199, "=Nuevo León")</f>
        <v>4515</v>
      </c>
      <c r="F6" s="9">
        <f>SUMIFS(Concentrado!G$2:G$199,Concentrado!$A$2:$A$199,"="&amp;$A6,Concentrado!$B$2:$B$199, "=Nuevo León")</f>
        <v>2193</v>
      </c>
      <c r="G6" s="9">
        <f>SUMIFS(Concentrado!H$2:H$199,Concentrado!$A$2:$A$199,"="&amp;$A6,Concentrado!$B$2:$B$199, "=Nuevo León")</f>
        <v>1300</v>
      </c>
      <c r="H6" s="9">
        <f>SUMIFS(Concentrado!I$2:I$199,Concentrado!$A$2:$A$199,"="&amp;$A6,Concentrado!$B$2:$B$199, "=Nuevo León")</f>
        <v>1032</v>
      </c>
      <c r="I6" s="9">
        <f>SUMIFS(Concentrado!J$2:J$199,Concentrado!$A$2:$A$199,"="&amp;$A6,Concentrado!$B$2:$B$199, "=Nuevo León")</f>
        <v>780</v>
      </c>
      <c r="J6" s="9">
        <f>SUMIFS(Concentrado!K$2:K$199,Concentrado!$A$2:$A$199,"="&amp;$A6,Concentrado!$B$2:$B$199, "=Nuevo León")</f>
        <v>608</v>
      </c>
      <c r="K6" s="9">
        <f>SUMIFS(Concentrado!L$2:L$199,Concentrado!$A$2:$A$199,"="&amp;$A6,Concentrado!$B$2:$B$199, "=Nuevo León")</f>
        <v>511</v>
      </c>
      <c r="L6" s="9">
        <f>SUMIFS(Concentrado!M$2:M$199,Concentrado!$A$2:$A$199,"="&amp;$A6,Concentrado!$B$2:$B$199, "=Nuevo León")</f>
        <v>431</v>
      </c>
      <c r="M6" s="9">
        <f>SUMIFS(Concentrado!N$2:N$199,Concentrado!$A$2:$A$199,"="&amp;$A6,Concentrado!$B$2:$B$199, "=Nuevo León")</f>
        <v>360</v>
      </c>
      <c r="N6" s="9">
        <f>SUMIFS(Concentrado!O$2:O$199,Concentrado!$A$2:$A$199,"="&amp;$A6,Concentrado!$B$2:$B$199, "=Nuevo León")</f>
        <v>293</v>
      </c>
      <c r="O6" s="9">
        <f>SUMIFS(Concentrado!P$2:P$199,Concentrado!$A$2:$A$199,"="&amp;$A6,Concentrado!$B$2:$B$199, "=Nuevo León")</f>
        <v>278</v>
      </c>
      <c r="P6" s="9">
        <f>SUMIFS(Concentrado!Q$2:Q$199,Concentrado!$A$2:$A$199,"="&amp;$A6,Concentrado!$B$2:$B$199, "=Nuevo León")</f>
        <v>261</v>
      </c>
      <c r="Q6" s="9">
        <f>SUMIFS(Concentrado!R$2:R$199,Concentrado!$A$2:$A$199,"="&amp;$A6,Concentrado!$B$2:$B$199, "=Nuevo León")</f>
        <v>1091</v>
      </c>
      <c r="R6" s="9">
        <f>SUMIFS(Concentrado!S$2:S$199,Concentrado!$A$2:$A$199,"="&amp;$A6,Concentrado!$B$2:$B$199, "=Nuevo León")</f>
        <v>671</v>
      </c>
      <c r="S6" s="9">
        <f>SUMIFS(Concentrado!T$2:T$199,Concentrado!$A$2:$A$199,"="&amp;$A6,Concentrado!$B$2:$B$199, "=Nuevo León")</f>
        <v>525</v>
      </c>
      <c r="T6" s="9">
        <f>SUMIFS(Concentrado!U$2:U$199,Concentrado!$A$2:$A$199,"="&amp;$A6,Concentrado!$B$2:$B$199, "=Nuevo León")</f>
        <v>98</v>
      </c>
      <c r="U6" s="9">
        <f>SUMIFS(Concentrado!V$2:V$199,Concentrado!$A$2:$A$199,"="&amp;$A6,Concentrado!$B$2:$B$199, "=Nuevo León")</f>
        <v>45</v>
      </c>
      <c r="V6" s="9">
        <f>SUMIFS(Concentrado!W$2:W$199,Concentrado!$A$2:$A$199,"="&amp;$A6,Concentrado!$B$2:$B$199, "=Nuevo León")</f>
        <v>5</v>
      </c>
      <c r="W6" s="9">
        <f>SUMIFS(Concentrado!X$2:X$199,Concentrado!$A$2:$A$199,"="&amp;$A6,Concentrado!$B$2:$B$199, "=Nuevo León")</f>
        <v>2</v>
      </c>
      <c r="X6" s="9">
        <f>SUMIFS(Concentrado!Y$2:Y$199,Concentrado!$A$2:$A$199,"="&amp;$A6,Concentrado!$B$2:$B$199, "=Nuevo León")</f>
        <v>9</v>
      </c>
      <c r="Y6" s="9">
        <f>SUMIFS(Concentrado!Z$2:Z$199,Concentrado!$A$2:$A$199,"="&amp;$A6,Concentrado!$B$2:$B$199, "=Nuevo León")</f>
        <v>1</v>
      </c>
      <c r="Z6" s="9">
        <f>SUMIFS(Concentrado!AA$2:AA$199,Concentrado!$A$2:$A$199,"="&amp;$A6,Concentrado!$B$2:$B$199, "=Nuevo León")</f>
        <v>39645</v>
      </c>
    </row>
    <row r="7" spans="1:26" x14ac:dyDescent="0.25">
      <c r="A7" s="6">
        <v>2022</v>
      </c>
      <c r="B7" s="9">
        <f>SUMIFS(Concentrado!C$2:C$199,Concentrado!$A$2:$A$199,"="&amp;$A7,Concentrado!$B$2:$B$199, "=Nuevo León")</f>
        <v>599</v>
      </c>
      <c r="C7" s="9">
        <f>SUMIFS(Concentrado!D$2:D$199,Concentrado!$A$2:$A$199,"="&amp;$A7,Concentrado!$B$2:$B$199, "=Nuevo León")</f>
        <v>10802</v>
      </c>
      <c r="D7" s="9">
        <f>SUMIFS(Concentrado!E$2:E$199,Concentrado!$A$2:$A$199,"="&amp;$A7,Concentrado!$B$2:$B$199, "=Nuevo León")</f>
        <v>8957</v>
      </c>
      <c r="E7" s="9">
        <f>SUMIFS(Concentrado!F$2:F$199,Concentrado!$A$2:$A$199,"="&amp;$A7,Concentrado!$B$2:$B$199, "=Nuevo León")</f>
        <v>4408</v>
      </c>
      <c r="F7" s="9">
        <f>SUMIFS(Concentrado!G$2:G$199,Concentrado!$A$2:$A$199,"="&amp;$A7,Concentrado!$B$2:$B$199, "=Nuevo León")</f>
        <v>2156</v>
      </c>
      <c r="G7" s="9">
        <f>SUMIFS(Concentrado!H$2:H$199,Concentrado!$A$2:$A$199,"="&amp;$A7,Concentrado!$B$2:$B$199, "=Nuevo León")</f>
        <v>1494</v>
      </c>
      <c r="H7" s="9">
        <f>SUMIFS(Concentrado!I$2:I$199,Concentrado!$A$2:$A$199,"="&amp;$A7,Concentrado!$B$2:$B$199, "=Nuevo León")</f>
        <v>1130</v>
      </c>
      <c r="I7" s="9">
        <f>SUMIFS(Concentrado!J$2:J$199,Concentrado!$A$2:$A$199,"="&amp;$A7,Concentrado!$B$2:$B$199, "=Nuevo León")</f>
        <v>914</v>
      </c>
      <c r="J7" s="9">
        <f>SUMIFS(Concentrado!K$2:K$199,Concentrado!$A$2:$A$199,"="&amp;$A7,Concentrado!$B$2:$B$199, "=Nuevo León")</f>
        <v>671</v>
      </c>
      <c r="K7" s="9">
        <f>SUMIFS(Concentrado!L$2:L$199,Concentrado!$A$2:$A$199,"="&amp;$A7,Concentrado!$B$2:$B$199, "=Nuevo León")</f>
        <v>509</v>
      </c>
      <c r="L7" s="9">
        <f>SUMIFS(Concentrado!M$2:M$199,Concentrado!$A$2:$A$199,"="&amp;$A7,Concentrado!$B$2:$B$199, "=Nuevo León")</f>
        <v>427</v>
      </c>
      <c r="M7" s="9">
        <f>SUMIFS(Concentrado!N$2:N$199,Concentrado!$A$2:$A$199,"="&amp;$A7,Concentrado!$B$2:$B$199, "=Nuevo León")</f>
        <v>364</v>
      </c>
      <c r="N7" s="9">
        <f>SUMIFS(Concentrado!O$2:O$199,Concentrado!$A$2:$A$199,"="&amp;$A7,Concentrado!$B$2:$B$199, "=Nuevo León")</f>
        <v>272</v>
      </c>
      <c r="O7" s="9">
        <f>SUMIFS(Concentrado!P$2:P$199,Concentrado!$A$2:$A$199,"="&amp;$A7,Concentrado!$B$2:$B$199, "=Nuevo León")</f>
        <v>262</v>
      </c>
      <c r="P7" s="9">
        <f>SUMIFS(Concentrado!Q$2:Q$199,Concentrado!$A$2:$A$199,"="&amp;$A7,Concentrado!$B$2:$B$199, "=Nuevo León")</f>
        <v>218</v>
      </c>
      <c r="Q7" s="9">
        <f>SUMIFS(Concentrado!R$2:R$199,Concentrado!$A$2:$A$199,"="&amp;$A7,Concentrado!$B$2:$B$199, "=Nuevo León")</f>
        <v>833</v>
      </c>
      <c r="R7" s="9">
        <f>SUMIFS(Concentrado!S$2:S$199,Concentrado!$A$2:$A$199,"="&amp;$A7,Concentrado!$B$2:$B$199, "=Nuevo León")</f>
        <v>539</v>
      </c>
      <c r="S7" s="9">
        <f>SUMIFS(Concentrado!T$2:T$199,Concentrado!$A$2:$A$199,"="&amp;$A7,Concentrado!$B$2:$B$199, "=Nuevo León")</f>
        <v>543</v>
      </c>
      <c r="T7" s="9">
        <f>SUMIFS(Concentrado!U$2:U$199,Concentrado!$A$2:$A$199,"="&amp;$A7,Concentrado!$B$2:$B$199, "=Nuevo León")</f>
        <v>94</v>
      </c>
      <c r="U7" s="9">
        <f>SUMIFS(Concentrado!V$2:V$199,Concentrado!$A$2:$A$199,"="&amp;$A7,Concentrado!$B$2:$B$199, "=Nuevo León")</f>
        <v>35</v>
      </c>
      <c r="V7" s="9">
        <f>SUMIFS(Concentrado!W$2:W$199,Concentrado!$A$2:$A$199,"="&amp;$A7,Concentrado!$B$2:$B$199, "=Nuevo León")</f>
        <v>1</v>
      </c>
      <c r="W7" s="9">
        <f>SUMIFS(Concentrado!X$2:X$199,Concentrado!$A$2:$A$199,"="&amp;$A7,Concentrado!$B$2:$B$199, "=Nuevo León")</f>
        <v>1</v>
      </c>
      <c r="X7" s="9">
        <f>SUMIFS(Concentrado!Y$2:Y$199,Concentrado!$A$2:$A$199,"="&amp;$A7,Concentrado!$B$2:$B$199, "=Nuevo León")</f>
        <v>7</v>
      </c>
      <c r="Y7" s="9">
        <f>SUMIFS(Concentrado!Z$2:Z$199,Concentrado!$A$2:$A$199,"="&amp;$A7,Concentrado!$B$2:$B$199, "=Nuevo León")</f>
        <v>6</v>
      </c>
      <c r="Z7" s="9">
        <f>SUMIFS(Concentrado!AA$2:AA$199,Concentrado!$A$2:$A$199,"="&amp;$A7,Concentrado!$B$2:$B$199, "=Nuevo León")</f>
        <v>35242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"=Oaxaca")</f>
        <v>3354</v>
      </c>
      <c r="C2" s="9">
        <f>SUMIFS(Concentrado!D$2:D$199,Concentrado!$A$2:$A$199,"="&amp;$A2,Concentrado!$B$2:$B$199, "=Oaxaca")</f>
        <v>25965</v>
      </c>
      <c r="D2" s="9">
        <f>SUMIFS(Concentrado!E$2:E$199,Concentrado!$A$2:$A$199,"="&amp;$A2,Concentrado!$B$2:$B$199, "=Oaxaca")</f>
        <v>17965</v>
      </c>
      <c r="E2" s="9">
        <f>SUMIFS(Concentrado!F$2:F$199,Concentrado!$A$2:$A$199,"="&amp;$A2,Concentrado!$B$2:$B$199, "=Oaxaca")</f>
        <v>8058</v>
      </c>
      <c r="F2" s="9">
        <f>SUMIFS(Concentrado!G$2:G$199,Concentrado!$A$2:$A$199,"="&amp;$A2,Concentrado!$B$2:$B$199, "=Oaxaca")</f>
        <v>4315</v>
      </c>
      <c r="G2" s="9">
        <f>SUMIFS(Concentrado!H$2:H$199,Concentrado!$A$2:$A$199,"="&amp;$A2,Concentrado!$B$2:$B$199, "=Oaxaca")</f>
        <v>2976</v>
      </c>
      <c r="H2" s="9">
        <f>SUMIFS(Concentrado!I$2:I$199,Concentrado!$A$2:$A$199,"="&amp;$A2,Concentrado!$B$2:$B$199, "=Oaxaca")</f>
        <v>2139</v>
      </c>
      <c r="I2" s="9">
        <f>SUMIFS(Concentrado!J$2:J$199,Concentrado!$A$2:$A$199,"="&amp;$A2,Concentrado!$B$2:$B$199, "=Oaxaca")</f>
        <v>1637</v>
      </c>
      <c r="J2" s="9">
        <f>SUMIFS(Concentrado!K$2:K$199,Concentrado!$A$2:$A$199,"="&amp;$A2,Concentrado!$B$2:$B$199, "=Oaxaca")</f>
        <v>1164</v>
      </c>
      <c r="K2" s="9">
        <f>SUMIFS(Concentrado!L$2:L$199,Concentrado!$A$2:$A$199,"="&amp;$A2,Concentrado!$B$2:$B$199, "=Oaxaca")</f>
        <v>855</v>
      </c>
      <c r="L2" s="9">
        <f>SUMIFS(Concentrado!M$2:M$199,Concentrado!$A$2:$A$199,"="&amp;$A2,Concentrado!$B$2:$B$199, "=Oaxaca")</f>
        <v>687</v>
      </c>
      <c r="M2" s="9">
        <f>SUMIFS(Concentrado!N$2:N$199,Concentrado!$A$2:$A$199,"="&amp;$A2,Concentrado!$B$2:$B$199, "=Oaxaca")</f>
        <v>555</v>
      </c>
      <c r="N2" s="9">
        <f>SUMIFS(Concentrado!O$2:O$199,Concentrado!$A$2:$A$199,"="&amp;$A2,Concentrado!$B$2:$B$199, "=Oaxaca")</f>
        <v>430</v>
      </c>
      <c r="O2" s="9">
        <f>SUMIFS(Concentrado!P$2:P$199,Concentrado!$A$2:$A$199,"="&amp;$A2,Concentrado!$B$2:$B$199, "=Oaxaca")</f>
        <v>408</v>
      </c>
      <c r="P2" s="9">
        <f>SUMIFS(Concentrado!Q$2:Q$199,Concentrado!$A$2:$A$199,"="&amp;$A2,Concentrado!$B$2:$B$199, "=Oaxaca")</f>
        <v>353</v>
      </c>
      <c r="Q2" s="9">
        <f>SUMIFS(Concentrado!R$2:R$199,Concentrado!$A$2:$A$199,"="&amp;$A2,Concentrado!$B$2:$B$199, "=Oaxaca")</f>
        <v>1305</v>
      </c>
      <c r="R2" s="9">
        <f>SUMIFS(Concentrado!S$2:S$199,Concentrado!$A$2:$A$199,"="&amp;$A2,Concentrado!$B$2:$B$199, "=Oaxaca")</f>
        <v>681</v>
      </c>
      <c r="S2" s="9">
        <f>SUMIFS(Concentrado!T$2:T$199,Concentrado!$A$2:$A$199,"="&amp;$A2,Concentrado!$B$2:$B$199, "=Oaxaca")</f>
        <v>576</v>
      </c>
      <c r="T2" s="9">
        <f>SUMIFS(Concentrado!U$2:U$199,Concentrado!$A$2:$A$199,"="&amp;$A2,Concentrado!$B$2:$B$199, "=Oaxaca")</f>
        <v>69</v>
      </c>
      <c r="U2" s="9">
        <f>SUMIFS(Concentrado!V$2:V$199,Concentrado!$A$2:$A$199,"="&amp;$A2,Concentrado!$B$2:$B$199, "=Oaxaca")</f>
        <v>21</v>
      </c>
      <c r="V2" s="9">
        <f>SUMIFS(Concentrado!W$2:W$199,Concentrado!$A$2:$A$199,"="&amp;$A2,Concentrado!$B$2:$B$199, "=Oaxaca")</f>
        <v>5</v>
      </c>
      <c r="W2" s="9">
        <f>SUMIFS(Concentrado!X$2:X$199,Concentrado!$A$2:$A$199,"="&amp;$A2,Concentrado!$B$2:$B$199, "=Oaxaca")</f>
        <v>18</v>
      </c>
      <c r="X2" s="9">
        <f>SUMIFS(Concentrado!Y$2:Y$199,Concentrado!$A$2:$A$199,"="&amp;$A2,Concentrado!$B$2:$B$199, "=Oaxaca")</f>
        <v>7</v>
      </c>
      <c r="Y2" s="9">
        <f>SUMIFS(Concentrado!Z$2:Z$199,Concentrado!$A$2:$A$199,"="&amp;$A2,Concentrado!$B$2:$B$199, "=Oaxaca")</f>
        <v>4</v>
      </c>
      <c r="Z2" s="9">
        <f>SUMIFS(Concentrado!AA$2:AA$199,Concentrado!$A$2:$A$199,"="&amp;$A2,Concentrado!$B$2:$B$199, "=Oaxaca")</f>
        <v>73547</v>
      </c>
    </row>
    <row r="3" spans="1:26" x14ac:dyDescent="0.25">
      <c r="A3" s="6">
        <v>2018</v>
      </c>
      <c r="B3" s="9">
        <f>SUMIFS(Concentrado!C$2:C$199,Concentrado!$A$2:$A$199,"="&amp;$A3,Concentrado!$B$2:$B$199, "=Oaxaca")</f>
        <v>4038</v>
      </c>
      <c r="C3" s="9">
        <f>SUMIFS(Concentrado!D$2:D$199,Concentrado!$A$2:$A$199,"="&amp;$A3,Concentrado!$B$2:$B$199, "=Oaxaca")</f>
        <v>26290</v>
      </c>
      <c r="D3" s="9">
        <f>SUMIFS(Concentrado!E$2:E$199,Concentrado!$A$2:$A$199,"="&amp;$A3,Concentrado!$B$2:$B$199, "=Oaxaca")</f>
        <v>18989</v>
      </c>
      <c r="E3" s="9">
        <f>SUMIFS(Concentrado!F$2:F$199,Concentrado!$A$2:$A$199,"="&amp;$A3,Concentrado!$B$2:$B$199, "=Oaxaca")</f>
        <v>8389</v>
      </c>
      <c r="F3" s="9">
        <f>SUMIFS(Concentrado!G$2:G$199,Concentrado!$A$2:$A$199,"="&amp;$A3,Concentrado!$B$2:$B$199, "=Oaxaca")</f>
        <v>4717</v>
      </c>
      <c r="G3" s="9">
        <f>SUMIFS(Concentrado!H$2:H$199,Concentrado!$A$2:$A$199,"="&amp;$A3,Concentrado!$B$2:$B$199, "=Oaxaca")</f>
        <v>3071</v>
      </c>
      <c r="H3" s="9">
        <f>SUMIFS(Concentrado!I$2:I$199,Concentrado!$A$2:$A$199,"="&amp;$A3,Concentrado!$B$2:$B$199, "=Oaxaca")</f>
        <v>2183</v>
      </c>
      <c r="I3" s="9">
        <f>SUMIFS(Concentrado!J$2:J$199,Concentrado!$A$2:$A$199,"="&amp;$A3,Concentrado!$B$2:$B$199, "=Oaxaca")</f>
        <v>1674</v>
      </c>
      <c r="J3" s="9">
        <f>SUMIFS(Concentrado!K$2:K$199,Concentrado!$A$2:$A$199,"="&amp;$A3,Concentrado!$B$2:$B$199, "=Oaxaca")</f>
        <v>1223</v>
      </c>
      <c r="K3" s="9">
        <f>SUMIFS(Concentrado!L$2:L$199,Concentrado!$A$2:$A$199,"="&amp;$A3,Concentrado!$B$2:$B$199, "=Oaxaca")</f>
        <v>882</v>
      </c>
      <c r="L3" s="9">
        <f>SUMIFS(Concentrado!M$2:M$199,Concentrado!$A$2:$A$199,"="&amp;$A3,Concentrado!$B$2:$B$199, "=Oaxaca")</f>
        <v>678</v>
      </c>
      <c r="M3" s="9">
        <f>SUMIFS(Concentrado!N$2:N$199,Concentrado!$A$2:$A$199,"="&amp;$A3,Concentrado!$B$2:$B$199, "=Oaxaca")</f>
        <v>564</v>
      </c>
      <c r="N3" s="9">
        <f>SUMIFS(Concentrado!O$2:O$199,Concentrado!$A$2:$A$199,"="&amp;$A3,Concentrado!$B$2:$B$199, "=Oaxaca")</f>
        <v>437</v>
      </c>
      <c r="O3" s="9">
        <f>SUMIFS(Concentrado!P$2:P$199,Concentrado!$A$2:$A$199,"="&amp;$A3,Concentrado!$B$2:$B$199, "=Oaxaca")</f>
        <v>378</v>
      </c>
      <c r="P3" s="9">
        <f>SUMIFS(Concentrado!Q$2:Q$199,Concentrado!$A$2:$A$199,"="&amp;$A3,Concentrado!$B$2:$B$199, "=Oaxaca")</f>
        <v>332</v>
      </c>
      <c r="Q3" s="9">
        <f>SUMIFS(Concentrado!R$2:R$199,Concentrado!$A$2:$A$199,"="&amp;$A3,Concentrado!$B$2:$B$199, "=Oaxaca")</f>
        <v>1304</v>
      </c>
      <c r="R3" s="9">
        <f>SUMIFS(Concentrado!S$2:S$199,Concentrado!$A$2:$A$199,"="&amp;$A3,Concentrado!$B$2:$B$199, "=Oaxaca")</f>
        <v>686</v>
      </c>
      <c r="S3" s="9">
        <f>SUMIFS(Concentrado!T$2:T$199,Concentrado!$A$2:$A$199,"="&amp;$A3,Concentrado!$B$2:$B$199, "=Oaxaca")</f>
        <v>463</v>
      </c>
      <c r="T3" s="9">
        <f>SUMIFS(Concentrado!U$2:U$199,Concentrado!$A$2:$A$199,"="&amp;$A3,Concentrado!$B$2:$B$199, "=Oaxaca")</f>
        <v>72</v>
      </c>
      <c r="U3" s="9">
        <f>SUMIFS(Concentrado!V$2:V$199,Concentrado!$A$2:$A$199,"="&amp;$A3,Concentrado!$B$2:$B$199, "=Oaxaca")</f>
        <v>29</v>
      </c>
      <c r="V3" s="9">
        <f>SUMIFS(Concentrado!W$2:W$199,Concentrado!$A$2:$A$199,"="&amp;$A3,Concentrado!$B$2:$B$199, "=Oaxaca")</f>
        <v>1</v>
      </c>
      <c r="W3" s="9">
        <f>SUMIFS(Concentrado!X$2:X$199,Concentrado!$A$2:$A$199,"="&amp;$A3,Concentrado!$B$2:$B$199, "=Oaxaca")</f>
        <v>15</v>
      </c>
      <c r="X3" s="9">
        <f>SUMIFS(Concentrado!Y$2:Y$199,Concentrado!$A$2:$A$199,"="&amp;$A3,Concentrado!$B$2:$B$199, "=Oaxaca")</f>
        <v>5</v>
      </c>
      <c r="Y3" s="9">
        <f>SUMIFS(Concentrado!Z$2:Z$199,Concentrado!$A$2:$A$199,"="&amp;$A3,Concentrado!$B$2:$B$199, "=Oaxaca")</f>
        <v>0</v>
      </c>
      <c r="Z3" s="9">
        <f>SUMIFS(Concentrado!AA$2:AA$199,Concentrado!$A$2:$A$199,"="&amp;$A3,Concentrado!$B$2:$B$199, "=Oaxaca")</f>
        <v>76420</v>
      </c>
    </row>
    <row r="4" spans="1:26" x14ac:dyDescent="0.25">
      <c r="A4" s="6">
        <v>2019</v>
      </c>
      <c r="B4" s="9">
        <f>SUMIFS(Concentrado!C$2:C$199,Concentrado!$A$2:$A$199,"="&amp;$A4,Concentrado!$B$2:$B$199, "=Oaxaca")</f>
        <v>3631</v>
      </c>
      <c r="C4" s="9">
        <f>SUMIFS(Concentrado!D$2:D$199,Concentrado!$A$2:$A$199,"="&amp;$A4,Concentrado!$B$2:$B$199, "=Oaxaca")</f>
        <v>28168</v>
      </c>
      <c r="D4" s="9">
        <f>SUMIFS(Concentrado!E$2:E$199,Concentrado!$A$2:$A$199,"="&amp;$A4,Concentrado!$B$2:$B$199, "=Oaxaca")</f>
        <v>19990</v>
      </c>
      <c r="E4" s="9">
        <f>SUMIFS(Concentrado!F$2:F$199,Concentrado!$A$2:$A$199,"="&amp;$A4,Concentrado!$B$2:$B$199, "=Oaxaca")</f>
        <v>9144</v>
      </c>
      <c r="F4" s="9">
        <f>SUMIFS(Concentrado!G$2:G$199,Concentrado!$A$2:$A$199,"="&amp;$A4,Concentrado!$B$2:$B$199, "=Oaxaca")</f>
        <v>5183</v>
      </c>
      <c r="G4" s="9">
        <f>SUMIFS(Concentrado!H$2:H$199,Concentrado!$A$2:$A$199,"="&amp;$A4,Concentrado!$B$2:$B$199, "=Oaxaca")</f>
        <v>3271</v>
      </c>
      <c r="H4" s="9">
        <f>SUMIFS(Concentrado!I$2:I$199,Concentrado!$A$2:$A$199,"="&amp;$A4,Concentrado!$B$2:$B$199, "=Oaxaca")</f>
        <v>2349</v>
      </c>
      <c r="I4" s="9">
        <f>SUMIFS(Concentrado!J$2:J$199,Concentrado!$A$2:$A$199,"="&amp;$A4,Concentrado!$B$2:$B$199, "=Oaxaca")</f>
        <v>1876</v>
      </c>
      <c r="J4" s="9">
        <f>SUMIFS(Concentrado!K$2:K$199,Concentrado!$A$2:$A$199,"="&amp;$A4,Concentrado!$B$2:$B$199, "=Oaxaca")</f>
        <v>1344</v>
      </c>
      <c r="K4" s="9">
        <f>SUMIFS(Concentrado!L$2:L$199,Concentrado!$A$2:$A$199,"="&amp;$A4,Concentrado!$B$2:$B$199, "=Oaxaca")</f>
        <v>1012</v>
      </c>
      <c r="L4" s="9">
        <f>SUMIFS(Concentrado!M$2:M$199,Concentrado!$A$2:$A$199,"="&amp;$A4,Concentrado!$B$2:$B$199, "=Oaxaca")</f>
        <v>732</v>
      </c>
      <c r="M4" s="9">
        <f>SUMIFS(Concentrado!N$2:N$199,Concentrado!$A$2:$A$199,"="&amp;$A4,Concentrado!$B$2:$B$199, "=Oaxaca")</f>
        <v>591</v>
      </c>
      <c r="N4" s="9">
        <f>SUMIFS(Concentrado!O$2:O$199,Concentrado!$A$2:$A$199,"="&amp;$A4,Concentrado!$B$2:$B$199, "=Oaxaca")</f>
        <v>435</v>
      </c>
      <c r="O4" s="9">
        <f>SUMIFS(Concentrado!P$2:P$199,Concentrado!$A$2:$A$199,"="&amp;$A4,Concentrado!$B$2:$B$199, "=Oaxaca")</f>
        <v>389</v>
      </c>
      <c r="P4" s="9">
        <f>SUMIFS(Concentrado!Q$2:Q$199,Concentrado!$A$2:$A$199,"="&amp;$A4,Concentrado!$B$2:$B$199, "=Oaxaca")</f>
        <v>375</v>
      </c>
      <c r="Q4" s="9">
        <f>SUMIFS(Concentrado!R$2:R$199,Concentrado!$A$2:$A$199,"="&amp;$A4,Concentrado!$B$2:$B$199, "=Oaxaca")</f>
        <v>1350</v>
      </c>
      <c r="R4" s="9">
        <f>SUMIFS(Concentrado!S$2:S$199,Concentrado!$A$2:$A$199,"="&amp;$A4,Concentrado!$B$2:$B$199, "=Oaxaca")</f>
        <v>694</v>
      </c>
      <c r="S4" s="9">
        <f>SUMIFS(Concentrado!T$2:T$199,Concentrado!$A$2:$A$199,"="&amp;$A4,Concentrado!$B$2:$B$199, "=Oaxaca")</f>
        <v>557</v>
      </c>
      <c r="T4" s="9">
        <f>SUMIFS(Concentrado!U$2:U$199,Concentrado!$A$2:$A$199,"="&amp;$A4,Concentrado!$B$2:$B$199, "=Oaxaca")</f>
        <v>82</v>
      </c>
      <c r="U4" s="9">
        <f>SUMIFS(Concentrado!V$2:V$199,Concentrado!$A$2:$A$199,"="&amp;$A4,Concentrado!$B$2:$B$199, "=Oaxaca")</f>
        <v>30</v>
      </c>
      <c r="V4" s="9">
        <f>SUMIFS(Concentrado!W$2:W$199,Concentrado!$A$2:$A$199,"="&amp;$A4,Concentrado!$B$2:$B$199, "=Oaxaca")</f>
        <v>2</v>
      </c>
      <c r="W4" s="9">
        <f>SUMIFS(Concentrado!X$2:X$199,Concentrado!$A$2:$A$199,"="&amp;$A4,Concentrado!$B$2:$B$199, "=Oaxaca")</f>
        <v>15</v>
      </c>
      <c r="X4" s="9">
        <f>SUMIFS(Concentrado!Y$2:Y$199,Concentrado!$A$2:$A$199,"="&amp;$A4,Concentrado!$B$2:$B$199, "=Oaxaca")</f>
        <v>1</v>
      </c>
      <c r="Y4" s="9">
        <f>SUMIFS(Concentrado!Z$2:Z$199,Concentrado!$A$2:$A$199,"="&amp;$A4,Concentrado!$B$2:$B$199, "=Oaxaca")</f>
        <v>0</v>
      </c>
      <c r="Z4" s="9">
        <f>SUMIFS(Concentrado!AA$2:AA$199,Concentrado!$A$2:$A$199,"="&amp;$A4,Concentrado!$B$2:$B$199, "=Oaxaca")</f>
        <v>81221</v>
      </c>
    </row>
    <row r="5" spans="1:26" x14ac:dyDescent="0.25">
      <c r="A5" s="6">
        <v>2020</v>
      </c>
      <c r="B5" s="9">
        <f>SUMIFS(Concentrado!C$2:C$199,Concentrado!$A$2:$A$199,"="&amp;$A5,Concentrado!$B$2:$B$199, "=Oaxaca")</f>
        <v>4616</v>
      </c>
      <c r="C5" s="9">
        <f>SUMIFS(Concentrado!D$2:D$199,Concentrado!$A$2:$A$199,"="&amp;$A5,Concentrado!$B$2:$B$199, "=Oaxaca")</f>
        <v>17819</v>
      </c>
      <c r="D5" s="9">
        <f>SUMIFS(Concentrado!E$2:E$199,Concentrado!$A$2:$A$199,"="&amp;$A5,Concentrado!$B$2:$B$199, "=Oaxaca")</f>
        <v>11336</v>
      </c>
      <c r="E5" s="9">
        <f>SUMIFS(Concentrado!F$2:F$199,Concentrado!$A$2:$A$199,"="&amp;$A5,Concentrado!$B$2:$B$199, "=Oaxaca")</f>
        <v>4479</v>
      </c>
      <c r="F5" s="9">
        <f>SUMIFS(Concentrado!G$2:G$199,Concentrado!$A$2:$A$199,"="&amp;$A5,Concentrado!$B$2:$B$199, "=Oaxaca")</f>
        <v>2485</v>
      </c>
      <c r="G5" s="9">
        <f>SUMIFS(Concentrado!H$2:H$199,Concentrado!$A$2:$A$199,"="&amp;$A5,Concentrado!$B$2:$B$199, "=Oaxaca")</f>
        <v>1654</v>
      </c>
      <c r="H5" s="9">
        <f>SUMIFS(Concentrado!I$2:I$199,Concentrado!$A$2:$A$199,"="&amp;$A5,Concentrado!$B$2:$B$199, "=Oaxaca")</f>
        <v>1193</v>
      </c>
      <c r="I5" s="9">
        <f>SUMIFS(Concentrado!J$2:J$199,Concentrado!$A$2:$A$199,"="&amp;$A5,Concentrado!$B$2:$B$199, "=Oaxaca")</f>
        <v>925</v>
      </c>
      <c r="J5" s="9">
        <f>SUMIFS(Concentrado!K$2:K$199,Concentrado!$A$2:$A$199,"="&amp;$A5,Concentrado!$B$2:$B$199, "=Oaxaca")</f>
        <v>711</v>
      </c>
      <c r="K5" s="9">
        <f>SUMIFS(Concentrado!L$2:L$199,Concentrado!$A$2:$A$199,"="&amp;$A5,Concentrado!$B$2:$B$199, "=Oaxaca")</f>
        <v>535</v>
      </c>
      <c r="L5" s="9">
        <f>SUMIFS(Concentrado!M$2:M$199,Concentrado!$A$2:$A$199,"="&amp;$A5,Concentrado!$B$2:$B$199, "=Oaxaca")</f>
        <v>455</v>
      </c>
      <c r="M5" s="9">
        <f>SUMIFS(Concentrado!N$2:N$199,Concentrado!$A$2:$A$199,"="&amp;$A5,Concentrado!$B$2:$B$199, "=Oaxaca")</f>
        <v>321</v>
      </c>
      <c r="N5" s="9">
        <f>SUMIFS(Concentrado!O$2:O$199,Concentrado!$A$2:$A$199,"="&amp;$A5,Concentrado!$B$2:$B$199, "=Oaxaca")</f>
        <v>275</v>
      </c>
      <c r="O5" s="9">
        <f>SUMIFS(Concentrado!P$2:P$199,Concentrado!$A$2:$A$199,"="&amp;$A5,Concentrado!$B$2:$B$199, "=Oaxaca")</f>
        <v>242</v>
      </c>
      <c r="P5" s="9">
        <f>SUMIFS(Concentrado!Q$2:Q$199,Concentrado!$A$2:$A$199,"="&amp;$A5,Concentrado!$B$2:$B$199, "=Oaxaca")</f>
        <v>194</v>
      </c>
      <c r="Q5" s="9">
        <f>SUMIFS(Concentrado!R$2:R$199,Concentrado!$A$2:$A$199,"="&amp;$A5,Concentrado!$B$2:$B$199, "=Oaxaca")</f>
        <v>847</v>
      </c>
      <c r="R5" s="9">
        <f>SUMIFS(Concentrado!S$2:S$199,Concentrado!$A$2:$A$199,"="&amp;$A5,Concentrado!$B$2:$B$199, "=Oaxaca")</f>
        <v>436</v>
      </c>
      <c r="S5" s="9">
        <f>SUMIFS(Concentrado!T$2:T$199,Concentrado!$A$2:$A$199,"="&amp;$A5,Concentrado!$B$2:$B$199, "=Oaxaca")</f>
        <v>396</v>
      </c>
      <c r="T5" s="9">
        <f>SUMIFS(Concentrado!U$2:U$199,Concentrado!$A$2:$A$199,"="&amp;$A5,Concentrado!$B$2:$B$199, "=Oaxaca")</f>
        <v>72</v>
      </c>
      <c r="U5" s="9">
        <f>SUMIFS(Concentrado!V$2:V$199,Concentrado!$A$2:$A$199,"="&amp;$A5,Concentrado!$B$2:$B$199, "=Oaxaca")</f>
        <v>18</v>
      </c>
      <c r="V5" s="9">
        <f>SUMIFS(Concentrado!W$2:W$199,Concentrado!$A$2:$A$199,"="&amp;$A5,Concentrado!$B$2:$B$199, "=Oaxaca")</f>
        <v>3</v>
      </c>
      <c r="W5" s="9">
        <f>SUMIFS(Concentrado!X$2:X$199,Concentrado!$A$2:$A$199,"="&amp;$A5,Concentrado!$B$2:$B$199, "=Oaxaca")</f>
        <v>2</v>
      </c>
      <c r="X5" s="9">
        <f>SUMIFS(Concentrado!Y$2:Y$199,Concentrado!$A$2:$A$199,"="&amp;$A5,Concentrado!$B$2:$B$199, "=Oaxaca")</f>
        <v>1</v>
      </c>
      <c r="Y5" s="9">
        <f>SUMIFS(Concentrado!Z$2:Z$199,Concentrado!$A$2:$A$199,"="&amp;$A5,Concentrado!$B$2:$B$199, "=Oaxaca")</f>
        <v>0</v>
      </c>
      <c r="Z5" s="9">
        <f>SUMIFS(Concentrado!AA$2:AA$199,Concentrado!$A$2:$A$199,"="&amp;$A5,Concentrado!$B$2:$B$199, "=Oaxaca")</f>
        <v>49015</v>
      </c>
    </row>
    <row r="6" spans="1:26" x14ac:dyDescent="0.25">
      <c r="A6" s="6">
        <v>2021</v>
      </c>
      <c r="B6" s="9">
        <f>SUMIFS(Concentrado!C$2:C$199,Concentrado!$A$2:$A$199,"="&amp;$A6,Concentrado!$B$2:$B$199, "=Oaxaca")</f>
        <v>821</v>
      </c>
      <c r="C6" s="9">
        <f>SUMIFS(Concentrado!D$2:D$199,Concentrado!$A$2:$A$199,"="&amp;$A6,Concentrado!$B$2:$B$199, "=Oaxaca")</f>
        <v>18945</v>
      </c>
      <c r="D6" s="9">
        <f>SUMIFS(Concentrado!E$2:E$199,Concentrado!$A$2:$A$199,"="&amp;$A6,Concentrado!$B$2:$B$199, "=Oaxaca")</f>
        <v>9506</v>
      </c>
      <c r="E6" s="9">
        <f>SUMIFS(Concentrado!F$2:F$199,Concentrado!$A$2:$A$199,"="&amp;$A6,Concentrado!$B$2:$B$199, "=Oaxaca")</f>
        <v>3779</v>
      </c>
      <c r="F6" s="9">
        <f>SUMIFS(Concentrado!G$2:G$199,Concentrado!$A$2:$A$199,"="&amp;$A6,Concentrado!$B$2:$B$199, "=Oaxaca")</f>
        <v>2185</v>
      </c>
      <c r="G6" s="9">
        <f>SUMIFS(Concentrado!H$2:H$199,Concentrado!$A$2:$A$199,"="&amp;$A6,Concentrado!$B$2:$B$199, "=Oaxaca")</f>
        <v>1405</v>
      </c>
      <c r="H6" s="9">
        <f>SUMIFS(Concentrado!I$2:I$199,Concentrado!$A$2:$A$199,"="&amp;$A6,Concentrado!$B$2:$B$199, "=Oaxaca")</f>
        <v>1115</v>
      </c>
      <c r="I6" s="9">
        <f>SUMIFS(Concentrado!J$2:J$199,Concentrado!$A$2:$A$199,"="&amp;$A6,Concentrado!$B$2:$B$199, "=Oaxaca")</f>
        <v>844</v>
      </c>
      <c r="J6" s="9">
        <f>SUMIFS(Concentrado!K$2:K$199,Concentrado!$A$2:$A$199,"="&amp;$A6,Concentrado!$B$2:$B$199, "=Oaxaca")</f>
        <v>709</v>
      </c>
      <c r="K6" s="9">
        <f>SUMIFS(Concentrado!L$2:L$199,Concentrado!$A$2:$A$199,"="&amp;$A6,Concentrado!$B$2:$B$199, "=Oaxaca")</f>
        <v>511</v>
      </c>
      <c r="L6" s="9">
        <f>SUMIFS(Concentrado!M$2:M$199,Concentrado!$A$2:$A$199,"="&amp;$A6,Concentrado!$B$2:$B$199, "=Oaxaca")</f>
        <v>430</v>
      </c>
      <c r="M6" s="9">
        <f>SUMIFS(Concentrado!N$2:N$199,Concentrado!$A$2:$A$199,"="&amp;$A6,Concentrado!$B$2:$B$199, "=Oaxaca")</f>
        <v>324</v>
      </c>
      <c r="N6" s="9">
        <f>SUMIFS(Concentrado!O$2:O$199,Concentrado!$A$2:$A$199,"="&amp;$A6,Concentrado!$B$2:$B$199, "=Oaxaca")</f>
        <v>274</v>
      </c>
      <c r="O6" s="9">
        <f>SUMIFS(Concentrado!P$2:P$199,Concentrado!$A$2:$A$199,"="&amp;$A6,Concentrado!$B$2:$B$199, "=Oaxaca")</f>
        <v>270</v>
      </c>
      <c r="P6" s="9">
        <f>SUMIFS(Concentrado!Q$2:Q$199,Concentrado!$A$2:$A$199,"="&amp;$A6,Concentrado!$B$2:$B$199, "=Oaxaca")</f>
        <v>212</v>
      </c>
      <c r="Q6" s="9">
        <f>SUMIFS(Concentrado!R$2:R$199,Concentrado!$A$2:$A$199,"="&amp;$A6,Concentrado!$B$2:$B$199, "=Oaxaca")</f>
        <v>868</v>
      </c>
      <c r="R6" s="9">
        <f>SUMIFS(Concentrado!S$2:S$199,Concentrado!$A$2:$A$199,"="&amp;$A6,Concentrado!$B$2:$B$199, "=Oaxaca")</f>
        <v>497</v>
      </c>
      <c r="S6" s="9">
        <f>SUMIFS(Concentrado!T$2:T$199,Concentrado!$A$2:$A$199,"="&amp;$A6,Concentrado!$B$2:$B$199, "=Oaxaca")</f>
        <v>419</v>
      </c>
      <c r="T6" s="9">
        <f>SUMIFS(Concentrado!U$2:U$199,Concentrado!$A$2:$A$199,"="&amp;$A6,Concentrado!$B$2:$B$199, "=Oaxaca")</f>
        <v>70</v>
      </c>
      <c r="U6" s="9">
        <f>SUMIFS(Concentrado!V$2:V$199,Concentrado!$A$2:$A$199,"="&amp;$A6,Concentrado!$B$2:$B$199, "=Oaxaca")</f>
        <v>22</v>
      </c>
      <c r="V6" s="9">
        <f>SUMIFS(Concentrado!W$2:W$199,Concentrado!$A$2:$A$199,"="&amp;$A6,Concentrado!$B$2:$B$199, "=Oaxaca")</f>
        <v>4</v>
      </c>
      <c r="W6" s="9">
        <f>SUMIFS(Concentrado!X$2:X$199,Concentrado!$A$2:$A$199,"="&amp;$A6,Concentrado!$B$2:$B$199, "=Oaxaca")</f>
        <v>0</v>
      </c>
      <c r="X6" s="9">
        <f>SUMIFS(Concentrado!Y$2:Y$199,Concentrado!$A$2:$A$199,"="&amp;$A6,Concentrado!$B$2:$B$199, "=Oaxaca")</f>
        <v>0</v>
      </c>
      <c r="Y6" s="9">
        <f>SUMIFS(Concentrado!Z$2:Z$199,Concentrado!$A$2:$A$199,"="&amp;$A6,Concentrado!$B$2:$B$199, "=Oaxaca")</f>
        <v>0</v>
      </c>
      <c r="Z6" s="9">
        <f>SUMIFS(Concentrado!AA$2:AA$199,Concentrado!$A$2:$A$199,"="&amp;$A6,Concentrado!$B$2:$B$199, "=Oaxaca")</f>
        <v>43210</v>
      </c>
    </row>
    <row r="7" spans="1:26" x14ac:dyDescent="0.25">
      <c r="A7" s="6">
        <v>2022</v>
      </c>
      <c r="B7" s="9">
        <f>SUMIFS(Concentrado!C$2:C$199,Concentrado!$A$2:$A$199,"="&amp;$A7,Concentrado!$B$2:$B$199, "=Oaxaca")</f>
        <v>2363</v>
      </c>
      <c r="C7" s="9">
        <f>SUMIFS(Concentrado!D$2:D$199,Concentrado!$A$2:$A$199,"="&amp;$A7,Concentrado!$B$2:$B$199, "=Oaxaca")</f>
        <v>18286</v>
      </c>
      <c r="D7" s="9">
        <f>SUMIFS(Concentrado!E$2:E$199,Concentrado!$A$2:$A$199,"="&amp;$A7,Concentrado!$B$2:$B$199, "=Oaxaca")</f>
        <v>11351</v>
      </c>
      <c r="E7" s="9">
        <f>SUMIFS(Concentrado!F$2:F$199,Concentrado!$A$2:$A$199,"="&amp;$A7,Concentrado!$B$2:$B$199, "=Oaxaca")</f>
        <v>4857</v>
      </c>
      <c r="F7" s="9">
        <f>SUMIFS(Concentrado!G$2:G$199,Concentrado!$A$2:$A$199,"="&amp;$A7,Concentrado!$B$2:$B$199, "=Oaxaca")</f>
        <v>2833</v>
      </c>
      <c r="G7" s="9">
        <f>SUMIFS(Concentrado!H$2:H$199,Concentrado!$A$2:$A$199,"="&amp;$A7,Concentrado!$B$2:$B$199, "=Oaxaca")</f>
        <v>1888</v>
      </c>
      <c r="H7" s="9">
        <f>SUMIFS(Concentrado!I$2:I$199,Concentrado!$A$2:$A$199,"="&amp;$A7,Concentrado!$B$2:$B$199, "=Oaxaca")</f>
        <v>1418</v>
      </c>
      <c r="I7" s="9">
        <f>SUMIFS(Concentrado!J$2:J$199,Concentrado!$A$2:$A$199,"="&amp;$A7,Concentrado!$B$2:$B$199, "=Oaxaca")</f>
        <v>1061</v>
      </c>
      <c r="J7" s="9">
        <f>SUMIFS(Concentrado!K$2:K$199,Concentrado!$A$2:$A$199,"="&amp;$A7,Concentrado!$B$2:$B$199, "=Oaxaca")</f>
        <v>821</v>
      </c>
      <c r="K7" s="9">
        <f>SUMIFS(Concentrado!L$2:L$199,Concentrado!$A$2:$A$199,"="&amp;$A7,Concentrado!$B$2:$B$199, "=Oaxaca")</f>
        <v>596</v>
      </c>
      <c r="L7" s="9">
        <f>SUMIFS(Concentrado!M$2:M$199,Concentrado!$A$2:$A$199,"="&amp;$A7,Concentrado!$B$2:$B$199, "=Oaxaca")</f>
        <v>496</v>
      </c>
      <c r="M7" s="9">
        <f>SUMIFS(Concentrado!N$2:N$199,Concentrado!$A$2:$A$199,"="&amp;$A7,Concentrado!$B$2:$B$199, "=Oaxaca")</f>
        <v>385</v>
      </c>
      <c r="N7" s="9">
        <f>SUMIFS(Concentrado!O$2:O$199,Concentrado!$A$2:$A$199,"="&amp;$A7,Concentrado!$B$2:$B$199, "=Oaxaca")</f>
        <v>311</v>
      </c>
      <c r="O7" s="9">
        <f>SUMIFS(Concentrado!P$2:P$199,Concentrado!$A$2:$A$199,"="&amp;$A7,Concentrado!$B$2:$B$199, "=Oaxaca")</f>
        <v>256</v>
      </c>
      <c r="P7" s="9">
        <f>SUMIFS(Concentrado!Q$2:Q$199,Concentrado!$A$2:$A$199,"="&amp;$A7,Concentrado!$B$2:$B$199, "=Oaxaca")</f>
        <v>253</v>
      </c>
      <c r="Q7" s="9">
        <f>SUMIFS(Concentrado!R$2:R$199,Concentrado!$A$2:$A$199,"="&amp;$A7,Concentrado!$B$2:$B$199, "=Oaxaca")</f>
        <v>1026</v>
      </c>
      <c r="R7" s="9">
        <f>SUMIFS(Concentrado!S$2:S$199,Concentrado!$A$2:$A$199,"="&amp;$A7,Concentrado!$B$2:$B$199, "=Oaxaca")</f>
        <v>509</v>
      </c>
      <c r="S7" s="9">
        <f>SUMIFS(Concentrado!T$2:T$199,Concentrado!$A$2:$A$199,"="&amp;$A7,Concentrado!$B$2:$B$199, "=Oaxaca")</f>
        <v>436</v>
      </c>
      <c r="T7" s="9">
        <f>SUMIFS(Concentrado!U$2:U$199,Concentrado!$A$2:$A$199,"="&amp;$A7,Concentrado!$B$2:$B$199, "=Oaxaca")</f>
        <v>71</v>
      </c>
      <c r="U7" s="9">
        <f>SUMIFS(Concentrado!V$2:V$199,Concentrado!$A$2:$A$199,"="&amp;$A7,Concentrado!$B$2:$B$199, "=Oaxaca")</f>
        <v>27</v>
      </c>
      <c r="V7" s="9">
        <f>SUMIFS(Concentrado!W$2:W$199,Concentrado!$A$2:$A$199,"="&amp;$A7,Concentrado!$B$2:$B$199, "=Oaxaca")</f>
        <v>2</v>
      </c>
      <c r="W7" s="9">
        <f>SUMIFS(Concentrado!X$2:X$199,Concentrado!$A$2:$A$199,"="&amp;$A7,Concentrado!$B$2:$B$199, "=Oaxaca")</f>
        <v>2</v>
      </c>
      <c r="X7" s="9">
        <f>SUMIFS(Concentrado!Y$2:Y$199,Concentrado!$A$2:$A$199,"="&amp;$A7,Concentrado!$B$2:$B$199, "=Oaxaca")</f>
        <v>4</v>
      </c>
      <c r="Y7" s="9">
        <f>SUMIFS(Concentrado!Z$2:Z$199,Concentrado!$A$2:$A$199,"="&amp;$A7,Concentrado!$B$2:$B$199, "=Oaxaca")</f>
        <v>0</v>
      </c>
      <c r="Z7" s="9">
        <f>SUMIFS(Concentrado!AA$2:AA$199,Concentrado!$A$2:$A$199,"="&amp;$A7,Concentrado!$B$2:$B$199, "=Oaxaca")</f>
        <v>49252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"=Puebla")</f>
        <v>3914</v>
      </c>
      <c r="C2" s="9">
        <f>SUMIFS(Concentrado!D$2:D$199,Concentrado!$A$2:$A$199,"="&amp;$A2,Concentrado!$B$2:$B$199, "=Puebla")</f>
        <v>55864</v>
      </c>
      <c r="D2" s="9">
        <f>SUMIFS(Concentrado!E$2:E$199,Concentrado!$A$2:$A$199,"="&amp;$A2,Concentrado!$B$2:$B$199, "=Puebla")</f>
        <v>26796</v>
      </c>
      <c r="E2" s="9">
        <f>SUMIFS(Concentrado!F$2:F$199,Concentrado!$A$2:$A$199,"="&amp;$A2,Concentrado!$B$2:$B$199, "=Puebla")</f>
        <v>11155</v>
      </c>
      <c r="F2" s="9">
        <f>SUMIFS(Concentrado!G$2:G$199,Concentrado!$A$2:$A$199,"="&amp;$A2,Concentrado!$B$2:$B$199, "=Puebla")</f>
        <v>6336</v>
      </c>
      <c r="G2" s="9">
        <f>SUMIFS(Concentrado!H$2:H$199,Concentrado!$A$2:$A$199,"="&amp;$A2,Concentrado!$B$2:$B$199, "=Puebla")</f>
        <v>4061</v>
      </c>
      <c r="H2" s="9">
        <f>SUMIFS(Concentrado!I$2:I$199,Concentrado!$A$2:$A$199,"="&amp;$A2,Concentrado!$B$2:$B$199, "=Puebla")</f>
        <v>3205</v>
      </c>
      <c r="I2" s="9">
        <f>SUMIFS(Concentrado!J$2:J$199,Concentrado!$A$2:$A$199,"="&amp;$A2,Concentrado!$B$2:$B$199, "=Puebla")</f>
        <v>2509</v>
      </c>
      <c r="J2" s="9">
        <f>SUMIFS(Concentrado!K$2:K$199,Concentrado!$A$2:$A$199,"="&amp;$A2,Concentrado!$B$2:$B$199, "=Puebla")</f>
        <v>1821</v>
      </c>
      <c r="K2" s="9">
        <f>SUMIFS(Concentrado!L$2:L$199,Concentrado!$A$2:$A$199,"="&amp;$A2,Concentrado!$B$2:$B$199, "=Puebla")</f>
        <v>1317</v>
      </c>
      <c r="L2" s="9">
        <f>SUMIFS(Concentrado!M$2:M$199,Concentrado!$A$2:$A$199,"="&amp;$A2,Concentrado!$B$2:$B$199, "=Puebla")</f>
        <v>1073</v>
      </c>
      <c r="M2" s="9">
        <f>SUMIFS(Concentrado!N$2:N$199,Concentrado!$A$2:$A$199,"="&amp;$A2,Concentrado!$B$2:$B$199, "=Puebla")</f>
        <v>907</v>
      </c>
      <c r="N2" s="9">
        <f>SUMIFS(Concentrado!O$2:O$199,Concentrado!$A$2:$A$199,"="&amp;$A2,Concentrado!$B$2:$B$199, "=Puebla")</f>
        <v>720</v>
      </c>
      <c r="O2" s="9">
        <f>SUMIFS(Concentrado!P$2:P$199,Concentrado!$A$2:$A$199,"="&amp;$A2,Concentrado!$B$2:$B$199, "=Puebla")</f>
        <v>646</v>
      </c>
      <c r="P2" s="9">
        <f>SUMIFS(Concentrado!Q$2:Q$199,Concentrado!$A$2:$A$199,"="&amp;$A2,Concentrado!$B$2:$B$199, "=Puebla")</f>
        <v>528</v>
      </c>
      <c r="Q2" s="9">
        <f>SUMIFS(Concentrado!R$2:R$199,Concentrado!$A$2:$A$199,"="&amp;$A2,Concentrado!$B$2:$B$199, "=Puebla")</f>
        <v>2086</v>
      </c>
      <c r="R2" s="9">
        <f>SUMIFS(Concentrado!S$2:S$199,Concentrado!$A$2:$A$199,"="&amp;$A2,Concentrado!$B$2:$B$199, "=Puebla")</f>
        <v>1088</v>
      </c>
      <c r="S2" s="9">
        <f>SUMIFS(Concentrado!T$2:T$199,Concentrado!$A$2:$A$199,"="&amp;$A2,Concentrado!$B$2:$B$199, "=Puebla")</f>
        <v>1026</v>
      </c>
      <c r="T2" s="9">
        <f>SUMIFS(Concentrado!U$2:U$199,Concentrado!$A$2:$A$199,"="&amp;$A2,Concentrado!$B$2:$B$199, "=Puebla")</f>
        <v>161</v>
      </c>
      <c r="U2" s="9">
        <f>SUMIFS(Concentrado!V$2:V$199,Concentrado!$A$2:$A$199,"="&amp;$A2,Concentrado!$B$2:$B$199, "=Puebla")</f>
        <v>55</v>
      </c>
      <c r="V2" s="9">
        <f>SUMIFS(Concentrado!W$2:W$199,Concentrado!$A$2:$A$199,"="&amp;$A2,Concentrado!$B$2:$B$199, "=Puebla")</f>
        <v>9</v>
      </c>
      <c r="W2" s="9">
        <f>SUMIFS(Concentrado!X$2:X$199,Concentrado!$A$2:$A$199,"="&amp;$A2,Concentrado!$B$2:$B$199, "=Puebla")</f>
        <v>2</v>
      </c>
      <c r="X2" s="9">
        <f>SUMIFS(Concentrado!Y$2:Y$199,Concentrado!$A$2:$A$199,"="&amp;$A2,Concentrado!$B$2:$B$199, "=Puebla")</f>
        <v>3</v>
      </c>
      <c r="Y2" s="9">
        <f>SUMIFS(Concentrado!Z$2:Z$199,Concentrado!$A$2:$A$199,"="&amp;$A2,Concentrado!$B$2:$B$199, "=Puebla")</f>
        <v>9</v>
      </c>
      <c r="Z2" s="9">
        <f>SUMIFS(Concentrado!AA$2:AA$199,Concentrado!$A$2:$A$199,"="&amp;$A2,Concentrado!$B$2:$B$199, "=Puebla")</f>
        <v>125291</v>
      </c>
    </row>
    <row r="3" spans="1:26" x14ac:dyDescent="0.25">
      <c r="A3" s="6">
        <v>2018</v>
      </c>
      <c r="B3" s="9">
        <f>SUMIFS(Concentrado!C$2:C$199,Concentrado!$A$2:$A$199,"="&amp;$A3,Concentrado!$B$2:$B$199, "=Puebla")</f>
        <v>5691</v>
      </c>
      <c r="C3" s="9">
        <f>SUMIFS(Concentrado!D$2:D$199,Concentrado!$A$2:$A$199,"="&amp;$A3,Concentrado!$B$2:$B$199, "=Puebla")</f>
        <v>50544</v>
      </c>
      <c r="D3" s="9">
        <f>SUMIFS(Concentrado!E$2:E$199,Concentrado!$A$2:$A$199,"="&amp;$A3,Concentrado!$B$2:$B$199, "=Puebla")</f>
        <v>25008</v>
      </c>
      <c r="E3" s="9">
        <f>SUMIFS(Concentrado!F$2:F$199,Concentrado!$A$2:$A$199,"="&amp;$A3,Concentrado!$B$2:$B$199, "=Puebla")</f>
        <v>10162</v>
      </c>
      <c r="F3" s="9">
        <f>SUMIFS(Concentrado!G$2:G$199,Concentrado!$A$2:$A$199,"="&amp;$A3,Concentrado!$B$2:$B$199, "=Puebla")</f>
        <v>5779</v>
      </c>
      <c r="G3" s="9">
        <f>SUMIFS(Concentrado!H$2:H$199,Concentrado!$A$2:$A$199,"="&amp;$A3,Concentrado!$B$2:$B$199, "=Puebla")</f>
        <v>3952</v>
      </c>
      <c r="H3" s="9">
        <f>SUMIFS(Concentrado!I$2:I$199,Concentrado!$A$2:$A$199,"="&amp;$A3,Concentrado!$B$2:$B$199, "=Puebla")</f>
        <v>3082</v>
      </c>
      <c r="I3" s="9">
        <f>SUMIFS(Concentrado!J$2:J$199,Concentrado!$A$2:$A$199,"="&amp;$A3,Concentrado!$B$2:$B$199, "=Puebla")</f>
        <v>2335</v>
      </c>
      <c r="J3" s="9">
        <f>SUMIFS(Concentrado!K$2:K$199,Concentrado!$A$2:$A$199,"="&amp;$A3,Concentrado!$B$2:$B$199, "=Puebla")</f>
        <v>1769</v>
      </c>
      <c r="K3" s="9">
        <f>SUMIFS(Concentrado!L$2:L$199,Concentrado!$A$2:$A$199,"="&amp;$A3,Concentrado!$B$2:$B$199, "=Puebla")</f>
        <v>1271</v>
      </c>
      <c r="L3" s="9">
        <f>SUMIFS(Concentrado!M$2:M$199,Concentrado!$A$2:$A$199,"="&amp;$A3,Concentrado!$B$2:$B$199, "=Puebla")</f>
        <v>1102</v>
      </c>
      <c r="M3" s="9">
        <f>SUMIFS(Concentrado!N$2:N$199,Concentrado!$A$2:$A$199,"="&amp;$A3,Concentrado!$B$2:$B$199, "=Puebla")</f>
        <v>894</v>
      </c>
      <c r="N3" s="9">
        <f>SUMIFS(Concentrado!O$2:O$199,Concentrado!$A$2:$A$199,"="&amp;$A3,Concentrado!$B$2:$B$199, "=Puebla")</f>
        <v>687</v>
      </c>
      <c r="O3" s="9">
        <f>SUMIFS(Concentrado!P$2:P$199,Concentrado!$A$2:$A$199,"="&amp;$A3,Concentrado!$B$2:$B$199, "=Puebla")</f>
        <v>557</v>
      </c>
      <c r="P3" s="9">
        <f>SUMIFS(Concentrado!Q$2:Q$199,Concentrado!$A$2:$A$199,"="&amp;$A3,Concentrado!$B$2:$B$199, "=Puebla")</f>
        <v>502</v>
      </c>
      <c r="Q3" s="9">
        <f>SUMIFS(Concentrado!R$2:R$199,Concentrado!$A$2:$A$199,"="&amp;$A3,Concentrado!$B$2:$B$199, "=Puebla")</f>
        <v>2181</v>
      </c>
      <c r="R3" s="9">
        <f>SUMIFS(Concentrado!S$2:S$199,Concentrado!$A$2:$A$199,"="&amp;$A3,Concentrado!$B$2:$B$199, "=Puebla")</f>
        <v>1099</v>
      </c>
      <c r="S3" s="9">
        <f>SUMIFS(Concentrado!T$2:T$199,Concentrado!$A$2:$A$199,"="&amp;$A3,Concentrado!$B$2:$B$199, "=Puebla")</f>
        <v>1085</v>
      </c>
      <c r="T3" s="9">
        <f>SUMIFS(Concentrado!U$2:U$199,Concentrado!$A$2:$A$199,"="&amp;$A3,Concentrado!$B$2:$B$199, "=Puebla")</f>
        <v>198</v>
      </c>
      <c r="U3" s="9">
        <f>SUMIFS(Concentrado!V$2:V$199,Concentrado!$A$2:$A$199,"="&amp;$A3,Concentrado!$B$2:$B$199, "=Puebla")</f>
        <v>87</v>
      </c>
      <c r="V3" s="9">
        <f>SUMIFS(Concentrado!W$2:W$199,Concentrado!$A$2:$A$199,"="&amp;$A3,Concentrado!$B$2:$B$199, "=Puebla")</f>
        <v>17</v>
      </c>
      <c r="W3" s="9">
        <f>SUMIFS(Concentrado!X$2:X$199,Concentrado!$A$2:$A$199,"="&amp;$A3,Concentrado!$B$2:$B$199, "=Puebla")</f>
        <v>4</v>
      </c>
      <c r="X3" s="9">
        <f>SUMIFS(Concentrado!Y$2:Y$199,Concentrado!$A$2:$A$199,"="&amp;$A3,Concentrado!$B$2:$B$199, "=Puebla")</f>
        <v>21</v>
      </c>
      <c r="Y3" s="9">
        <f>SUMIFS(Concentrado!Z$2:Z$199,Concentrado!$A$2:$A$199,"="&amp;$A3,Concentrado!$B$2:$B$199, "=Puebla")</f>
        <v>12</v>
      </c>
      <c r="Z3" s="9">
        <f>SUMIFS(Concentrado!AA$2:AA$199,Concentrado!$A$2:$A$199,"="&amp;$A3,Concentrado!$B$2:$B$199, "=Puebla")</f>
        <v>118039</v>
      </c>
    </row>
    <row r="4" spans="1:26" x14ac:dyDescent="0.25">
      <c r="A4" s="6">
        <v>2019</v>
      </c>
      <c r="B4" s="9">
        <f>SUMIFS(Concentrado!C$2:C$199,Concentrado!$A$2:$A$199,"="&amp;$A4,Concentrado!$B$2:$B$199, "=Puebla")</f>
        <v>6300</v>
      </c>
      <c r="C4" s="9">
        <f>SUMIFS(Concentrado!D$2:D$199,Concentrado!$A$2:$A$199,"="&amp;$A4,Concentrado!$B$2:$B$199, "=Puebla")</f>
        <v>50566</v>
      </c>
      <c r="D4" s="9">
        <f>SUMIFS(Concentrado!E$2:E$199,Concentrado!$A$2:$A$199,"="&amp;$A4,Concentrado!$B$2:$B$199, "=Puebla")</f>
        <v>24331</v>
      </c>
      <c r="E4" s="9">
        <f>SUMIFS(Concentrado!F$2:F$199,Concentrado!$A$2:$A$199,"="&amp;$A4,Concentrado!$B$2:$B$199, "=Puebla")</f>
        <v>10264</v>
      </c>
      <c r="F4" s="9">
        <f>SUMIFS(Concentrado!G$2:G$199,Concentrado!$A$2:$A$199,"="&amp;$A4,Concentrado!$B$2:$B$199, "=Puebla")</f>
        <v>5746</v>
      </c>
      <c r="G4" s="9">
        <f>SUMIFS(Concentrado!H$2:H$199,Concentrado!$A$2:$A$199,"="&amp;$A4,Concentrado!$B$2:$B$199, "=Puebla")</f>
        <v>4026</v>
      </c>
      <c r="H4" s="9">
        <f>SUMIFS(Concentrado!I$2:I$199,Concentrado!$A$2:$A$199,"="&amp;$A4,Concentrado!$B$2:$B$199, "=Puebla")</f>
        <v>3052</v>
      </c>
      <c r="I4" s="9">
        <f>SUMIFS(Concentrado!J$2:J$199,Concentrado!$A$2:$A$199,"="&amp;$A4,Concentrado!$B$2:$B$199, "=Puebla")</f>
        <v>2440</v>
      </c>
      <c r="J4" s="9">
        <f>SUMIFS(Concentrado!K$2:K$199,Concentrado!$A$2:$A$199,"="&amp;$A4,Concentrado!$B$2:$B$199, "=Puebla")</f>
        <v>1737</v>
      </c>
      <c r="K4" s="9">
        <f>SUMIFS(Concentrado!L$2:L$199,Concentrado!$A$2:$A$199,"="&amp;$A4,Concentrado!$B$2:$B$199, "=Puebla")</f>
        <v>1317</v>
      </c>
      <c r="L4" s="9">
        <f>SUMIFS(Concentrado!M$2:M$199,Concentrado!$A$2:$A$199,"="&amp;$A4,Concentrado!$B$2:$B$199, "=Puebla")</f>
        <v>1093</v>
      </c>
      <c r="M4" s="9">
        <f>SUMIFS(Concentrado!N$2:N$199,Concentrado!$A$2:$A$199,"="&amp;$A4,Concentrado!$B$2:$B$199, "=Puebla")</f>
        <v>853</v>
      </c>
      <c r="N4" s="9">
        <f>SUMIFS(Concentrado!O$2:O$199,Concentrado!$A$2:$A$199,"="&amp;$A4,Concentrado!$B$2:$B$199, "=Puebla")</f>
        <v>628</v>
      </c>
      <c r="O4" s="9">
        <f>SUMIFS(Concentrado!P$2:P$199,Concentrado!$A$2:$A$199,"="&amp;$A4,Concentrado!$B$2:$B$199, "=Puebla")</f>
        <v>604</v>
      </c>
      <c r="P4" s="9">
        <f>SUMIFS(Concentrado!Q$2:Q$199,Concentrado!$A$2:$A$199,"="&amp;$A4,Concentrado!$B$2:$B$199, "=Puebla")</f>
        <v>501</v>
      </c>
      <c r="Q4" s="9">
        <f>SUMIFS(Concentrado!R$2:R$199,Concentrado!$A$2:$A$199,"="&amp;$A4,Concentrado!$B$2:$B$199, "=Puebla")</f>
        <v>2007</v>
      </c>
      <c r="R4" s="9">
        <f>SUMIFS(Concentrado!S$2:S$199,Concentrado!$A$2:$A$199,"="&amp;$A4,Concentrado!$B$2:$B$199, "=Puebla")</f>
        <v>1122</v>
      </c>
      <c r="S4" s="9">
        <f>SUMIFS(Concentrado!T$2:T$199,Concentrado!$A$2:$A$199,"="&amp;$A4,Concentrado!$B$2:$B$199, "=Puebla")</f>
        <v>1011</v>
      </c>
      <c r="T4" s="9">
        <f>SUMIFS(Concentrado!U$2:U$199,Concentrado!$A$2:$A$199,"="&amp;$A4,Concentrado!$B$2:$B$199, "=Puebla")</f>
        <v>173</v>
      </c>
      <c r="U4" s="9">
        <f>SUMIFS(Concentrado!V$2:V$199,Concentrado!$A$2:$A$199,"="&amp;$A4,Concentrado!$B$2:$B$199, "=Puebla")</f>
        <v>72</v>
      </c>
      <c r="V4" s="9">
        <f>SUMIFS(Concentrado!W$2:W$199,Concentrado!$A$2:$A$199,"="&amp;$A4,Concentrado!$B$2:$B$199, "=Puebla")</f>
        <v>7</v>
      </c>
      <c r="W4" s="9">
        <f>SUMIFS(Concentrado!X$2:X$199,Concentrado!$A$2:$A$199,"="&amp;$A4,Concentrado!$B$2:$B$199, "=Puebla")</f>
        <v>1</v>
      </c>
      <c r="X4" s="9">
        <f>SUMIFS(Concentrado!Y$2:Y$199,Concentrado!$A$2:$A$199,"="&amp;$A4,Concentrado!$B$2:$B$199, "=Puebla")</f>
        <v>4</v>
      </c>
      <c r="Y4" s="9">
        <f>SUMIFS(Concentrado!Z$2:Z$199,Concentrado!$A$2:$A$199,"="&amp;$A4,Concentrado!$B$2:$B$199, "=Puebla")</f>
        <v>8</v>
      </c>
      <c r="Z4" s="9">
        <f>SUMIFS(Concentrado!AA$2:AA$199,Concentrado!$A$2:$A$199,"="&amp;$A4,Concentrado!$B$2:$B$199, "=Puebla")</f>
        <v>117863</v>
      </c>
    </row>
    <row r="5" spans="1:26" x14ac:dyDescent="0.25">
      <c r="A5" s="6">
        <v>2020</v>
      </c>
      <c r="B5" s="9">
        <f>SUMIFS(Concentrado!C$2:C$199,Concentrado!$A$2:$A$199,"="&amp;$A5,Concentrado!$B$2:$B$199, "=Puebla")</f>
        <v>4949</v>
      </c>
      <c r="C5" s="9">
        <f>SUMIFS(Concentrado!D$2:D$199,Concentrado!$A$2:$A$199,"="&amp;$A5,Concentrado!$B$2:$B$199, "=Puebla")</f>
        <v>34715</v>
      </c>
      <c r="D5" s="9">
        <f>SUMIFS(Concentrado!E$2:E$199,Concentrado!$A$2:$A$199,"="&amp;$A5,Concentrado!$B$2:$B$199, "=Puebla")</f>
        <v>14289</v>
      </c>
      <c r="E5" s="9">
        <f>SUMIFS(Concentrado!F$2:F$199,Concentrado!$A$2:$A$199,"="&amp;$A5,Concentrado!$B$2:$B$199, "=Puebla")</f>
        <v>5479</v>
      </c>
      <c r="F5" s="9">
        <f>SUMIFS(Concentrado!G$2:G$199,Concentrado!$A$2:$A$199,"="&amp;$A5,Concentrado!$B$2:$B$199, "=Puebla")</f>
        <v>3355</v>
      </c>
      <c r="G5" s="9">
        <f>SUMIFS(Concentrado!H$2:H$199,Concentrado!$A$2:$A$199,"="&amp;$A5,Concentrado!$B$2:$B$199, "=Puebla")</f>
        <v>2424</v>
      </c>
      <c r="H5" s="9">
        <f>SUMIFS(Concentrado!I$2:I$199,Concentrado!$A$2:$A$199,"="&amp;$A5,Concentrado!$B$2:$B$199, "=Puebla")</f>
        <v>1931</v>
      </c>
      <c r="I5" s="9">
        <f>SUMIFS(Concentrado!J$2:J$199,Concentrado!$A$2:$A$199,"="&amp;$A5,Concentrado!$B$2:$B$199, "=Puebla")</f>
        <v>1664</v>
      </c>
      <c r="J5" s="9">
        <f>SUMIFS(Concentrado!K$2:K$199,Concentrado!$A$2:$A$199,"="&amp;$A5,Concentrado!$B$2:$B$199, "=Puebla")</f>
        <v>1183</v>
      </c>
      <c r="K5" s="9">
        <f>SUMIFS(Concentrado!L$2:L$199,Concentrado!$A$2:$A$199,"="&amp;$A5,Concentrado!$B$2:$B$199, "=Puebla")</f>
        <v>863</v>
      </c>
      <c r="L5" s="9">
        <f>SUMIFS(Concentrado!M$2:M$199,Concentrado!$A$2:$A$199,"="&amp;$A5,Concentrado!$B$2:$B$199, "=Puebla")</f>
        <v>857</v>
      </c>
      <c r="M5" s="9">
        <f>SUMIFS(Concentrado!N$2:N$199,Concentrado!$A$2:$A$199,"="&amp;$A5,Concentrado!$B$2:$B$199, "=Puebla")</f>
        <v>666</v>
      </c>
      <c r="N5" s="9">
        <f>SUMIFS(Concentrado!O$2:O$199,Concentrado!$A$2:$A$199,"="&amp;$A5,Concentrado!$B$2:$B$199, "=Puebla")</f>
        <v>520</v>
      </c>
      <c r="O5" s="9">
        <f>SUMIFS(Concentrado!P$2:P$199,Concentrado!$A$2:$A$199,"="&amp;$A5,Concentrado!$B$2:$B$199, "=Puebla")</f>
        <v>470</v>
      </c>
      <c r="P5" s="9">
        <f>SUMIFS(Concentrado!Q$2:Q$199,Concentrado!$A$2:$A$199,"="&amp;$A5,Concentrado!$B$2:$B$199, "=Puebla")</f>
        <v>455</v>
      </c>
      <c r="Q5" s="9">
        <f>SUMIFS(Concentrado!R$2:R$199,Concentrado!$A$2:$A$199,"="&amp;$A5,Concentrado!$B$2:$B$199, "=Puebla")</f>
        <v>1747</v>
      </c>
      <c r="R5" s="9">
        <f>SUMIFS(Concentrado!S$2:S$199,Concentrado!$A$2:$A$199,"="&amp;$A5,Concentrado!$B$2:$B$199, "=Puebla")</f>
        <v>883</v>
      </c>
      <c r="S5" s="9">
        <f>SUMIFS(Concentrado!T$2:T$199,Concentrado!$A$2:$A$199,"="&amp;$A5,Concentrado!$B$2:$B$199, "=Puebla")</f>
        <v>764</v>
      </c>
      <c r="T5" s="9">
        <f>SUMIFS(Concentrado!U$2:U$199,Concentrado!$A$2:$A$199,"="&amp;$A5,Concentrado!$B$2:$B$199, "=Puebla")</f>
        <v>143</v>
      </c>
      <c r="U5" s="9">
        <f>SUMIFS(Concentrado!V$2:V$199,Concentrado!$A$2:$A$199,"="&amp;$A5,Concentrado!$B$2:$B$199, "=Puebla")</f>
        <v>70</v>
      </c>
      <c r="V5" s="9">
        <f>SUMIFS(Concentrado!W$2:W$199,Concentrado!$A$2:$A$199,"="&amp;$A5,Concentrado!$B$2:$B$199, "=Puebla")</f>
        <v>5</v>
      </c>
      <c r="W5" s="9">
        <f>SUMIFS(Concentrado!X$2:X$199,Concentrado!$A$2:$A$199,"="&amp;$A5,Concentrado!$B$2:$B$199, "=Puebla")</f>
        <v>2</v>
      </c>
      <c r="X5" s="9">
        <f>SUMIFS(Concentrado!Y$2:Y$199,Concentrado!$A$2:$A$199,"="&amp;$A5,Concentrado!$B$2:$B$199, "=Puebla")</f>
        <v>2</v>
      </c>
      <c r="Y5" s="9">
        <f>SUMIFS(Concentrado!Z$2:Z$199,Concentrado!$A$2:$A$199,"="&amp;$A5,Concentrado!$B$2:$B$199, "=Puebla")</f>
        <v>16</v>
      </c>
      <c r="Z5" s="9">
        <f>SUMIFS(Concentrado!AA$2:AA$199,Concentrado!$A$2:$A$199,"="&amp;$A5,Concentrado!$B$2:$B$199, "=Puebla")</f>
        <v>77452</v>
      </c>
    </row>
    <row r="6" spans="1:26" x14ac:dyDescent="0.25">
      <c r="A6" s="6">
        <v>2021</v>
      </c>
      <c r="B6" s="9">
        <f>SUMIFS(Concentrado!C$2:C$199,Concentrado!$A$2:$A$199,"="&amp;$A6,Concentrado!$B$2:$B$199, "=Puebla")</f>
        <v>8404</v>
      </c>
      <c r="C6" s="9">
        <f>SUMIFS(Concentrado!D$2:D$199,Concentrado!$A$2:$A$199,"="&amp;$A6,Concentrado!$B$2:$B$199, "=Puebla")</f>
        <v>39888</v>
      </c>
      <c r="D6" s="9">
        <f>SUMIFS(Concentrado!E$2:E$199,Concentrado!$A$2:$A$199,"="&amp;$A6,Concentrado!$B$2:$B$199, "=Puebla")</f>
        <v>14948</v>
      </c>
      <c r="E6" s="9">
        <f>SUMIFS(Concentrado!F$2:F$199,Concentrado!$A$2:$A$199,"="&amp;$A6,Concentrado!$B$2:$B$199, "=Puebla")</f>
        <v>5459</v>
      </c>
      <c r="F6" s="9">
        <f>SUMIFS(Concentrado!G$2:G$199,Concentrado!$A$2:$A$199,"="&amp;$A6,Concentrado!$B$2:$B$199, "=Puebla")</f>
        <v>3425</v>
      </c>
      <c r="G6" s="9">
        <f>SUMIFS(Concentrado!H$2:H$199,Concentrado!$A$2:$A$199,"="&amp;$A6,Concentrado!$B$2:$B$199, "=Puebla")</f>
        <v>2418</v>
      </c>
      <c r="H6" s="9">
        <f>SUMIFS(Concentrado!I$2:I$199,Concentrado!$A$2:$A$199,"="&amp;$A6,Concentrado!$B$2:$B$199, "=Puebla")</f>
        <v>2006</v>
      </c>
      <c r="I6" s="9">
        <f>SUMIFS(Concentrado!J$2:J$199,Concentrado!$A$2:$A$199,"="&amp;$A6,Concentrado!$B$2:$B$199, "=Puebla")</f>
        <v>1693</v>
      </c>
      <c r="J6" s="9">
        <f>SUMIFS(Concentrado!K$2:K$199,Concentrado!$A$2:$A$199,"="&amp;$A6,Concentrado!$B$2:$B$199, "=Puebla")</f>
        <v>1361</v>
      </c>
      <c r="K6" s="9">
        <f>SUMIFS(Concentrado!L$2:L$199,Concentrado!$A$2:$A$199,"="&amp;$A6,Concentrado!$B$2:$B$199, "=Puebla")</f>
        <v>1084</v>
      </c>
      <c r="L6" s="9">
        <f>SUMIFS(Concentrado!M$2:M$199,Concentrado!$A$2:$A$199,"="&amp;$A6,Concentrado!$B$2:$B$199, "=Puebla")</f>
        <v>929</v>
      </c>
      <c r="M6" s="9">
        <f>SUMIFS(Concentrado!N$2:N$199,Concentrado!$A$2:$A$199,"="&amp;$A6,Concentrado!$B$2:$B$199, "=Puebla")</f>
        <v>813</v>
      </c>
      <c r="N6" s="9">
        <f>SUMIFS(Concentrado!O$2:O$199,Concentrado!$A$2:$A$199,"="&amp;$A6,Concentrado!$B$2:$B$199, "=Puebla")</f>
        <v>696</v>
      </c>
      <c r="O6" s="9">
        <f>SUMIFS(Concentrado!P$2:P$199,Concentrado!$A$2:$A$199,"="&amp;$A6,Concentrado!$B$2:$B$199, "=Puebla")</f>
        <v>562</v>
      </c>
      <c r="P6" s="9">
        <f>SUMIFS(Concentrado!Q$2:Q$199,Concentrado!$A$2:$A$199,"="&amp;$A6,Concentrado!$B$2:$B$199, "=Puebla")</f>
        <v>510</v>
      </c>
      <c r="Q6" s="9">
        <f>SUMIFS(Concentrado!R$2:R$199,Concentrado!$A$2:$A$199,"="&amp;$A6,Concentrado!$B$2:$B$199, "=Puebla")</f>
        <v>2158</v>
      </c>
      <c r="R6" s="9">
        <f>SUMIFS(Concentrado!S$2:S$199,Concentrado!$A$2:$A$199,"="&amp;$A6,Concentrado!$B$2:$B$199, "=Puebla")</f>
        <v>1126</v>
      </c>
      <c r="S6" s="9">
        <f>SUMIFS(Concentrado!T$2:T$199,Concentrado!$A$2:$A$199,"="&amp;$A6,Concentrado!$B$2:$B$199, "=Puebla")</f>
        <v>882</v>
      </c>
      <c r="T6" s="9">
        <f>SUMIFS(Concentrado!U$2:U$199,Concentrado!$A$2:$A$199,"="&amp;$A6,Concentrado!$B$2:$B$199, "=Puebla")</f>
        <v>155</v>
      </c>
      <c r="U6" s="9">
        <f>SUMIFS(Concentrado!V$2:V$199,Concentrado!$A$2:$A$199,"="&amp;$A6,Concentrado!$B$2:$B$199, "=Puebla")</f>
        <v>68</v>
      </c>
      <c r="V6" s="9">
        <f>SUMIFS(Concentrado!W$2:W$199,Concentrado!$A$2:$A$199,"="&amp;$A6,Concentrado!$B$2:$B$199, "=Puebla")</f>
        <v>5</v>
      </c>
      <c r="W6" s="9">
        <f>SUMIFS(Concentrado!X$2:X$199,Concentrado!$A$2:$A$199,"="&amp;$A6,Concentrado!$B$2:$B$199, "=Puebla")</f>
        <v>2</v>
      </c>
      <c r="X6" s="9">
        <f>SUMIFS(Concentrado!Y$2:Y$199,Concentrado!$A$2:$A$199,"="&amp;$A6,Concentrado!$B$2:$B$199, "=Puebla")</f>
        <v>1</v>
      </c>
      <c r="Y6" s="9">
        <f>SUMIFS(Concentrado!Z$2:Z$199,Concentrado!$A$2:$A$199,"="&amp;$A6,Concentrado!$B$2:$B$199, "=Puebla")</f>
        <v>14</v>
      </c>
      <c r="Z6" s="9">
        <f>SUMIFS(Concentrado!AA$2:AA$199,Concentrado!$A$2:$A$199,"="&amp;$A6,Concentrado!$B$2:$B$199, "=Puebla")</f>
        <v>88607</v>
      </c>
    </row>
    <row r="7" spans="1:26" x14ac:dyDescent="0.25">
      <c r="A7" s="6">
        <v>2022</v>
      </c>
      <c r="B7" s="9">
        <f>SUMIFS(Concentrado!C$2:C$199,Concentrado!$A$2:$A$199,"="&amp;$A7,Concentrado!$B$2:$B$199, "=Puebla")</f>
        <v>11837</v>
      </c>
      <c r="C7" s="9">
        <f>SUMIFS(Concentrado!D$2:D$199,Concentrado!$A$2:$A$199,"="&amp;$A7,Concentrado!$B$2:$B$199, "=Puebla")</f>
        <v>45065</v>
      </c>
      <c r="D7" s="9">
        <f>SUMIFS(Concentrado!E$2:E$199,Concentrado!$A$2:$A$199,"="&amp;$A7,Concentrado!$B$2:$B$199, "=Puebla")</f>
        <v>18939</v>
      </c>
      <c r="E7" s="9">
        <f>SUMIFS(Concentrado!F$2:F$199,Concentrado!$A$2:$A$199,"="&amp;$A7,Concentrado!$B$2:$B$199, "=Puebla")</f>
        <v>7018</v>
      </c>
      <c r="F7" s="9">
        <f>SUMIFS(Concentrado!G$2:G$199,Concentrado!$A$2:$A$199,"="&amp;$A7,Concentrado!$B$2:$B$199, "=Puebla")</f>
        <v>4178</v>
      </c>
      <c r="G7" s="9">
        <f>SUMIFS(Concentrado!H$2:H$199,Concentrado!$A$2:$A$199,"="&amp;$A7,Concentrado!$B$2:$B$199, "=Puebla")</f>
        <v>2912</v>
      </c>
      <c r="H7" s="9">
        <f>SUMIFS(Concentrado!I$2:I$199,Concentrado!$A$2:$A$199,"="&amp;$A7,Concentrado!$B$2:$B$199, "=Puebla")</f>
        <v>2399</v>
      </c>
      <c r="I7" s="9">
        <f>SUMIFS(Concentrado!J$2:J$199,Concentrado!$A$2:$A$199,"="&amp;$A7,Concentrado!$B$2:$B$199, "=Puebla")</f>
        <v>1914</v>
      </c>
      <c r="J7" s="9">
        <f>SUMIFS(Concentrado!K$2:K$199,Concentrado!$A$2:$A$199,"="&amp;$A7,Concentrado!$B$2:$B$199, "=Puebla")</f>
        <v>1476</v>
      </c>
      <c r="K7" s="9">
        <f>SUMIFS(Concentrado!L$2:L$199,Concentrado!$A$2:$A$199,"="&amp;$A7,Concentrado!$B$2:$B$199, "=Puebla")</f>
        <v>1073</v>
      </c>
      <c r="L7" s="9">
        <f>SUMIFS(Concentrado!M$2:M$199,Concentrado!$A$2:$A$199,"="&amp;$A7,Concentrado!$B$2:$B$199, "=Puebla")</f>
        <v>959</v>
      </c>
      <c r="M7" s="9">
        <f>SUMIFS(Concentrado!N$2:N$199,Concentrado!$A$2:$A$199,"="&amp;$A7,Concentrado!$B$2:$B$199, "=Puebla")</f>
        <v>761</v>
      </c>
      <c r="N7" s="9">
        <f>SUMIFS(Concentrado!O$2:O$199,Concentrado!$A$2:$A$199,"="&amp;$A7,Concentrado!$B$2:$B$199, "=Puebla")</f>
        <v>624</v>
      </c>
      <c r="O7" s="9">
        <f>SUMIFS(Concentrado!P$2:P$199,Concentrado!$A$2:$A$199,"="&amp;$A7,Concentrado!$B$2:$B$199, "=Puebla")</f>
        <v>546</v>
      </c>
      <c r="P7" s="9">
        <f>SUMIFS(Concentrado!Q$2:Q$199,Concentrado!$A$2:$A$199,"="&amp;$A7,Concentrado!$B$2:$B$199, "=Puebla")</f>
        <v>489</v>
      </c>
      <c r="Q7" s="9">
        <f>SUMIFS(Concentrado!R$2:R$199,Concentrado!$A$2:$A$199,"="&amp;$A7,Concentrado!$B$2:$B$199, "=Puebla")</f>
        <v>2005</v>
      </c>
      <c r="R7" s="9">
        <f>SUMIFS(Concentrado!S$2:S$199,Concentrado!$A$2:$A$199,"="&amp;$A7,Concentrado!$B$2:$B$199, "=Puebla")</f>
        <v>1085</v>
      </c>
      <c r="S7" s="9">
        <f>SUMIFS(Concentrado!T$2:T$199,Concentrado!$A$2:$A$199,"="&amp;$A7,Concentrado!$B$2:$B$199, "=Puebla")</f>
        <v>848</v>
      </c>
      <c r="T7" s="9">
        <f>SUMIFS(Concentrado!U$2:U$199,Concentrado!$A$2:$A$199,"="&amp;$A7,Concentrado!$B$2:$B$199, "=Puebla")</f>
        <v>163</v>
      </c>
      <c r="U7" s="9">
        <f>SUMIFS(Concentrado!V$2:V$199,Concentrado!$A$2:$A$199,"="&amp;$A7,Concentrado!$B$2:$B$199, "=Puebla")</f>
        <v>69</v>
      </c>
      <c r="V7" s="9">
        <f>SUMIFS(Concentrado!W$2:W$199,Concentrado!$A$2:$A$199,"="&amp;$A7,Concentrado!$B$2:$B$199, "=Puebla")</f>
        <v>5</v>
      </c>
      <c r="W7" s="9">
        <f>SUMIFS(Concentrado!X$2:X$199,Concentrado!$A$2:$A$199,"="&amp;$A7,Concentrado!$B$2:$B$199, "=Puebla")</f>
        <v>1</v>
      </c>
      <c r="X7" s="9">
        <f>SUMIFS(Concentrado!Y$2:Y$199,Concentrado!$A$2:$A$199,"="&amp;$A7,Concentrado!$B$2:$B$199, "=Puebla")</f>
        <v>3</v>
      </c>
      <c r="Y7" s="9">
        <f>SUMIFS(Concentrado!Z$2:Z$199,Concentrado!$A$2:$A$199,"="&amp;$A7,Concentrado!$B$2:$B$199, "=Puebla")</f>
        <v>20</v>
      </c>
      <c r="Z7" s="9">
        <f>SUMIFS(Concentrado!AA$2:AA$199,Concentrado!$A$2:$A$199,"="&amp;$A7,Concentrado!$B$2:$B$199, "=Puebla")</f>
        <v>104389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"=Querétaro")</f>
        <v>8597</v>
      </c>
      <c r="C2" s="9">
        <f>SUMIFS(Concentrado!D$2:D$199,Concentrado!$A$2:$A$199,"="&amp;$A2,Concentrado!$B$2:$B$199, "=Querétaro")</f>
        <v>18757</v>
      </c>
      <c r="D2" s="9">
        <f>SUMIFS(Concentrado!E$2:E$199,Concentrado!$A$2:$A$199,"="&amp;$A2,Concentrado!$B$2:$B$199, "=Querétaro")</f>
        <v>11024</v>
      </c>
      <c r="E2" s="9">
        <f>SUMIFS(Concentrado!F$2:F$199,Concentrado!$A$2:$A$199,"="&amp;$A2,Concentrado!$B$2:$B$199, "=Querétaro")</f>
        <v>5239</v>
      </c>
      <c r="F2" s="9">
        <f>SUMIFS(Concentrado!G$2:G$199,Concentrado!$A$2:$A$199,"="&amp;$A2,Concentrado!$B$2:$B$199, "=Querétaro")</f>
        <v>2328</v>
      </c>
      <c r="G2" s="9">
        <f>SUMIFS(Concentrado!H$2:H$199,Concentrado!$A$2:$A$199,"="&amp;$A2,Concentrado!$B$2:$B$199, "=Querétaro")</f>
        <v>1571</v>
      </c>
      <c r="H2" s="9">
        <f>SUMIFS(Concentrado!I$2:I$199,Concentrado!$A$2:$A$199,"="&amp;$A2,Concentrado!$B$2:$B$199, "=Querétaro")</f>
        <v>1104</v>
      </c>
      <c r="I2" s="9">
        <f>SUMIFS(Concentrado!J$2:J$199,Concentrado!$A$2:$A$199,"="&amp;$A2,Concentrado!$B$2:$B$199, "=Querétaro")</f>
        <v>859</v>
      </c>
      <c r="J2" s="9">
        <f>SUMIFS(Concentrado!K$2:K$199,Concentrado!$A$2:$A$199,"="&amp;$A2,Concentrado!$B$2:$B$199, "=Querétaro")</f>
        <v>638</v>
      </c>
      <c r="K2" s="9">
        <f>SUMIFS(Concentrado!L$2:L$199,Concentrado!$A$2:$A$199,"="&amp;$A2,Concentrado!$B$2:$B$199, "=Querétaro")</f>
        <v>523</v>
      </c>
      <c r="L2" s="9">
        <f>SUMIFS(Concentrado!M$2:M$199,Concentrado!$A$2:$A$199,"="&amp;$A2,Concentrado!$B$2:$B$199, "=Querétaro")</f>
        <v>371</v>
      </c>
      <c r="M2" s="9">
        <f>SUMIFS(Concentrado!N$2:N$199,Concentrado!$A$2:$A$199,"="&amp;$A2,Concentrado!$B$2:$B$199, "=Querétaro")</f>
        <v>312</v>
      </c>
      <c r="N2" s="9">
        <f>SUMIFS(Concentrado!O$2:O$199,Concentrado!$A$2:$A$199,"="&amp;$A2,Concentrado!$B$2:$B$199, "=Querétaro")</f>
        <v>249</v>
      </c>
      <c r="O2" s="9">
        <f>SUMIFS(Concentrado!P$2:P$199,Concentrado!$A$2:$A$199,"="&amp;$A2,Concentrado!$B$2:$B$199, "=Querétaro")</f>
        <v>202</v>
      </c>
      <c r="P2" s="9">
        <f>SUMIFS(Concentrado!Q$2:Q$199,Concentrado!$A$2:$A$199,"="&amp;$A2,Concentrado!$B$2:$B$199, "=Querétaro")</f>
        <v>177</v>
      </c>
      <c r="Q2" s="9">
        <f>SUMIFS(Concentrado!R$2:R$199,Concentrado!$A$2:$A$199,"="&amp;$A2,Concentrado!$B$2:$B$199, "=Querétaro")</f>
        <v>824</v>
      </c>
      <c r="R2" s="9">
        <f>SUMIFS(Concentrado!S$2:S$199,Concentrado!$A$2:$A$199,"="&amp;$A2,Concentrado!$B$2:$B$199, "=Querétaro")</f>
        <v>420</v>
      </c>
      <c r="S2" s="9">
        <f>SUMIFS(Concentrado!T$2:T$199,Concentrado!$A$2:$A$199,"="&amp;$A2,Concentrado!$B$2:$B$199, "=Querétaro")</f>
        <v>411</v>
      </c>
      <c r="T2" s="9">
        <f>SUMIFS(Concentrado!U$2:U$199,Concentrado!$A$2:$A$199,"="&amp;$A2,Concentrado!$B$2:$B$199, "=Querétaro")</f>
        <v>68</v>
      </c>
      <c r="U2" s="9">
        <f>SUMIFS(Concentrado!V$2:V$199,Concentrado!$A$2:$A$199,"="&amp;$A2,Concentrado!$B$2:$B$199, "=Querétaro")</f>
        <v>40</v>
      </c>
      <c r="V2" s="9">
        <f>SUMIFS(Concentrado!W$2:W$199,Concentrado!$A$2:$A$199,"="&amp;$A2,Concentrado!$B$2:$B$199, "=Querétaro")</f>
        <v>6</v>
      </c>
      <c r="W2" s="9">
        <f>SUMIFS(Concentrado!X$2:X$199,Concentrado!$A$2:$A$199,"="&amp;$A2,Concentrado!$B$2:$B$199, "=Querétaro")</f>
        <v>1</v>
      </c>
      <c r="X2" s="9">
        <f>SUMIFS(Concentrado!Y$2:Y$199,Concentrado!$A$2:$A$199,"="&amp;$A2,Concentrado!$B$2:$B$199, "=Querétaro")</f>
        <v>5</v>
      </c>
      <c r="Y2" s="9">
        <f>SUMIFS(Concentrado!Z$2:Z$199,Concentrado!$A$2:$A$199,"="&amp;$A2,Concentrado!$B$2:$B$199, "=Querétaro")</f>
        <v>0</v>
      </c>
      <c r="Z2" s="9">
        <f>SUMIFS(Concentrado!AA$2:AA$199,Concentrado!$A$2:$A$199,"="&amp;$A2,Concentrado!$B$2:$B$199, "=Querétaro")</f>
        <v>53726</v>
      </c>
    </row>
    <row r="3" spans="1:26" x14ac:dyDescent="0.25">
      <c r="A3" s="6">
        <v>2018</v>
      </c>
      <c r="B3" s="9">
        <f>SUMIFS(Concentrado!C$2:C$199,Concentrado!$A$2:$A$199,"="&amp;$A3,Concentrado!$B$2:$B$199, "=Querétaro")</f>
        <v>6124</v>
      </c>
      <c r="C3" s="9">
        <f>SUMIFS(Concentrado!D$2:D$199,Concentrado!$A$2:$A$199,"="&amp;$A3,Concentrado!$B$2:$B$199, "=Querétaro")</f>
        <v>19509</v>
      </c>
      <c r="D3" s="9">
        <f>SUMIFS(Concentrado!E$2:E$199,Concentrado!$A$2:$A$199,"="&amp;$A3,Concentrado!$B$2:$B$199, "=Querétaro")</f>
        <v>11018</v>
      </c>
      <c r="E3" s="9">
        <f>SUMIFS(Concentrado!F$2:F$199,Concentrado!$A$2:$A$199,"="&amp;$A3,Concentrado!$B$2:$B$199, "=Querétaro")</f>
        <v>4893</v>
      </c>
      <c r="F3" s="9">
        <f>SUMIFS(Concentrado!G$2:G$199,Concentrado!$A$2:$A$199,"="&amp;$A3,Concentrado!$B$2:$B$199, "=Querétaro")</f>
        <v>2363</v>
      </c>
      <c r="G3" s="9">
        <f>SUMIFS(Concentrado!H$2:H$199,Concentrado!$A$2:$A$199,"="&amp;$A3,Concentrado!$B$2:$B$199, "=Querétaro")</f>
        <v>1455</v>
      </c>
      <c r="H3" s="9">
        <f>SUMIFS(Concentrado!I$2:I$199,Concentrado!$A$2:$A$199,"="&amp;$A3,Concentrado!$B$2:$B$199, "=Querétaro")</f>
        <v>1093</v>
      </c>
      <c r="I3" s="9">
        <f>SUMIFS(Concentrado!J$2:J$199,Concentrado!$A$2:$A$199,"="&amp;$A3,Concentrado!$B$2:$B$199, "=Querétaro")</f>
        <v>854</v>
      </c>
      <c r="J3" s="9">
        <f>SUMIFS(Concentrado!K$2:K$199,Concentrado!$A$2:$A$199,"="&amp;$A3,Concentrado!$B$2:$B$199, "=Querétaro")</f>
        <v>671</v>
      </c>
      <c r="K3" s="9">
        <f>SUMIFS(Concentrado!L$2:L$199,Concentrado!$A$2:$A$199,"="&amp;$A3,Concentrado!$B$2:$B$199, "=Querétaro")</f>
        <v>536</v>
      </c>
      <c r="L3" s="9">
        <f>SUMIFS(Concentrado!M$2:M$199,Concentrado!$A$2:$A$199,"="&amp;$A3,Concentrado!$B$2:$B$199, "=Querétaro")</f>
        <v>417</v>
      </c>
      <c r="M3" s="9">
        <f>SUMIFS(Concentrado!N$2:N$199,Concentrado!$A$2:$A$199,"="&amp;$A3,Concentrado!$B$2:$B$199, "=Querétaro")</f>
        <v>314</v>
      </c>
      <c r="N3" s="9">
        <f>SUMIFS(Concentrado!O$2:O$199,Concentrado!$A$2:$A$199,"="&amp;$A3,Concentrado!$B$2:$B$199, "=Querétaro")</f>
        <v>264</v>
      </c>
      <c r="O3" s="9">
        <f>SUMIFS(Concentrado!P$2:P$199,Concentrado!$A$2:$A$199,"="&amp;$A3,Concentrado!$B$2:$B$199, "=Querétaro")</f>
        <v>233</v>
      </c>
      <c r="P3" s="9">
        <f>SUMIFS(Concentrado!Q$2:Q$199,Concentrado!$A$2:$A$199,"="&amp;$A3,Concentrado!$B$2:$B$199, "=Querétaro")</f>
        <v>215</v>
      </c>
      <c r="Q3" s="9">
        <f>SUMIFS(Concentrado!R$2:R$199,Concentrado!$A$2:$A$199,"="&amp;$A3,Concentrado!$B$2:$B$199, "=Querétaro")</f>
        <v>800</v>
      </c>
      <c r="R3" s="9">
        <f>SUMIFS(Concentrado!S$2:S$199,Concentrado!$A$2:$A$199,"="&amp;$A3,Concentrado!$B$2:$B$199, "=Querétaro")</f>
        <v>448</v>
      </c>
      <c r="S3" s="9">
        <f>SUMIFS(Concentrado!T$2:T$199,Concentrado!$A$2:$A$199,"="&amp;$A3,Concentrado!$B$2:$B$199, "=Querétaro")</f>
        <v>410</v>
      </c>
      <c r="T3" s="9">
        <f>SUMIFS(Concentrado!U$2:U$199,Concentrado!$A$2:$A$199,"="&amp;$A3,Concentrado!$B$2:$B$199, "=Querétaro")</f>
        <v>82</v>
      </c>
      <c r="U3" s="9">
        <f>SUMIFS(Concentrado!V$2:V$199,Concentrado!$A$2:$A$199,"="&amp;$A3,Concentrado!$B$2:$B$199, "=Querétaro")</f>
        <v>46</v>
      </c>
      <c r="V3" s="9">
        <f>SUMIFS(Concentrado!W$2:W$199,Concentrado!$A$2:$A$199,"="&amp;$A3,Concentrado!$B$2:$B$199, "=Querétaro")</f>
        <v>4</v>
      </c>
      <c r="W3" s="9">
        <f>SUMIFS(Concentrado!X$2:X$199,Concentrado!$A$2:$A$199,"="&amp;$A3,Concentrado!$B$2:$B$199, "=Querétaro")</f>
        <v>0</v>
      </c>
      <c r="X3" s="9">
        <f>SUMIFS(Concentrado!Y$2:Y$199,Concentrado!$A$2:$A$199,"="&amp;$A3,Concentrado!$B$2:$B$199, "=Querétaro")</f>
        <v>0</v>
      </c>
      <c r="Y3" s="9">
        <f>SUMIFS(Concentrado!Z$2:Z$199,Concentrado!$A$2:$A$199,"="&amp;$A3,Concentrado!$B$2:$B$199, "=Querétaro")</f>
        <v>0</v>
      </c>
      <c r="Z3" s="9">
        <f>SUMIFS(Concentrado!AA$2:AA$199,Concentrado!$A$2:$A$199,"="&amp;$A3,Concentrado!$B$2:$B$199, "=Querétaro")</f>
        <v>51749</v>
      </c>
    </row>
    <row r="4" spans="1:26" x14ac:dyDescent="0.25">
      <c r="A4" s="6">
        <v>2019</v>
      </c>
      <c r="B4" s="9">
        <f>SUMIFS(Concentrado!C$2:C$199,Concentrado!$A$2:$A$199,"="&amp;$A4,Concentrado!$B$2:$B$199, "=Querétaro")</f>
        <v>5192</v>
      </c>
      <c r="C4" s="9">
        <f>SUMIFS(Concentrado!D$2:D$199,Concentrado!$A$2:$A$199,"="&amp;$A4,Concentrado!$B$2:$B$199, "=Querétaro")</f>
        <v>18524</v>
      </c>
      <c r="D4" s="9">
        <f>SUMIFS(Concentrado!E$2:E$199,Concentrado!$A$2:$A$199,"="&amp;$A4,Concentrado!$B$2:$B$199, "=Querétaro")</f>
        <v>11117</v>
      </c>
      <c r="E4" s="9">
        <f>SUMIFS(Concentrado!F$2:F$199,Concentrado!$A$2:$A$199,"="&amp;$A4,Concentrado!$B$2:$B$199, "=Querétaro")</f>
        <v>4837</v>
      </c>
      <c r="F4" s="9">
        <f>SUMIFS(Concentrado!G$2:G$199,Concentrado!$A$2:$A$199,"="&amp;$A4,Concentrado!$B$2:$B$199, "=Querétaro")</f>
        <v>2385</v>
      </c>
      <c r="G4" s="9">
        <f>SUMIFS(Concentrado!H$2:H$199,Concentrado!$A$2:$A$199,"="&amp;$A4,Concentrado!$B$2:$B$199, "=Querétaro")</f>
        <v>1452</v>
      </c>
      <c r="H4" s="9">
        <f>SUMIFS(Concentrado!I$2:I$199,Concentrado!$A$2:$A$199,"="&amp;$A4,Concentrado!$B$2:$B$199, "=Querétaro")</f>
        <v>1111</v>
      </c>
      <c r="I4" s="9">
        <f>SUMIFS(Concentrado!J$2:J$199,Concentrado!$A$2:$A$199,"="&amp;$A4,Concentrado!$B$2:$B$199, "=Querétaro")</f>
        <v>876</v>
      </c>
      <c r="J4" s="9">
        <f>SUMIFS(Concentrado!K$2:K$199,Concentrado!$A$2:$A$199,"="&amp;$A4,Concentrado!$B$2:$B$199, "=Querétaro")</f>
        <v>606</v>
      </c>
      <c r="K4" s="9">
        <f>SUMIFS(Concentrado!L$2:L$199,Concentrado!$A$2:$A$199,"="&amp;$A4,Concentrado!$B$2:$B$199, "=Querétaro")</f>
        <v>469</v>
      </c>
      <c r="L4" s="9">
        <f>SUMIFS(Concentrado!M$2:M$199,Concentrado!$A$2:$A$199,"="&amp;$A4,Concentrado!$B$2:$B$199, "=Querétaro")</f>
        <v>381</v>
      </c>
      <c r="M4" s="9">
        <f>SUMIFS(Concentrado!N$2:N$199,Concentrado!$A$2:$A$199,"="&amp;$A4,Concentrado!$B$2:$B$199, "=Querétaro")</f>
        <v>314</v>
      </c>
      <c r="N4" s="9">
        <f>SUMIFS(Concentrado!O$2:O$199,Concentrado!$A$2:$A$199,"="&amp;$A4,Concentrado!$B$2:$B$199, "=Querétaro")</f>
        <v>261</v>
      </c>
      <c r="O4" s="9">
        <f>SUMIFS(Concentrado!P$2:P$199,Concentrado!$A$2:$A$199,"="&amp;$A4,Concentrado!$B$2:$B$199, "=Querétaro")</f>
        <v>223</v>
      </c>
      <c r="P4" s="9">
        <f>SUMIFS(Concentrado!Q$2:Q$199,Concentrado!$A$2:$A$199,"="&amp;$A4,Concentrado!$B$2:$B$199, "=Querétaro")</f>
        <v>188</v>
      </c>
      <c r="Q4" s="9">
        <f>SUMIFS(Concentrado!R$2:R$199,Concentrado!$A$2:$A$199,"="&amp;$A4,Concentrado!$B$2:$B$199, "=Querétaro")</f>
        <v>794</v>
      </c>
      <c r="R4" s="9">
        <f>SUMIFS(Concentrado!S$2:S$199,Concentrado!$A$2:$A$199,"="&amp;$A4,Concentrado!$B$2:$B$199, "=Querétaro")</f>
        <v>392</v>
      </c>
      <c r="S4" s="9">
        <f>SUMIFS(Concentrado!T$2:T$199,Concentrado!$A$2:$A$199,"="&amp;$A4,Concentrado!$B$2:$B$199, "=Querétaro")</f>
        <v>380</v>
      </c>
      <c r="T4" s="9">
        <f>SUMIFS(Concentrado!U$2:U$199,Concentrado!$A$2:$A$199,"="&amp;$A4,Concentrado!$B$2:$B$199, "=Querétaro")</f>
        <v>90</v>
      </c>
      <c r="U4" s="9">
        <f>SUMIFS(Concentrado!V$2:V$199,Concentrado!$A$2:$A$199,"="&amp;$A4,Concentrado!$B$2:$B$199, "=Querétaro")</f>
        <v>43</v>
      </c>
      <c r="V4" s="9">
        <f>SUMIFS(Concentrado!W$2:W$199,Concentrado!$A$2:$A$199,"="&amp;$A4,Concentrado!$B$2:$B$199, "=Querétaro")</f>
        <v>8</v>
      </c>
      <c r="W4" s="9">
        <f>SUMIFS(Concentrado!X$2:X$199,Concentrado!$A$2:$A$199,"="&amp;$A4,Concentrado!$B$2:$B$199, "=Querétaro")</f>
        <v>1</v>
      </c>
      <c r="X4" s="9">
        <f>SUMIFS(Concentrado!Y$2:Y$199,Concentrado!$A$2:$A$199,"="&amp;$A4,Concentrado!$B$2:$B$199, "=Querétaro")</f>
        <v>1</v>
      </c>
      <c r="Y4" s="9">
        <f>SUMIFS(Concentrado!Z$2:Z$199,Concentrado!$A$2:$A$199,"="&amp;$A4,Concentrado!$B$2:$B$199, "=Querétaro")</f>
        <v>0</v>
      </c>
      <c r="Z4" s="9">
        <f>SUMIFS(Concentrado!AA$2:AA$199,Concentrado!$A$2:$A$199,"="&amp;$A4,Concentrado!$B$2:$B$199, "=Querétaro")</f>
        <v>49645</v>
      </c>
    </row>
    <row r="5" spans="1:26" x14ac:dyDescent="0.25">
      <c r="A5" s="6">
        <v>2020</v>
      </c>
      <c r="B5" s="9">
        <f>SUMIFS(Concentrado!C$2:C$199,Concentrado!$A$2:$A$199,"="&amp;$A5,Concentrado!$B$2:$B$199, "=Querétaro")</f>
        <v>3160</v>
      </c>
      <c r="C5" s="9">
        <f>SUMIFS(Concentrado!D$2:D$199,Concentrado!$A$2:$A$199,"="&amp;$A5,Concentrado!$B$2:$B$199, "=Querétaro")</f>
        <v>14367</v>
      </c>
      <c r="D5" s="9">
        <f>SUMIFS(Concentrado!E$2:E$199,Concentrado!$A$2:$A$199,"="&amp;$A5,Concentrado!$B$2:$B$199, "=Querétaro")</f>
        <v>7059</v>
      </c>
      <c r="E5" s="9">
        <f>SUMIFS(Concentrado!F$2:F$199,Concentrado!$A$2:$A$199,"="&amp;$A5,Concentrado!$B$2:$B$199, "=Querétaro")</f>
        <v>2895</v>
      </c>
      <c r="F5" s="9">
        <f>SUMIFS(Concentrado!G$2:G$199,Concentrado!$A$2:$A$199,"="&amp;$A5,Concentrado!$B$2:$B$199, "=Querétaro")</f>
        <v>1761</v>
      </c>
      <c r="G5" s="9">
        <f>SUMIFS(Concentrado!H$2:H$199,Concentrado!$A$2:$A$199,"="&amp;$A5,Concentrado!$B$2:$B$199, "=Querétaro")</f>
        <v>1173</v>
      </c>
      <c r="H5" s="9">
        <f>SUMIFS(Concentrado!I$2:I$199,Concentrado!$A$2:$A$199,"="&amp;$A5,Concentrado!$B$2:$B$199, "=Querétaro")</f>
        <v>865</v>
      </c>
      <c r="I5" s="9">
        <f>SUMIFS(Concentrado!J$2:J$199,Concentrado!$A$2:$A$199,"="&amp;$A5,Concentrado!$B$2:$B$199, "=Querétaro")</f>
        <v>697</v>
      </c>
      <c r="J5" s="9">
        <f>SUMIFS(Concentrado!K$2:K$199,Concentrado!$A$2:$A$199,"="&amp;$A5,Concentrado!$B$2:$B$199, "=Querétaro")</f>
        <v>510</v>
      </c>
      <c r="K5" s="9">
        <f>SUMIFS(Concentrado!L$2:L$199,Concentrado!$A$2:$A$199,"="&amp;$A5,Concentrado!$B$2:$B$199, "=Querétaro")</f>
        <v>391</v>
      </c>
      <c r="L5" s="9">
        <f>SUMIFS(Concentrado!M$2:M$199,Concentrado!$A$2:$A$199,"="&amp;$A5,Concentrado!$B$2:$B$199, "=Querétaro")</f>
        <v>331</v>
      </c>
      <c r="M5" s="9">
        <f>SUMIFS(Concentrado!N$2:N$199,Concentrado!$A$2:$A$199,"="&amp;$A5,Concentrado!$B$2:$B$199, "=Querétaro")</f>
        <v>272</v>
      </c>
      <c r="N5" s="9">
        <f>SUMIFS(Concentrado!O$2:O$199,Concentrado!$A$2:$A$199,"="&amp;$A5,Concentrado!$B$2:$B$199, "=Querétaro")</f>
        <v>237</v>
      </c>
      <c r="O5" s="9">
        <f>SUMIFS(Concentrado!P$2:P$199,Concentrado!$A$2:$A$199,"="&amp;$A5,Concentrado!$B$2:$B$199, "=Querétaro")</f>
        <v>208</v>
      </c>
      <c r="P5" s="9">
        <f>SUMIFS(Concentrado!Q$2:Q$199,Concentrado!$A$2:$A$199,"="&amp;$A5,Concentrado!$B$2:$B$199, "=Querétaro")</f>
        <v>188</v>
      </c>
      <c r="Q5" s="9">
        <f>SUMIFS(Concentrado!R$2:R$199,Concentrado!$A$2:$A$199,"="&amp;$A5,Concentrado!$B$2:$B$199, "=Querétaro")</f>
        <v>760</v>
      </c>
      <c r="R5" s="9">
        <f>SUMIFS(Concentrado!S$2:S$199,Concentrado!$A$2:$A$199,"="&amp;$A5,Concentrado!$B$2:$B$199, "=Querétaro")</f>
        <v>421</v>
      </c>
      <c r="S5" s="9">
        <f>SUMIFS(Concentrado!T$2:T$199,Concentrado!$A$2:$A$199,"="&amp;$A5,Concentrado!$B$2:$B$199, "=Querétaro")</f>
        <v>383</v>
      </c>
      <c r="T5" s="9">
        <f>SUMIFS(Concentrado!U$2:U$199,Concentrado!$A$2:$A$199,"="&amp;$A5,Concentrado!$B$2:$B$199, "=Querétaro")</f>
        <v>85</v>
      </c>
      <c r="U5" s="9">
        <f>SUMIFS(Concentrado!V$2:V$199,Concentrado!$A$2:$A$199,"="&amp;$A5,Concentrado!$B$2:$B$199, "=Querétaro")</f>
        <v>33</v>
      </c>
      <c r="V5" s="9">
        <f>SUMIFS(Concentrado!W$2:W$199,Concentrado!$A$2:$A$199,"="&amp;$A5,Concentrado!$B$2:$B$199, "=Querétaro")</f>
        <v>6</v>
      </c>
      <c r="W5" s="9">
        <f>SUMIFS(Concentrado!X$2:X$199,Concentrado!$A$2:$A$199,"="&amp;$A5,Concentrado!$B$2:$B$199, "=Querétaro")</f>
        <v>1</v>
      </c>
      <c r="X5" s="9">
        <f>SUMIFS(Concentrado!Y$2:Y$199,Concentrado!$A$2:$A$199,"="&amp;$A5,Concentrado!$B$2:$B$199, "=Querétaro")</f>
        <v>2</v>
      </c>
      <c r="Y5" s="9">
        <f>SUMIFS(Concentrado!Z$2:Z$199,Concentrado!$A$2:$A$199,"="&amp;$A5,Concentrado!$B$2:$B$199, "=Querétaro")</f>
        <v>0</v>
      </c>
      <c r="Z5" s="9">
        <f>SUMIFS(Concentrado!AA$2:AA$199,Concentrado!$A$2:$A$199,"="&amp;$A5,Concentrado!$B$2:$B$199, "=Querétaro")</f>
        <v>35805</v>
      </c>
    </row>
    <row r="6" spans="1:26" x14ac:dyDescent="0.25">
      <c r="A6" s="6">
        <v>2021</v>
      </c>
      <c r="B6" s="9">
        <f>SUMIFS(Concentrado!C$2:C$199,Concentrado!$A$2:$A$199,"="&amp;$A6,Concentrado!$B$2:$B$199, "=Querétaro")</f>
        <v>4250</v>
      </c>
      <c r="C6" s="9">
        <f>SUMIFS(Concentrado!D$2:D$199,Concentrado!$A$2:$A$199,"="&amp;$A6,Concentrado!$B$2:$B$199, "=Querétaro")</f>
        <v>15455</v>
      </c>
      <c r="D6" s="9">
        <f>SUMIFS(Concentrado!E$2:E$199,Concentrado!$A$2:$A$199,"="&amp;$A6,Concentrado!$B$2:$B$199, "=Querétaro")</f>
        <v>6532</v>
      </c>
      <c r="E6" s="9">
        <f>SUMIFS(Concentrado!F$2:F$199,Concentrado!$A$2:$A$199,"="&amp;$A6,Concentrado!$B$2:$B$199, "=Querétaro")</f>
        <v>2540</v>
      </c>
      <c r="F6" s="9">
        <f>SUMIFS(Concentrado!G$2:G$199,Concentrado!$A$2:$A$199,"="&amp;$A6,Concentrado!$B$2:$B$199, "=Querétaro")</f>
        <v>1839</v>
      </c>
      <c r="G6" s="9">
        <f>SUMIFS(Concentrado!H$2:H$199,Concentrado!$A$2:$A$199,"="&amp;$A6,Concentrado!$B$2:$B$199, "=Querétaro")</f>
        <v>1334</v>
      </c>
      <c r="H6" s="9">
        <f>SUMIFS(Concentrado!I$2:I$199,Concentrado!$A$2:$A$199,"="&amp;$A6,Concentrado!$B$2:$B$199, "=Querétaro")</f>
        <v>1049</v>
      </c>
      <c r="I6" s="9">
        <f>SUMIFS(Concentrado!J$2:J$199,Concentrado!$A$2:$A$199,"="&amp;$A6,Concentrado!$B$2:$B$199, "=Querétaro")</f>
        <v>867</v>
      </c>
      <c r="J6" s="9">
        <f>SUMIFS(Concentrado!K$2:K$199,Concentrado!$A$2:$A$199,"="&amp;$A6,Concentrado!$B$2:$B$199, "=Querétaro")</f>
        <v>665</v>
      </c>
      <c r="K6" s="9">
        <f>SUMIFS(Concentrado!L$2:L$199,Concentrado!$A$2:$A$199,"="&amp;$A6,Concentrado!$B$2:$B$199, "=Querétaro")</f>
        <v>515</v>
      </c>
      <c r="L6" s="9">
        <f>SUMIFS(Concentrado!M$2:M$199,Concentrado!$A$2:$A$199,"="&amp;$A6,Concentrado!$B$2:$B$199, "=Querétaro")</f>
        <v>458</v>
      </c>
      <c r="M6" s="9">
        <f>SUMIFS(Concentrado!N$2:N$199,Concentrado!$A$2:$A$199,"="&amp;$A6,Concentrado!$B$2:$B$199, "=Querétaro")</f>
        <v>395</v>
      </c>
      <c r="N6" s="9">
        <f>SUMIFS(Concentrado!O$2:O$199,Concentrado!$A$2:$A$199,"="&amp;$A6,Concentrado!$B$2:$B$199, "=Querétaro")</f>
        <v>301</v>
      </c>
      <c r="O6" s="9">
        <f>SUMIFS(Concentrado!P$2:P$199,Concentrado!$A$2:$A$199,"="&amp;$A6,Concentrado!$B$2:$B$199, "=Querétaro")</f>
        <v>283</v>
      </c>
      <c r="P6" s="9">
        <f>SUMIFS(Concentrado!Q$2:Q$199,Concentrado!$A$2:$A$199,"="&amp;$A6,Concentrado!$B$2:$B$199, "=Querétaro")</f>
        <v>241</v>
      </c>
      <c r="Q6" s="9">
        <f>SUMIFS(Concentrado!R$2:R$199,Concentrado!$A$2:$A$199,"="&amp;$A6,Concentrado!$B$2:$B$199, "=Querétaro")</f>
        <v>1013</v>
      </c>
      <c r="R6" s="9">
        <f>SUMIFS(Concentrado!S$2:S$199,Concentrado!$A$2:$A$199,"="&amp;$A6,Concentrado!$B$2:$B$199, "=Querétaro")</f>
        <v>546</v>
      </c>
      <c r="S6" s="9">
        <f>SUMIFS(Concentrado!T$2:T$199,Concentrado!$A$2:$A$199,"="&amp;$A6,Concentrado!$B$2:$B$199, "=Querétaro")</f>
        <v>456</v>
      </c>
      <c r="T6" s="9">
        <f>SUMIFS(Concentrado!U$2:U$199,Concentrado!$A$2:$A$199,"="&amp;$A6,Concentrado!$B$2:$B$199, "=Querétaro")</f>
        <v>101</v>
      </c>
      <c r="U6" s="9">
        <f>SUMIFS(Concentrado!V$2:V$199,Concentrado!$A$2:$A$199,"="&amp;$A6,Concentrado!$B$2:$B$199, "=Querétaro")</f>
        <v>34</v>
      </c>
      <c r="V6" s="9">
        <f>SUMIFS(Concentrado!W$2:W$199,Concentrado!$A$2:$A$199,"="&amp;$A6,Concentrado!$B$2:$B$199, "=Querétaro")</f>
        <v>0</v>
      </c>
      <c r="W6" s="9">
        <f>SUMIFS(Concentrado!X$2:X$199,Concentrado!$A$2:$A$199,"="&amp;$A6,Concentrado!$B$2:$B$199, "=Querétaro")</f>
        <v>0</v>
      </c>
      <c r="X6" s="9">
        <f>SUMIFS(Concentrado!Y$2:Y$199,Concentrado!$A$2:$A$199,"="&amp;$A6,Concentrado!$B$2:$B$199, "=Querétaro")</f>
        <v>0</v>
      </c>
      <c r="Y6" s="9">
        <f>SUMIFS(Concentrado!Z$2:Z$199,Concentrado!$A$2:$A$199,"="&amp;$A6,Concentrado!$B$2:$B$199, "=Querétaro")</f>
        <v>0</v>
      </c>
      <c r="Z6" s="9">
        <f>SUMIFS(Concentrado!AA$2:AA$199,Concentrado!$A$2:$A$199,"="&amp;$A6,Concentrado!$B$2:$B$199, "=Querétaro")</f>
        <v>38874</v>
      </c>
    </row>
    <row r="7" spans="1:26" x14ac:dyDescent="0.25">
      <c r="A7" s="6">
        <v>2022</v>
      </c>
      <c r="B7" s="9">
        <f>SUMIFS(Concentrado!C$2:C$199,Concentrado!$A$2:$A$199,"="&amp;$A7,Concentrado!$B$2:$B$199, "=Querétaro")</f>
        <v>12117</v>
      </c>
      <c r="C7" s="9">
        <f>SUMIFS(Concentrado!D$2:D$199,Concentrado!$A$2:$A$199,"="&amp;$A7,Concentrado!$B$2:$B$199, "=Querétaro")</f>
        <v>15121</v>
      </c>
      <c r="D7" s="9">
        <f>SUMIFS(Concentrado!E$2:E$199,Concentrado!$A$2:$A$199,"="&amp;$A7,Concentrado!$B$2:$B$199, "=Querétaro")</f>
        <v>6793</v>
      </c>
      <c r="E7" s="9">
        <f>SUMIFS(Concentrado!F$2:F$199,Concentrado!$A$2:$A$199,"="&amp;$A7,Concentrado!$B$2:$B$199, "=Querétaro")</f>
        <v>2663</v>
      </c>
      <c r="F7" s="9">
        <f>SUMIFS(Concentrado!G$2:G$199,Concentrado!$A$2:$A$199,"="&amp;$A7,Concentrado!$B$2:$B$199, "=Querétaro")</f>
        <v>1804</v>
      </c>
      <c r="G7" s="9">
        <f>SUMIFS(Concentrado!H$2:H$199,Concentrado!$A$2:$A$199,"="&amp;$A7,Concentrado!$B$2:$B$199, "=Querétaro")</f>
        <v>1288</v>
      </c>
      <c r="H7" s="9">
        <f>SUMIFS(Concentrado!I$2:I$199,Concentrado!$A$2:$A$199,"="&amp;$A7,Concentrado!$B$2:$B$199, "=Querétaro")</f>
        <v>1041</v>
      </c>
      <c r="I7" s="9">
        <f>SUMIFS(Concentrado!J$2:J$199,Concentrado!$A$2:$A$199,"="&amp;$A7,Concentrado!$B$2:$B$199, "=Querétaro")</f>
        <v>842</v>
      </c>
      <c r="J7" s="9">
        <f>SUMIFS(Concentrado!K$2:K$199,Concentrado!$A$2:$A$199,"="&amp;$A7,Concentrado!$B$2:$B$199, "=Querétaro")</f>
        <v>663</v>
      </c>
      <c r="K7" s="9">
        <f>SUMIFS(Concentrado!L$2:L$199,Concentrado!$A$2:$A$199,"="&amp;$A7,Concentrado!$B$2:$B$199, "=Querétaro")</f>
        <v>490</v>
      </c>
      <c r="L7" s="9">
        <f>SUMIFS(Concentrado!M$2:M$199,Concentrado!$A$2:$A$199,"="&amp;$A7,Concentrado!$B$2:$B$199, "=Querétaro")</f>
        <v>439</v>
      </c>
      <c r="M7" s="9">
        <f>SUMIFS(Concentrado!N$2:N$199,Concentrado!$A$2:$A$199,"="&amp;$A7,Concentrado!$B$2:$B$199, "=Querétaro")</f>
        <v>363</v>
      </c>
      <c r="N7" s="9">
        <f>SUMIFS(Concentrado!O$2:O$199,Concentrado!$A$2:$A$199,"="&amp;$A7,Concentrado!$B$2:$B$199, "=Querétaro")</f>
        <v>255</v>
      </c>
      <c r="O7" s="9">
        <f>SUMIFS(Concentrado!P$2:P$199,Concentrado!$A$2:$A$199,"="&amp;$A7,Concentrado!$B$2:$B$199, "=Querétaro")</f>
        <v>265</v>
      </c>
      <c r="P7" s="9">
        <f>SUMIFS(Concentrado!Q$2:Q$199,Concentrado!$A$2:$A$199,"="&amp;$A7,Concentrado!$B$2:$B$199, "=Querétaro")</f>
        <v>226</v>
      </c>
      <c r="Q7" s="9">
        <f>SUMIFS(Concentrado!R$2:R$199,Concentrado!$A$2:$A$199,"="&amp;$A7,Concentrado!$B$2:$B$199, "=Querétaro")</f>
        <v>868</v>
      </c>
      <c r="R7" s="9">
        <f>SUMIFS(Concentrado!S$2:S$199,Concentrado!$A$2:$A$199,"="&amp;$A7,Concentrado!$B$2:$B$199, "=Querétaro")</f>
        <v>529</v>
      </c>
      <c r="S7" s="9">
        <f>SUMIFS(Concentrado!T$2:T$199,Concentrado!$A$2:$A$199,"="&amp;$A7,Concentrado!$B$2:$B$199, "=Querétaro")</f>
        <v>473</v>
      </c>
      <c r="T7" s="9">
        <f>SUMIFS(Concentrado!U$2:U$199,Concentrado!$A$2:$A$199,"="&amp;$A7,Concentrado!$B$2:$B$199, "=Querétaro")</f>
        <v>84</v>
      </c>
      <c r="U7" s="9">
        <f>SUMIFS(Concentrado!V$2:V$199,Concentrado!$A$2:$A$199,"="&amp;$A7,Concentrado!$B$2:$B$199, "=Querétaro")</f>
        <v>42</v>
      </c>
      <c r="V7" s="9">
        <f>SUMIFS(Concentrado!W$2:W$199,Concentrado!$A$2:$A$199,"="&amp;$A7,Concentrado!$B$2:$B$199, "=Querétaro")</f>
        <v>4</v>
      </c>
      <c r="W7" s="9">
        <f>SUMIFS(Concentrado!X$2:X$199,Concentrado!$A$2:$A$199,"="&amp;$A7,Concentrado!$B$2:$B$199, "=Querétaro")</f>
        <v>1</v>
      </c>
      <c r="X7" s="9">
        <f>SUMIFS(Concentrado!Y$2:Y$199,Concentrado!$A$2:$A$199,"="&amp;$A7,Concentrado!$B$2:$B$199, "=Querétaro")</f>
        <v>1</v>
      </c>
      <c r="Y7" s="9">
        <f>SUMIFS(Concentrado!Z$2:Z$199,Concentrado!$A$2:$A$199,"="&amp;$A7,Concentrado!$B$2:$B$199, "=Querétaro")</f>
        <v>0</v>
      </c>
      <c r="Z7" s="9">
        <f>SUMIFS(Concentrado!AA$2:AA$199,Concentrado!$A$2:$A$199,"="&amp;$A7,Concentrado!$B$2:$B$199, "=Querétaro")</f>
        <v>46372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"=Quintana Roo")</f>
        <v>1473</v>
      </c>
      <c r="C2" s="9">
        <f>SUMIFS(Concentrado!D$2:D$199,Concentrado!$A$2:$A$199,"="&amp;$A2,Concentrado!$B$2:$B$199, "=Quintana Roo")</f>
        <v>15830</v>
      </c>
      <c r="D2" s="9">
        <f>SUMIFS(Concentrado!E$2:E$199,Concentrado!$A$2:$A$199,"="&amp;$A2,Concentrado!$B$2:$B$199, "=Quintana Roo")</f>
        <v>6576</v>
      </c>
      <c r="E2" s="9">
        <f>SUMIFS(Concentrado!F$2:F$199,Concentrado!$A$2:$A$199,"="&amp;$A2,Concentrado!$B$2:$B$199, "=Quintana Roo")</f>
        <v>3503</v>
      </c>
      <c r="F2" s="9">
        <f>SUMIFS(Concentrado!G$2:G$199,Concentrado!$A$2:$A$199,"="&amp;$A2,Concentrado!$B$2:$B$199, "=Quintana Roo")</f>
        <v>1809</v>
      </c>
      <c r="G2" s="9">
        <f>SUMIFS(Concentrado!H$2:H$199,Concentrado!$A$2:$A$199,"="&amp;$A2,Concentrado!$B$2:$B$199, "=Quintana Roo")</f>
        <v>1267</v>
      </c>
      <c r="H2" s="9">
        <f>SUMIFS(Concentrado!I$2:I$199,Concentrado!$A$2:$A$199,"="&amp;$A2,Concentrado!$B$2:$B$199, "=Quintana Roo")</f>
        <v>842</v>
      </c>
      <c r="I2" s="9">
        <f>SUMIFS(Concentrado!J$2:J$199,Concentrado!$A$2:$A$199,"="&amp;$A2,Concentrado!$B$2:$B$199, "=Quintana Roo")</f>
        <v>678</v>
      </c>
      <c r="J2" s="9">
        <f>SUMIFS(Concentrado!K$2:K$199,Concentrado!$A$2:$A$199,"="&amp;$A2,Concentrado!$B$2:$B$199, "=Quintana Roo")</f>
        <v>503</v>
      </c>
      <c r="K2" s="9">
        <f>SUMIFS(Concentrado!L$2:L$199,Concentrado!$A$2:$A$199,"="&amp;$A2,Concentrado!$B$2:$B$199, "=Quintana Roo")</f>
        <v>405</v>
      </c>
      <c r="L2" s="9">
        <f>SUMIFS(Concentrado!M$2:M$199,Concentrado!$A$2:$A$199,"="&amp;$A2,Concentrado!$B$2:$B$199, "=Quintana Roo")</f>
        <v>310</v>
      </c>
      <c r="M2" s="9">
        <f>SUMIFS(Concentrado!N$2:N$199,Concentrado!$A$2:$A$199,"="&amp;$A2,Concentrado!$B$2:$B$199, "=Quintana Roo")</f>
        <v>299</v>
      </c>
      <c r="N2" s="9">
        <f>SUMIFS(Concentrado!O$2:O$199,Concentrado!$A$2:$A$199,"="&amp;$A2,Concentrado!$B$2:$B$199, "=Quintana Roo")</f>
        <v>212</v>
      </c>
      <c r="O2" s="9">
        <f>SUMIFS(Concentrado!P$2:P$199,Concentrado!$A$2:$A$199,"="&amp;$A2,Concentrado!$B$2:$B$199, "=Quintana Roo")</f>
        <v>165</v>
      </c>
      <c r="P2" s="9">
        <f>SUMIFS(Concentrado!Q$2:Q$199,Concentrado!$A$2:$A$199,"="&amp;$A2,Concentrado!$B$2:$B$199, "=Quintana Roo")</f>
        <v>147</v>
      </c>
      <c r="Q2" s="9">
        <f>SUMIFS(Concentrado!R$2:R$199,Concentrado!$A$2:$A$199,"="&amp;$A2,Concentrado!$B$2:$B$199, "=Quintana Roo")</f>
        <v>545</v>
      </c>
      <c r="R2" s="9">
        <f>SUMIFS(Concentrado!S$2:S$199,Concentrado!$A$2:$A$199,"="&amp;$A2,Concentrado!$B$2:$B$199, "=Quintana Roo")</f>
        <v>243</v>
      </c>
      <c r="S2" s="9">
        <f>SUMIFS(Concentrado!T$2:T$199,Concentrado!$A$2:$A$199,"="&amp;$A2,Concentrado!$B$2:$B$199, "=Quintana Roo")</f>
        <v>198</v>
      </c>
      <c r="T2" s="9">
        <f>SUMIFS(Concentrado!U$2:U$199,Concentrado!$A$2:$A$199,"="&amp;$A2,Concentrado!$B$2:$B$199, "=Quintana Roo")</f>
        <v>33</v>
      </c>
      <c r="U2" s="9">
        <f>SUMIFS(Concentrado!V$2:V$199,Concentrado!$A$2:$A$199,"="&amp;$A2,Concentrado!$B$2:$B$199, "=Quintana Roo")</f>
        <v>12</v>
      </c>
      <c r="V2" s="9">
        <f>SUMIFS(Concentrado!W$2:W$199,Concentrado!$A$2:$A$199,"="&amp;$A2,Concentrado!$B$2:$B$199, "=Quintana Roo")</f>
        <v>0</v>
      </c>
      <c r="W2" s="9">
        <f>SUMIFS(Concentrado!X$2:X$199,Concentrado!$A$2:$A$199,"="&amp;$A2,Concentrado!$B$2:$B$199, "=Quintana Roo")</f>
        <v>0</v>
      </c>
      <c r="X2" s="9">
        <f>SUMIFS(Concentrado!Y$2:Y$199,Concentrado!$A$2:$A$199,"="&amp;$A2,Concentrado!$B$2:$B$199, "=Quintana Roo")</f>
        <v>1</v>
      </c>
      <c r="Y2" s="9">
        <f>SUMIFS(Concentrado!Z$2:Z$199,Concentrado!$A$2:$A$199,"="&amp;$A2,Concentrado!$B$2:$B$199, "=Quintana Roo")</f>
        <v>0</v>
      </c>
      <c r="Z2" s="9">
        <f>SUMIFS(Concentrado!AA$2:AA$199,Concentrado!$A$2:$A$199,"="&amp;$A2,Concentrado!$B$2:$B$199, "=Quintana Roo")</f>
        <v>35051</v>
      </c>
    </row>
    <row r="3" spans="1:26" x14ac:dyDescent="0.25">
      <c r="A3" s="6">
        <v>2018</v>
      </c>
      <c r="B3" s="9">
        <f>SUMIFS(Concentrado!C$2:C$199,Concentrado!$A$2:$A$199,"="&amp;$A3,Concentrado!$B$2:$B$199, "=Quintana Roo")</f>
        <v>1064</v>
      </c>
      <c r="C3" s="9">
        <f>SUMIFS(Concentrado!D$2:D$199,Concentrado!$A$2:$A$199,"="&amp;$A3,Concentrado!$B$2:$B$199, "=Quintana Roo")</f>
        <v>16659</v>
      </c>
      <c r="D3" s="9">
        <f>SUMIFS(Concentrado!E$2:E$199,Concentrado!$A$2:$A$199,"="&amp;$A3,Concentrado!$B$2:$B$199, "=Quintana Roo")</f>
        <v>8242</v>
      </c>
      <c r="E3" s="9">
        <f>SUMIFS(Concentrado!F$2:F$199,Concentrado!$A$2:$A$199,"="&amp;$A3,Concentrado!$B$2:$B$199, "=Quintana Roo")</f>
        <v>4792</v>
      </c>
      <c r="F3" s="9">
        <f>SUMIFS(Concentrado!G$2:G$199,Concentrado!$A$2:$A$199,"="&amp;$A3,Concentrado!$B$2:$B$199, "=Quintana Roo")</f>
        <v>2335</v>
      </c>
      <c r="G3" s="9">
        <f>SUMIFS(Concentrado!H$2:H$199,Concentrado!$A$2:$A$199,"="&amp;$A3,Concentrado!$B$2:$B$199, "=Quintana Roo")</f>
        <v>1587</v>
      </c>
      <c r="H3" s="9">
        <f>SUMIFS(Concentrado!I$2:I$199,Concentrado!$A$2:$A$199,"="&amp;$A3,Concentrado!$B$2:$B$199, "=Quintana Roo")</f>
        <v>1031</v>
      </c>
      <c r="I3" s="9">
        <f>SUMIFS(Concentrado!J$2:J$199,Concentrado!$A$2:$A$199,"="&amp;$A3,Concentrado!$B$2:$B$199, "=Quintana Roo")</f>
        <v>817</v>
      </c>
      <c r="J3" s="9">
        <f>SUMIFS(Concentrado!K$2:K$199,Concentrado!$A$2:$A$199,"="&amp;$A3,Concentrado!$B$2:$B$199, "=Quintana Roo")</f>
        <v>623</v>
      </c>
      <c r="K3" s="9">
        <f>SUMIFS(Concentrado!L$2:L$199,Concentrado!$A$2:$A$199,"="&amp;$A3,Concentrado!$B$2:$B$199, "=Quintana Roo")</f>
        <v>466</v>
      </c>
      <c r="L3" s="9">
        <f>SUMIFS(Concentrado!M$2:M$199,Concentrado!$A$2:$A$199,"="&amp;$A3,Concentrado!$B$2:$B$199, "=Quintana Roo")</f>
        <v>384</v>
      </c>
      <c r="M3" s="9">
        <f>SUMIFS(Concentrado!N$2:N$199,Concentrado!$A$2:$A$199,"="&amp;$A3,Concentrado!$B$2:$B$199, "=Quintana Roo")</f>
        <v>317</v>
      </c>
      <c r="N3" s="9">
        <f>SUMIFS(Concentrado!O$2:O$199,Concentrado!$A$2:$A$199,"="&amp;$A3,Concentrado!$B$2:$B$199, "=Quintana Roo")</f>
        <v>245</v>
      </c>
      <c r="O3" s="9">
        <f>SUMIFS(Concentrado!P$2:P$199,Concentrado!$A$2:$A$199,"="&amp;$A3,Concentrado!$B$2:$B$199, "=Quintana Roo")</f>
        <v>188</v>
      </c>
      <c r="P3" s="9">
        <f>SUMIFS(Concentrado!Q$2:Q$199,Concentrado!$A$2:$A$199,"="&amp;$A3,Concentrado!$B$2:$B$199, "=Quintana Roo")</f>
        <v>162</v>
      </c>
      <c r="Q3" s="9">
        <f>SUMIFS(Concentrado!R$2:R$199,Concentrado!$A$2:$A$199,"="&amp;$A3,Concentrado!$B$2:$B$199, "=Quintana Roo")</f>
        <v>700</v>
      </c>
      <c r="R3" s="9">
        <f>SUMIFS(Concentrado!S$2:S$199,Concentrado!$A$2:$A$199,"="&amp;$A3,Concentrado!$B$2:$B$199, "=Quintana Roo")</f>
        <v>357</v>
      </c>
      <c r="S3" s="9">
        <f>SUMIFS(Concentrado!T$2:T$199,Concentrado!$A$2:$A$199,"="&amp;$A3,Concentrado!$B$2:$B$199, "=Quintana Roo")</f>
        <v>253</v>
      </c>
      <c r="T3" s="9">
        <f>SUMIFS(Concentrado!U$2:U$199,Concentrado!$A$2:$A$199,"="&amp;$A3,Concentrado!$B$2:$B$199, "=Quintana Roo")</f>
        <v>48</v>
      </c>
      <c r="U3" s="9">
        <f>SUMIFS(Concentrado!V$2:V$199,Concentrado!$A$2:$A$199,"="&amp;$A3,Concentrado!$B$2:$B$199, "=Quintana Roo")</f>
        <v>27</v>
      </c>
      <c r="V3" s="9">
        <f>SUMIFS(Concentrado!W$2:W$199,Concentrado!$A$2:$A$199,"="&amp;$A3,Concentrado!$B$2:$B$199, "=Quintana Roo")</f>
        <v>12</v>
      </c>
      <c r="W3" s="9">
        <f>SUMIFS(Concentrado!X$2:X$199,Concentrado!$A$2:$A$199,"="&amp;$A3,Concentrado!$B$2:$B$199, "=Quintana Roo")</f>
        <v>3</v>
      </c>
      <c r="X3" s="9">
        <f>SUMIFS(Concentrado!Y$2:Y$199,Concentrado!$A$2:$A$199,"="&amp;$A3,Concentrado!$B$2:$B$199, "=Quintana Roo")</f>
        <v>8</v>
      </c>
      <c r="Y3" s="9">
        <f>SUMIFS(Concentrado!Z$2:Z$199,Concentrado!$A$2:$A$199,"="&amp;$A3,Concentrado!$B$2:$B$199, "=Quintana Roo")</f>
        <v>0</v>
      </c>
      <c r="Z3" s="9">
        <f>SUMIFS(Concentrado!AA$2:AA$199,Concentrado!$A$2:$A$199,"="&amp;$A3,Concentrado!$B$2:$B$199, "=Quintana Roo")</f>
        <v>40320</v>
      </c>
    </row>
    <row r="4" spans="1:26" x14ac:dyDescent="0.25">
      <c r="A4" s="6">
        <v>2019</v>
      </c>
      <c r="B4" s="9">
        <f>SUMIFS(Concentrado!C$2:C$199,Concentrado!$A$2:$A$199,"="&amp;$A4,Concentrado!$B$2:$B$199, "=Quintana Roo")</f>
        <v>1049</v>
      </c>
      <c r="C4" s="9">
        <f>SUMIFS(Concentrado!D$2:D$199,Concentrado!$A$2:$A$199,"="&amp;$A4,Concentrado!$B$2:$B$199, "=Quintana Roo")</f>
        <v>15667</v>
      </c>
      <c r="D4" s="9">
        <f>SUMIFS(Concentrado!E$2:E$199,Concentrado!$A$2:$A$199,"="&amp;$A4,Concentrado!$B$2:$B$199, "=Quintana Roo")</f>
        <v>8562</v>
      </c>
      <c r="E4" s="9">
        <f>SUMIFS(Concentrado!F$2:F$199,Concentrado!$A$2:$A$199,"="&amp;$A4,Concentrado!$B$2:$B$199, "=Quintana Roo")</f>
        <v>3713</v>
      </c>
      <c r="F4" s="9">
        <f>SUMIFS(Concentrado!G$2:G$199,Concentrado!$A$2:$A$199,"="&amp;$A4,Concentrado!$B$2:$B$199, "=Quintana Roo")</f>
        <v>2181</v>
      </c>
      <c r="G4" s="9">
        <f>SUMIFS(Concentrado!H$2:H$199,Concentrado!$A$2:$A$199,"="&amp;$A4,Concentrado!$B$2:$B$199, "=Quintana Roo")</f>
        <v>1399</v>
      </c>
      <c r="H4" s="9">
        <f>SUMIFS(Concentrado!I$2:I$199,Concentrado!$A$2:$A$199,"="&amp;$A4,Concentrado!$B$2:$B$199, "=Quintana Roo")</f>
        <v>999</v>
      </c>
      <c r="I4" s="9">
        <f>SUMIFS(Concentrado!J$2:J$199,Concentrado!$A$2:$A$199,"="&amp;$A4,Concentrado!$B$2:$B$199, "=Quintana Roo")</f>
        <v>781</v>
      </c>
      <c r="J4" s="9">
        <f>SUMIFS(Concentrado!K$2:K$199,Concentrado!$A$2:$A$199,"="&amp;$A4,Concentrado!$B$2:$B$199, "=Quintana Roo")</f>
        <v>620</v>
      </c>
      <c r="K4" s="9">
        <f>SUMIFS(Concentrado!L$2:L$199,Concentrado!$A$2:$A$199,"="&amp;$A4,Concentrado!$B$2:$B$199, "=Quintana Roo")</f>
        <v>427</v>
      </c>
      <c r="L4" s="9">
        <f>SUMIFS(Concentrado!M$2:M$199,Concentrado!$A$2:$A$199,"="&amp;$A4,Concentrado!$B$2:$B$199, "=Quintana Roo")</f>
        <v>374</v>
      </c>
      <c r="M4" s="9">
        <f>SUMIFS(Concentrado!N$2:N$199,Concentrado!$A$2:$A$199,"="&amp;$A4,Concentrado!$B$2:$B$199, "=Quintana Roo")</f>
        <v>309</v>
      </c>
      <c r="N4" s="9">
        <f>SUMIFS(Concentrado!O$2:O$199,Concentrado!$A$2:$A$199,"="&amp;$A4,Concentrado!$B$2:$B$199, "=Quintana Roo")</f>
        <v>244</v>
      </c>
      <c r="O4" s="9">
        <f>SUMIFS(Concentrado!P$2:P$199,Concentrado!$A$2:$A$199,"="&amp;$A4,Concentrado!$B$2:$B$199, "=Quintana Roo")</f>
        <v>223</v>
      </c>
      <c r="P4" s="9">
        <f>SUMIFS(Concentrado!Q$2:Q$199,Concentrado!$A$2:$A$199,"="&amp;$A4,Concentrado!$B$2:$B$199, "=Quintana Roo")</f>
        <v>195</v>
      </c>
      <c r="Q4" s="9">
        <f>SUMIFS(Concentrado!R$2:R$199,Concentrado!$A$2:$A$199,"="&amp;$A4,Concentrado!$B$2:$B$199, "=Quintana Roo")</f>
        <v>701</v>
      </c>
      <c r="R4" s="9">
        <f>SUMIFS(Concentrado!S$2:S$199,Concentrado!$A$2:$A$199,"="&amp;$A4,Concentrado!$B$2:$B$199, "=Quintana Roo")</f>
        <v>343</v>
      </c>
      <c r="S4" s="9">
        <f>SUMIFS(Concentrado!T$2:T$199,Concentrado!$A$2:$A$199,"="&amp;$A4,Concentrado!$B$2:$B$199, "=Quintana Roo")</f>
        <v>250</v>
      </c>
      <c r="T4" s="9">
        <f>SUMIFS(Concentrado!U$2:U$199,Concentrado!$A$2:$A$199,"="&amp;$A4,Concentrado!$B$2:$B$199, "=Quintana Roo")</f>
        <v>51</v>
      </c>
      <c r="U4" s="9">
        <f>SUMIFS(Concentrado!V$2:V$199,Concentrado!$A$2:$A$199,"="&amp;$A4,Concentrado!$B$2:$B$199, "=Quintana Roo")</f>
        <v>10</v>
      </c>
      <c r="V4" s="9">
        <f>SUMIFS(Concentrado!W$2:W$199,Concentrado!$A$2:$A$199,"="&amp;$A4,Concentrado!$B$2:$B$199, "=Quintana Roo")</f>
        <v>1</v>
      </c>
      <c r="W4" s="9">
        <f>SUMIFS(Concentrado!X$2:X$199,Concentrado!$A$2:$A$199,"="&amp;$A4,Concentrado!$B$2:$B$199, "=Quintana Roo")</f>
        <v>1</v>
      </c>
      <c r="X4" s="9">
        <f>SUMIFS(Concentrado!Y$2:Y$199,Concentrado!$A$2:$A$199,"="&amp;$A4,Concentrado!$B$2:$B$199, "=Quintana Roo")</f>
        <v>3</v>
      </c>
      <c r="Y4" s="9">
        <f>SUMIFS(Concentrado!Z$2:Z$199,Concentrado!$A$2:$A$199,"="&amp;$A4,Concentrado!$B$2:$B$199, "=Quintana Roo")</f>
        <v>0</v>
      </c>
      <c r="Z4" s="9">
        <f>SUMIFS(Concentrado!AA$2:AA$199,Concentrado!$A$2:$A$199,"="&amp;$A4,Concentrado!$B$2:$B$199, "=Quintana Roo")</f>
        <v>38103</v>
      </c>
    </row>
    <row r="5" spans="1:26" x14ac:dyDescent="0.25">
      <c r="A5" s="6">
        <v>2020</v>
      </c>
      <c r="B5" s="9">
        <f>SUMIFS(Concentrado!C$2:C$199,Concentrado!$A$2:$A$199,"="&amp;$A5,Concentrado!$B$2:$B$199, "=Quintana Roo")</f>
        <v>912</v>
      </c>
      <c r="C5" s="9">
        <f>SUMIFS(Concentrado!D$2:D$199,Concentrado!$A$2:$A$199,"="&amp;$A5,Concentrado!$B$2:$B$199, "=Quintana Roo")</f>
        <v>14420</v>
      </c>
      <c r="D5" s="9">
        <f>SUMIFS(Concentrado!E$2:E$199,Concentrado!$A$2:$A$199,"="&amp;$A5,Concentrado!$B$2:$B$199, "=Quintana Roo")</f>
        <v>5917</v>
      </c>
      <c r="E5" s="9">
        <f>SUMIFS(Concentrado!F$2:F$199,Concentrado!$A$2:$A$199,"="&amp;$A5,Concentrado!$B$2:$B$199, "=Quintana Roo")</f>
        <v>2434</v>
      </c>
      <c r="F5" s="9">
        <f>SUMIFS(Concentrado!G$2:G$199,Concentrado!$A$2:$A$199,"="&amp;$A5,Concentrado!$B$2:$B$199, "=Quintana Roo")</f>
        <v>1519</v>
      </c>
      <c r="G5" s="9">
        <f>SUMIFS(Concentrado!H$2:H$199,Concentrado!$A$2:$A$199,"="&amp;$A5,Concentrado!$B$2:$B$199, "=Quintana Roo")</f>
        <v>1027</v>
      </c>
      <c r="H5" s="9">
        <f>SUMIFS(Concentrado!I$2:I$199,Concentrado!$A$2:$A$199,"="&amp;$A5,Concentrado!$B$2:$B$199, "=Quintana Roo")</f>
        <v>793</v>
      </c>
      <c r="I5" s="9">
        <f>SUMIFS(Concentrado!J$2:J$199,Concentrado!$A$2:$A$199,"="&amp;$A5,Concentrado!$B$2:$B$199, "=Quintana Roo")</f>
        <v>672</v>
      </c>
      <c r="J5" s="9">
        <f>SUMIFS(Concentrado!K$2:K$199,Concentrado!$A$2:$A$199,"="&amp;$A5,Concentrado!$B$2:$B$199, "=Quintana Roo")</f>
        <v>497</v>
      </c>
      <c r="K5" s="9">
        <f>SUMIFS(Concentrado!L$2:L$199,Concentrado!$A$2:$A$199,"="&amp;$A5,Concentrado!$B$2:$B$199, "=Quintana Roo")</f>
        <v>399</v>
      </c>
      <c r="L5" s="9">
        <f>SUMIFS(Concentrado!M$2:M$199,Concentrado!$A$2:$A$199,"="&amp;$A5,Concentrado!$B$2:$B$199, "=Quintana Roo")</f>
        <v>345</v>
      </c>
      <c r="M5" s="9">
        <f>SUMIFS(Concentrado!N$2:N$199,Concentrado!$A$2:$A$199,"="&amp;$A5,Concentrado!$B$2:$B$199, "=Quintana Roo")</f>
        <v>294</v>
      </c>
      <c r="N5" s="9">
        <f>SUMIFS(Concentrado!O$2:O$199,Concentrado!$A$2:$A$199,"="&amp;$A5,Concentrado!$B$2:$B$199, "=Quintana Roo")</f>
        <v>218</v>
      </c>
      <c r="O5" s="9">
        <f>SUMIFS(Concentrado!P$2:P$199,Concentrado!$A$2:$A$199,"="&amp;$A5,Concentrado!$B$2:$B$199, "=Quintana Roo")</f>
        <v>164</v>
      </c>
      <c r="P5" s="9">
        <f>SUMIFS(Concentrado!Q$2:Q$199,Concentrado!$A$2:$A$199,"="&amp;$A5,Concentrado!$B$2:$B$199, "=Quintana Roo")</f>
        <v>208</v>
      </c>
      <c r="Q5" s="9">
        <f>SUMIFS(Concentrado!R$2:R$199,Concentrado!$A$2:$A$199,"="&amp;$A5,Concentrado!$B$2:$B$199, "=Quintana Roo")</f>
        <v>669</v>
      </c>
      <c r="R5" s="9">
        <f>SUMIFS(Concentrado!S$2:S$199,Concentrado!$A$2:$A$199,"="&amp;$A5,Concentrado!$B$2:$B$199, "=Quintana Roo")</f>
        <v>314</v>
      </c>
      <c r="S5" s="9">
        <f>SUMIFS(Concentrado!T$2:T$199,Concentrado!$A$2:$A$199,"="&amp;$A5,Concentrado!$B$2:$B$199, "=Quintana Roo")</f>
        <v>271</v>
      </c>
      <c r="T5" s="9">
        <f>SUMIFS(Concentrado!U$2:U$199,Concentrado!$A$2:$A$199,"="&amp;$A5,Concentrado!$B$2:$B$199, "=Quintana Roo")</f>
        <v>45</v>
      </c>
      <c r="U5" s="9">
        <f>SUMIFS(Concentrado!V$2:V$199,Concentrado!$A$2:$A$199,"="&amp;$A5,Concentrado!$B$2:$B$199, "=Quintana Roo")</f>
        <v>16</v>
      </c>
      <c r="V5" s="9">
        <f>SUMIFS(Concentrado!W$2:W$199,Concentrado!$A$2:$A$199,"="&amp;$A5,Concentrado!$B$2:$B$199, "=Quintana Roo")</f>
        <v>5</v>
      </c>
      <c r="W5" s="9">
        <f>SUMIFS(Concentrado!X$2:X$199,Concentrado!$A$2:$A$199,"="&amp;$A5,Concentrado!$B$2:$B$199, "=Quintana Roo")</f>
        <v>1</v>
      </c>
      <c r="X5" s="9">
        <f>SUMIFS(Concentrado!Y$2:Y$199,Concentrado!$A$2:$A$199,"="&amp;$A5,Concentrado!$B$2:$B$199, "=Quintana Roo")</f>
        <v>0</v>
      </c>
      <c r="Y5" s="9">
        <f>SUMIFS(Concentrado!Z$2:Z$199,Concentrado!$A$2:$A$199,"="&amp;$A5,Concentrado!$B$2:$B$199, "=Quintana Roo")</f>
        <v>0</v>
      </c>
      <c r="Z5" s="9">
        <f>SUMIFS(Concentrado!AA$2:AA$199,Concentrado!$A$2:$A$199,"="&amp;$A5,Concentrado!$B$2:$B$199, "=Quintana Roo")</f>
        <v>31140</v>
      </c>
    </row>
    <row r="6" spans="1:26" x14ac:dyDescent="0.25">
      <c r="A6" s="6">
        <v>2021</v>
      </c>
      <c r="B6" s="9">
        <f>SUMIFS(Concentrado!C$2:C$199,Concentrado!$A$2:$A$199,"="&amp;$A6,Concentrado!$B$2:$B$199, "=Quintana Roo")</f>
        <v>1253</v>
      </c>
      <c r="C6" s="9">
        <f>SUMIFS(Concentrado!D$2:D$199,Concentrado!$A$2:$A$199,"="&amp;$A6,Concentrado!$B$2:$B$199, "=Quintana Roo")</f>
        <v>13836</v>
      </c>
      <c r="D6" s="9">
        <f>SUMIFS(Concentrado!E$2:E$199,Concentrado!$A$2:$A$199,"="&amp;$A6,Concentrado!$B$2:$B$199, "=Quintana Roo")</f>
        <v>6390</v>
      </c>
      <c r="E6" s="9">
        <f>SUMIFS(Concentrado!F$2:F$199,Concentrado!$A$2:$A$199,"="&amp;$A6,Concentrado!$B$2:$B$199, "=Quintana Roo")</f>
        <v>2814</v>
      </c>
      <c r="F6" s="9">
        <f>SUMIFS(Concentrado!G$2:G$199,Concentrado!$A$2:$A$199,"="&amp;$A6,Concentrado!$B$2:$B$199, "=Quintana Roo")</f>
        <v>1737</v>
      </c>
      <c r="G6" s="9">
        <f>SUMIFS(Concentrado!H$2:H$199,Concentrado!$A$2:$A$199,"="&amp;$A6,Concentrado!$B$2:$B$199, "=Quintana Roo")</f>
        <v>1206</v>
      </c>
      <c r="H6" s="9">
        <f>SUMIFS(Concentrado!I$2:I$199,Concentrado!$A$2:$A$199,"="&amp;$A6,Concentrado!$B$2:$B$199, "=Quintana Roo")</f>
        <v>963</v>
      </c>
      <c r="I6" s="9">
        <f>SUMIFS(Concentrado!J$2:J$199,Concentrado!$A$2:$A$199,"="&amp;$A6,Concentrado!$B$2:$B$199, "=Quintana Roo")</f>
        <v>771</v>
      </c>
      <c r="J6" s="9">
        <f>SUMIFS(Concentrado!K$2:K$199,Concentrado!$A$2:$A$199,"="&amp;$A6,Concentrado!$B$2:$B$199, "=Quintana Roo")</f>
        <v>532</v>
      </c>
      <c r="K6" s="9">
        <f>SUMIFS(Concentrado!L$2:L$199,Concentrado!$A$2:$A$199,"="&amp;$A6,Concentrado!$B$2:$B$199, "=Quintana Roo")</f>
        <v>470</v>
      </c>
      <c r="L6" s="9">
        <f>SUMIFS(Concentrado!M$2:M$199,Concentrado!$A$2:$A$199,"="&amp;$A6,Concentrado!$B$2:$B$199, "=Quintana Roo")</f>
        <v>372</v>
      </c>
      <c r="M6" s="9">
        <f>SUMIFS(Concentrado!N$2:N$199,Concentrado!$A$2:$A$199,"="&amp;$A6,Concentrado!$B$2:$B$199, "=Quintana Roo")</f>
        <v>302</v>
      </c>
      <c r="N6" s="9">
        <f>SUMIFS(Concentrado!O$2:O$199,Concentrado!$A$2:$A$199,"="&amp;$A6,Concentrado!$B$2:$B$199, "=Quintana Roo")</f>
        <v>292</v>
      </c>
      <c r="O6" s="9">
        <f>SUMIFS(Concentrado!P$2:P$199,Concentrado!$A$2:$A$199,"="&amp;$A6,Concentrado!$B$2:$B$199, "=Quintana Roo")</f>
        <v>196</v>
      </c>
      <c r="P6" s="9">
        <f>SUMIFS(Concentrado!Q$2:Q$199,Concentrado!$A$2:$A$199,"="&amp;$A6,Concentrado!$B$2:$B$199, "=Quintana Roo")</f>
        <v>203</v>
      </c>
      <c r="Q6" s="9">
        <f>SUMIFS(Concentrado!R$2:R$199,Concentrado!$A$2:$A$199,"="&amp;$A6,Concentrado!$B$2:$B$199, "=Quintana Roo")</f>
        <v>753</v>
      </c>
      <c r="R6" s="9">
        <f>SUMIFS(Concentrado!S$2:S$199,Concentrado!$A$2:$A$199,"="&amp;$A6,Concentrado!$B$2:$B$199, "=Quintana Roo")</f>
        <v>403</v>
      </c>
      <c r="S6" s="9">
        <f>SUMIFS(Concentrado!T$2:T$199,Concentrado!$A$2:$A$199,"="&amp;$A6,Concentrado!$B$2:$B$199, "=Quintana Roo")</f>
        <v>333</v>
      </c>
      <c r="T6" s="9">
        <f>SUMIFS(Concentrado!U$2:U$199,Concentrado!$A$2:$A$199,"="&amp;$A6,Concentrado!$B$2:$B$199, "=Quintana Roo")</f>
        <v>40</v>
      </c>
      <c r="U6" s="9">
        <f>SUMIFS(Concentrado!V$2:V$199,Concentrado!$A$2:$A$199,"="&amp;$A6,Concentrado!$B$2:$B$199, "=Quintana Roo")</f>
        <v>30</v>
      </c>
      <c r="V6" s="9">
        <f>SUMIFS(Concentrado!W$2:W$199,Concentrado!$A$2:$A$199,"="&amp;$A6,Concentrado!$B$2:$B$199, "=Quintana Roo")</f>
        <v>3</v>
      </c>
      <c r="W6" s="9">
        <f>SUMIFS(Concentrado!X$2:X$199,Concentrado!$A$2:$A$199,"="&amp;$A6,Concentrado!$B$2:$B$199, "=Quintana Roo")</f>
        <v>2</v>
      </c>
      <c r="X6" s="9">
        <f>SUMIFS(Concentrado!Y$2:Y$199,Concentrado!$A$2:$A$199,"="&amp;$A6,Concentrado!$B$2:$B$199, "=Quintana Roo")</f>
        <v>0</v>
      </c>
      <c r="Y6" s="9">
        <f>SUMIFS(Concentrado!Z$2:Z$199,Concentrado!$A$2:$A$199,"="&amp;$A6,Concentrado!$B$2:$B$199, "=Quintana Roo")</f>
        <v>0</v>
      </c>
      <c r="Z6" s="9">
        <f>SUMIFS(Concentrado!AA$2:AA$199,Concentrado!$A$2:$A$199,"="&amp;$A6,Concentrado!$B$2:$B$199, "=Quintana Roo")</f>
        <v>32901</v>
      </c>
    </row>
    <row r="7" spans="1:26" x14ac:dyDescent="0.25">
      <c r="A7" s="6">
        <v>2022</v>
      </c>
      <c r="B7" s="9">
        <f>SUMIFS(Concentrado!C$2:C$199,Concentrado!$A$2:$A$199,"="&amp;$A7,Concentrado!$B$2:$B$199, "=Quintana Roo")</f>
        <v>3055</v>
      </c>
      <c r="C7" s="9">
        <f>SUMIFS(Concentrado!D$2:D$199,Concentrado!$A$2:$A$199,"="&amp;$A7,Concentrado!$B$2:$B$199, "=Quintana Roo")</f>
        <v>13022</v>
      </c>
      <c r="D7" s="9">
        <f>SUMIFS(Concentrado!E$2:E$199,Concentrado!$A$2:$A$199,"="&amp;$A7,Concentrado!$B$2:$B$199, "=Quintana Roo")</f>
        <v>6244</v>
      </c>
      <c r="E7" s="9">
        <f>SUMIFS(Concentrado!F$2:F$199,Concentrado!$A$2:$A$199,"="&amp;$A7,Concentrado!$B$2:$B$199, "=Quintana Roo")</f>
        <v>2945</v>
      </c>
      <c r="F7" s="9">
        <f>SUMIFS(Concentrado!G$2:G$199,Concentrado!$A$2:$A$199,"="&amp;$A7,Concentrado!$B$2:$B$199, "=Quintana Roo")</f>
        <v>1491</v>
      </c>
      <c r="G7" s="9">
        <f>SUMIFS(Concentrado!H$2:H$199,Concentrado!$A$2:$A$199,"="&amp;$A7,Concentrado!$B$2:$B$199, "=Quintana Roo")</f>
        <v>1047</v>
      </c>
      <c r="H7" s="9">
        <f>SUMIFS(Concentrado!I$2:I$199,Concentrado!$A$2:$A$199,"="&amp;$A7,Concentrado!$B$2:$B$199, "=Quintana Roo")</f>
        <v>806</v>
      </c>
      <c r="I7" s="9">
        <f>SUMIFS(Concentrado!J$2:J$199,Concentrado!$A$2:$A$199,"="&amp;$A7,Concentrado!$B$2:$B$199, "=Quintana Roo")</f>
        <v>604</v>
      </c>
      <c r="J7" s="9">
        <f>SUMIFS(Concentrado!K$2:K$199,Concentrado!$A$2:$A$199,"="&amp;$A7,Concentrado!$B$2:$B$199, "=Quintana Roo")</f>
        <v>442</v>
      </c>
      <c r="K7" s="9">
        <f>SUMIFS(Concentrado!L$2:L$199,Concentrado!$A$2:$A$199,"="&amp;$A7,Concentrado!$B$2:$B$199, "=Quintana Roo")</f>
        <v>321</v>
      </c>
      <c r="L7" s="9">
        <f>SUMIFS(Concentrado!M$2:M$199,Concentrado!$A$2:$A$199,"="&amp;$A7,Concentrado!$B$2:$B$199, "=Quintana Roo")</f>
        <v>289</v>
      </c>
      <c r="M7" s="9">
        <f>SUMIFS(Concentrado!N$2:N$199,Concentrado!$A$2:$A$199,"="&amp;$A7,Concentrado!$B$2:$B$199, "=Quintana Roo")</f>
        <v>245</v>
      </c>
      <c r="N7" s="9">
        <f>SUMIFS(Concentrado!O$2:O$199,Concentrado!$A$2:$A$199,"="&amp;$A7,Concentrado!$B$2:$B$199, "=Quintana Roo")</f>
        <v>202</v>
      </c>
      <c r="O7" s="9">
        <f>SUMIFS(Concentrado!P$2:P$199,Concentrado!$A$2:$A$199,"="&amp;$A7,Concentrado!$B$2:$B$199, "=Quintana Roo")</f>
        <v>169</v>
      </c>
      <c r="P7" s="9">
        <f>SUMIFS(Concentrado!Q$2:Q$199,Concentrado!$A$2:$A$199,"="&amp;$A7,Concentrado!$B$2:$B$199, "=Quintana Roo")</f>
        <v>134</v>
      </c>
      <c r="Q7" s="9">
        <f>SUMIFS(Concentrado!R$2:R$199,Concentrado!$A$2:$A$199,"="&amp;$A7,Concentrado!$B$2:$B$199, "=Quintana Roo")</f>
        <v>569</v>
      </c>
      <c r="R7" s="9">
        <f>SUMIFS(Concentrado!S$2:S$199,Concentrado!$A$2:$A$199,"="&amp;$A7,Concentrado!$B$2:$B$199, "=Quintana Roo")</f>
        <v>296</v>
      </c>
      <c r="S7" s="9">
        <f>SUMIFS(Concentrado!T$2:T$199,Concentrado!$A$2:$A$199,"="&amp;$A7,Concentrado!$B$2:$B$199, "=Quintana Roo")</f>
        <v>240</v>
      </c>
      <c r="T7" s="9">
        <f>SUMIFS(Concentrado!U$2:U$199,Concentrado!$A$2:$A$199,"="&amp;$A7,Concentrado!$B$2:$B$199, "=Quintana Roo")</f>
        <v>46</v>
      </c>
      <c r="U7" s="9">
        <f>SUMIFS(Concentrado!V$2:V$199,Concentrado!$A$2:$A$199,"="&amp;$A7,Concentrado!$B$2:$B$199, "=Quintana Roo")</f>
        <v>23</v>
      </c>
      <c r="V7" s="9">
        <f>SUMIFS(Concentrado!W$2:W$199,Concentrado!$A$2:$A$199,"="&amp;$A7,Concentrado!$B$2:$B$199, "=Quintana Roo")</f>
        <v>8</v>
      </c>
      <c r="W7" s="9">
        <f>SUMIFS(Concentrado!X$2:X$199,Concentrado!$A$2:$A$199,"="&amp;$A7,Concentrado!$B$2:$B$199, "=Quintana Roo")</f>
        <v>8</v>
      </c>
      <c r="X7" s="9">
        <f>SUMIFS(Concentrado!Y$2:Y$199,Concentrado!$A$2:$A$199,"="&amp;$A7,Concentrado!$B$2:$B$199, "=Quintana Roo")</f>
        <v>3</v>
      </c>
      <c r="Y7" s="9">
        <f>SUMIFS(Concentrado!Z$2:Z$199,Concentrado!$A$2:$A$199,"="&amp;$A7,Concentrado!$B$2:$B$199, "=Quintana Roo")</f>
        <v>3</v>
      </c>
      <c r="Z7" s="9">
        <f>SUMIFS(Concentrado!AA$2:AA$199,Concentrado!$A$2:$A$199,"="&amp;$A7,Concentrado!$B$2:$B$199, "=Quintana Roo")</f>
        <v>32212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"=San Luis Potosí")</f>
        <v>10770</v>
      </c>
      <c r="C2" s="9">
        <f>SUMIFS(Concentrado!D$2:D$199,Concentrado!$A$2:$A$199,"="&amp;$A2,Concentrado!$B$2:$B$199, "=San Luis Potosí")</f>
        <v>17099</v>
      </c>
      <c r="D2" s="9">
        <f>SUMIFS(Concentrado!E$2:E$199,Concentrado!$A$2:$A$199,"="&amp;$A2,Concentrado!$B$2:$B$199, "=San Luis Potosí")</f>
        <v>14122</v>
      </c>
      <c r="E2" s="9">
        <f>SUMIFS(Concentrado!F$2:F$199,Concentrado!$A$2:$A$199,"="&amp;$A2,Concentrado!$B$2:$B$199, "=San Luis Potosí")</f>
        <v>7834</v>
      </c>
      <c r="F2" s="9">
        <f>SUMIFS(Concentrado!G$2:G$199,Concentrado!$A$2:$A$199,"="&amp;$A2,Concentrado!$B$2:$B$199, "=San Luis Potosí")</f>
        <v>3989</v>
      </c>
      <c r="G2" s="9">
        <f>SUMIFS(Concentrado!H$2:H$199,Concentrado!$A$2:$A$199,"="&amp;$A2,Concentrado!$B$2:$B$199, "=San Luis Potosí")</f>
        <v>2659</v>
      </c>
      <c r="H2" s="9">
        <f>SUMIFS(Concentrado!I$2:I$199,Concentrado!$A$2:$A$199,"="&amp;$A2,Concentrado!$B$2:$B$199, "=San Luis Potosí")</f>
        <v>1886</v>
      </c>
      <c r="I2" s="9">
        <f>SUMIFS(Concentrado!J$2:J$199,Concentrado!$A$2:$A$199,"="&amp;$A2,Concentrado!$B$2:$B$199, "=San Luis Potosí")</f>
        <v>1464</v>
      </c>
      <c r="J2" s="9">
        <f>SUMIFS(Concentrado!K$2:K$199,Concentrado!$A$2:$A$199,"="&amp;$A2,Concentrado!$B$2:$B$199, "=San Luis Potosí")</f>
        <v>1028</v>
      </c>
      <c r="K2" s="9">
        <f>SUMIFS(Concentrado!L$2:L$199,Concentrado!$A$2:$A$199,"="&amp;$A2,Concentrado!$B$2:$B$199, "=San Luis Potosí")</f>
        <v>736</v>
      </c>
      <c r="L2" s="9">
        <f>SUMIFS(Concentrado!M$2:M$199,Concentrado!$A$2:$A$199,"="&amp;$A2,Concentrado!$B$2:$B$199, "=San Luis Potosí")</f>
        <v>589</v>
      </c>
      <c r="M2" s="9">
        <f>SUMIFS(Concentrado!N$2:N$199,Concentrado!$A$2:$A$199,"="&amp;$A2,Concentrado!$B$2:$B$199, "=San Luis Potosí")</f>
        <v>491</v>
      </c>
      <c r="N2" s="9">
        <f>SUMIFS(Concentrado!O$2:O$199,Concentrado!$A$2:$A$199,"="&amp;$A2,Concentrado!$B$2:$B$199, "=San Luis Potosí")</f>
        <v>417</v>
      </c>
      <c r="O2" s="9">
        <f>SUMIFS(Concentrado!P$2:P$199,Concentrado!$A$2:$A$199,"="&amp;$A2,Concentrado!$B$2:$B$199, "=San Luis Potosí")</f>
        <v>304</v>
      </c>
      <c r="P2" s="9">
        <f>SUMIFS(Concentrado!Q$2:Q$199,Concentrado!$A$2:$A$199,"="&amp;$A2,Concentrado!$B$2:$B$199, "=San Luis Potosí")</f>
        <v>306</v>
      </c>
      <c r="Q2" s="9">
        <f>SUMIFS(Concentrado!R$2:R$199,Concentrado!$A$2:$A$199,"="&amp;$A2,Concentrado!$B$2:$B$199, "=San Luis Potosí")</f>
        <v>1156</v>
      </c>
      <c r="R2" s="9">
        <f>SUMIFS(Concentrado!S$2:S$199,Concentrado!$A$2:$A$199,"="&amp;$A2,Concentrado!$B$2:$B$199, "=San Luis Potosí")</f>
        <v>698</v>
      </c>
      <c r="S2" s="9">
        <f>SUMIFS(Concentrado!T$2:T$199,Concentrado!$A$2:$A$199,"="&amp;$A2,Concentrado!$B$2:$B$199, "=San Luis Potosí")</f>
        <v>745</v>
      </c>
      <c r="T2" s="9">
        <f>SUMIFS(Concentrado!U$2:U$199,Concentrado!$A$2:$A$199,"="&amp;$A2,Concentrado!$B$2:$B$199, "=San Luis Potosí")</f>
        <v>112</v>
      </c>
      <c r="U2" s="9">
        <f>SUMIFS(Concentrado!V$2:V$199,Concentrado!$A$2:$A$199,"="&amp;$A2,Concentrado!$B$2:$B$199, "=San Luis Potosí")</f>
        <v>42</v>
      </c>
      <c r="V2" s="9">
        <f>SUMIFS(Concentrado!W$2:W$199,Concentrado!$A$2:$A$199,"="&amp;$A2,Concentrado!$B$2:$B$199, "=San Luis Potosí")</f>
        <v>6</v>
      </c>
      <c r="W2" s="9">
        <f>SUMIFS(Concentrado!X$2:X$199,Concentrado!$A$2:$A$199,"="&amp;$A2,Concentrado!$B$2:$B$199, "=San Luis Potosí")</f>
        <v>0</v>
      </c>
      <c r="X2" s="9">
        <f>SUMIFS(Concentrado!Y$2:Y$199,Concentrado!$A$2:$A$199,"="&amp;$A2,Concentrado!$B$2:$B$199, "=San Luis Potosí")</f>
        <v>1</v>
      </c>
      <c r="Y2" s="9">
        <f>SUMIFS(Concentrado!Z$2:Z$199,Concentrado!$A$2:$A$199,"="&amp;$A2,Concentrado!$B$2:$B$199, "=San Luis Potosí")</f>
        <v>0</v>
      </c>
      <c r="Z2" s="9">
        <f>SUMIFS(Concentrado!AA$2:AA$199,Concentrado!$A$2:$A$199,"="&amp;$A2,Concentrado!$B$2:$B$199, "=San Luis Potosí")</f>
        <v>66454</v>
      </c>
    </row>
    <row r="3" spans="1:26" x14ac:dyDescent="0.25">
      <c r="A3" s="6">
        <v>2018</v>
      </c>
      <c r="B3" s="9">
        <f>SUMIFS(Concentrado!C$2:C$199,Concentrado!$A$2:$A$199,"="&amp;$A3,Concentrado!$B$2:$B$199, "=San Luis Potosí")</f>
        <v>7586</v>
      </c>
      <c r="C3" s="9">
        <f>SUMIFS(Concentrado!D$2:D$199,Concentrado!$A$2:$A$199,"="&amp;$A3,Concentrado!$B$2:$B$199, "=San Luis Potosí")</f>
        <v>16783</v>
      </c>
      <c r="D3" s="9">
        <f>SUMIFS(Concentrado!E$2:E$199,Concentrado!$A$2:$A$199,"="&amp;$A3,Concentrado!$B$2:$B$199, "=San Luis Potosí")</f>
        <v>13083</v>
      </c>
      <c r="E3" s="9">
        <f>SUMIFS(Concentrado!F$2:F$199,Concentrado!$A$2:$A$199,"="&amp;$A3,Concentrado!$B$2:$B$199, "=San Luis Potosí")</f>
        <v>7362</v>
      </c>
      <c r="F3" s="9">
        <f>SUMIFS(Concentrado!G$2:G$199,Concentrado!$A$2:$A$199,"="&amp;$A3,Concentrado!$B$2:$B$199, "=San Luis Potosí")</f>
        <v>3794</v>
      </c>
      <c r="G3" s="9">
        <f>SUMIFS(Concentrado!H$2:H$199,Concentrado!$A$2:$A$199,"="&amp;$A3,Concentrado!$B$2:$B$199, "=San Luis Potosí")</f>
        <v>2407</v>
      </c>
      <c r="H3" s="9">
        <f>SUMIFS(Concentrado!I$2:I$199,Concentrado!$A$2:$A$199,"="&amp;$A3,Concentrado!$B$2:$B$199, "=San Luis Potosí")</f>
        <v>1758</v>
      </c>
      <c r="I3" s="9">
        <f>SUMIFS(Concentrado!J$2:J$199,Concentrado!$A$2:$A$199,"="&amp;$A3,Concentrado!$B$2:$B$199, "=San Luis Potosí")</f>
        <v>1375</v>
      </c>
      <c r="J3" s="9">
        <f>SUMIFS(Concentrado!K$2:K$199,Concentrado!$A$2:$A$199,"="&amp;$A3,Concentrado!$B$2:$B$199, "=San Luis Potosí")</f>
        <v>1000</v>
      </c>
      <c r="K3" s="9">
        <f>SUMIFS(Concentrado!L$2:L$199,Concentrado!$A$2:$A$199,"="&amp;$A3,Concentrado!$B$2:$B$199, "=San Luis Potosí")</f>
        <v>753</v>
      </c>
      <c r="L3" s="9">
        <f>SUMIFS(Concentrado!M$2:M$199,Concentrado!$A$2:$A$199,"="&amp;$A3,Concentrado!$B$2:$B$199, "=San Luis Potosí")</f>
        <v>610</v>
      </c>
      <c r="M3" s="9">
        <f>SUMIFS(Concentrado!N$2:N$199,Concentrado!$A$2:$A$199,"="&amp;$A3,Concentrado!$B$2:$B$199, "=San Luis Potosí")</f>
        <v>511</v>
      </c>
      <c r="N3" s="9">
        <f>SUMIFS(Concentrado!O$2:O$199,Concentrado!$A$2:$A$199,"="&amp;$A3,Concentrado!$B$2:$B$199, "=San Luis Potosí")</f>
        <v>380</v>
      </c>
      <c r="O3" s="9">
        <f>SUMIFS(Concentrado!P$2:P$199,Concentrado!$A$2:$A$199,"="&amp;$A3,Concentrado!$B$2:$B$199, "=San Luis Potosí")</f>
        <v>321</v>
      </c>
      <c r="P3" s="9">
        <f>SUMIFS(Concentrado!Q$2:Q$199,Concentrado!$A$2:$A$199,"="&amp;$A3,Concentrado!$B$2:$B$199, "=San Luis Potosí")</f>
        <v>287</v>
      </c>
      <c r="Q3" s="9">
        <f>SUMIFS(Concentrado!R$2:R$199,Concentrado!$A$2:$A$199,"="&amp;$A3,Concentrado!$B$2:$B$199, "=San Luis Potosí")</f>
        <v>1222</v>
      </c>
      <c r="R3" s="9">
        <f>SUMIFS(Concentrado!S$2:S$199,Concentrado!$A$2:$A$199,"="&amp;$A3,Concentrado!$B$2:$B$199, "=San Luis Potosí")</f>
        <v>690</v>
      </c>
      <c r="S3" s="9">
        <f>SUMIFS(Concentrado!T$2:T$199,Concentrado!$A$2:$A$199,"="&amp;$A3,Concentrado!$B$2:$B$199, "=San Luis Potosí")</f>
        <v>724</v>
      </c>
      <c r="T3" s="9">
        <f>SUMIFS(Concentrado!U$2:U$199,Concentrado!$A$2:$A$199,"="&amp;$A3,Concentrado!$B$2:$B$199, "=San Luis Potosí")</f>
        <v>118</v>
      </c>
      <c r="U3" s="9">
        <f>SUMIFS(Concentrado!V$2:V$199,Concentrado!$A$2:$A$199,"="&amp;$A3,Concentrado!$B$2:$B$199, "=San Luis Potosí")</f>
        <v>46</v>
      </c>
      <c r="V3" s="9">
        <f>SUMIFS(Concentrado!W$2:W$199,Concentrado!$A$2:$A$199,"="&amp;$A3,Concentrado!$B$2:$B$199, "=San Luis Potosí")</f>
        <v>13</v>
      </c>
      <c r="W3" s="9">
        <f>SUMIFS(Concentrado!X$2:X$199,Concentrado!$A$2:$A$199,"="&amp;$A3,Concentrado!$B$2:$B$199, "=San Luis Potosí")</f>
        <v>5</v>
      </c>
      <c r="X3" s="9">
        <f>SUMIFS(Concentrado!Y$2:Y$199,Concentrado!$A$2:$A$199,"="&amp;$A3,Concentrado!$B$2:$B$199, "=San Luis Potosí")</f>
        <v>2</v>
      </c>
      <c r="Y3" s="9">
        <f>SUMIFS(Concentrado!Z$2:Z$199,Concentrado!$A$2:$A$199,"="&amp;$A3,Concentrado!$B$2:$B$199, "=San Luis Potosí")</f>
        <v>2</v>
      </c>
      <c r="Z3" s="9">
        <f>SUMIFS(Concentrado!AA$2:AA$199,Concentrado!$A$2:$A$199,"="&amp;$A3,Concentrado!$B$2:$B$199, "=San Luis Potosí")</f>
        <v>60832</v>
      </c>
    </row>
    <row r="4" spans="1:26" x14ac:dyDescent="0.25">
      <c r="A4" s="6">
        <v>2019</v>
      </c>
      <c r="B4" s="9">
        <f>SUMIFS(Concentrado!C$2:C$199,Concentrado!$A$2:$A$199,"="&amp;$A4,Concentrado!$B$2:$B$199, "=San Luis Potosí")</f>
        <v>5119</v>
      </c>
      <c r="C4" s="9">
        <f>SUMIFS(Concentrado!D$2:D$199,Concentrado!$A$2:$A$199,"="&amp;$A4,Concentrado!$B$2:$B$199, "=San Luis Potosí")</f>
        <v>15841</v>
      </c>
      <c r="D4" s="9">
        <f>SUMIFS(Concentrado!E$2:E$199,Concentrado!$A$2:$A$199,"="&amp;$A4,Concentrado!$B$2:$B$199, "=San Luis Potosí")</f>
        <v>12121</v>
      </c>
      <c r="E4" s="9">
        <f>SUMIFS(Concentrado!F$2:F$199,Concentrado!$A$2:$A$199,"="&amp;$A4,Concentrado!$B$2:$B$199, "=San Luis Potosí")</f>
        <v>6806</v>
      </c>
      <c r="F4" s="9">
        <f>SUMIFS(Concentrado!G$2:G$199,Concentrado!$A$2:$A$199,"="&amp;$A4,Concentrado!$B$2:$B$199, "=San Luis Potosí")</f>
        <v>3542</v>
      </c>
      <c r="G4" s="9">
        <f>SUMIFS(Concentrado!H$2:H$199,Concentrado!$A$2:$A$199,"="&amp;$A4,Concentrado!$B$2:$B$199, "=San Luis Potosí")</f>
        <v>2344</v>
      </c>
      <c r="H4" s="9">
        <f>SUMIFS(Concentrado!I$2:I$199,Concentrado!$A$2:$A$199,"="&amp;$A4,Concentrado!$B$2:$B$199, "=San Luis Potosí")</f>
        <v>1727</v>
      </c>
      <c r="I4" s="9">
        <f>SUMIFS(Concentrado!J$2:J$199,Concentrado!$A$2:$A$199,"="&amp;$A4,Concentrado!$B$2:$B$199, "=San Luis Potosí")</f>
        <v>1326</v>
      </c>
      <c r="J4" s="9">
        <f>SUMIFS(Concentrado!K$2:K$199,Concentrado!$A$2:$A$199,"="&amp;$A4,Concentrado!$B$2:$B$199, "=San Luis Potosí")</f>
        <v>978</v>
      </c>
      <c r="K4" s="9">
        <f>SUMIFS(Concentrado!L$2:L$199,Concentrado!$A$2:$A$199,"="&amp;$A4,Concentrado!$B$2:$B$199, "=San Luis Potosí")</f>
        <v>738</v>
      </c>
      <c r="L4" s="9">
        <f>SUMIFS(Concentrado!M$2:M$199,Concentrado!$A$2:$A$199,"="&amp;$A4,Concentrado!$B$2:$B$199, "=San Luis Potosí")</f>
        <v>535</v>
      </c>
      <c r="M4" s="9">
        <f>SUMIFS(Concentrado!N$2:N$199,Concentrado!$A$2:$A$199,"="&amp;$A4,Concentrado!$B$2:$B$199, "=San Luis Potosí")</f>
        <v>432</v>
      </c>
      <c r="N4" s="9">
        <f>SUMIFS(Concentrado!O$2:O$199,Concentrado!$A$2:$A$199,"="&amp;$A4,Concentrado!$B$2:$B$199, "=San Luis Potosí")</f>
        <v>371</v>
      </c>
      <c r="O4" s="9">
        <f>SUMIFS(Concentrado!P$2:P$199,Concentrado!$A$2:$A$199,"="&amp;$A4,Concentrado!$B$2:$B$199, "=San Luis Potosí")</f>
        <v>306</v>
      </c>
      <c r="P4" s="9">
        <f>SUMIFS(Concentrado!Q$2:Q$199,Concentrado!$A$2:$A$199,"="&amp;$A4,Concentrado!$B$2:$B$199, "=San Luis Potosí")</f>
        <v>295</v>
      </c>
      <c r="Q4" s="9">
        <f>SUMIFS(Concentrado!R$2:R$199,Concentrado!$A$2:$A$199,"="&amp;$A4,Concentrado!$B$2:$B$199, "=San Luis Potosí")</f>
        <v>1124</v>
      </c>
      <c r="R4" s="9">
        <f>SUMIFS(Concentrado!S$2:S$199,Concentrado!$A$2:$A$199,"="&amp;$A4,Concentrado!$B$2:$B$199, "=San Luis Potosí")</f>
        <v>623</v>
      </c>
      <c r="S4" s="9">
        <f>SUMIFS(Concentrado!T$2:T$199,Concentrado!$A$2:$A$199,"="&amp;$A4,Concentrado!$B$2:$B$199, "=San Luis Potosí")</f>
        <v>667</v>
      </c>
      <c r="T4" s="9">
        <f>SUMIFS(Concentrado!U$2:U$199,Concentrado!$A$2:$A$199,"="&amp;$A4,Concentrado!$B$2:$B$199, "=San Luis Potosí")</f>
        <v>131</v>
      </c>
      <c r="U4" s="9">
        <f>SUMIFS(Concentrado!V$2:V$199,Concentrado!$A$2:$A$199,"="&amp;$A4,Concentrado!$B$2:$B$199, "=San Luis Potosí")</f>
        <v>51</v>
      </c>
      <c r="V4" s="9">
        <f>SUMIFS(Concentrado!W$2:W$199,Concentrado!$A$2:$A$199,"="&amp;$A4,Concentrado!$B$2:$B$199, "=San Luis Potosí")</f>
        <v>5</v>
      </c>
      <c r="W4" s="9">
        <f>SUMIFS(Concentrado!X$2:X$199,Concentrado!$A$2:$A$199,"="&amp;$A4,Concentrado!$B$2:$B$199, "=San Luis Potosí")</f>
        <v>1</v>
      </c>
      <c r="X4" s="9">
        <f>SUMIFS(Concentrado!Y$2:Y$199,Concentrado!$A$2:$A$199,"="&amp;$A4,Concentrado!$B$2:$B$199, "=San Luis Potosí")</f>
        <v>11</v>
      </c>
      <c r="Y4" s="9">
        <f>SUMIFS(Concentrado!Z$2:Z$199,Concentrado!$A$2:$A$199,"="&amp;$A4,Concentrado!$B$2:$B$199, "=San Luis Potosí")</f>
        <v>9</v>
      </c>
      <c r="Z4" s="9">
        <f>SUMIFS(Concentrado!AA$2:AA$199,Concentrado!$A$2:$A$199,"="&amp;$A4,Concentrado!$B$2:$B$199, "=San Luis Potosí")</f>
        <v>55103</v>
      </c>
    </row>
    <row r="5" spans="1:26" x14ac:dyDescent="0.25">
      <c r="A5" s="6">
        <v>2020</v>
      </c>
      <c r="B5" s="9">
        <f>SUMIFS(Concentrado!C$2:C$199,Concentrado!$A$2:$A$199,"="&amp;$A5,Concentrado!$B$2:$B$199, "=San Luis Potosí")</f>
        <v>1595</v>
      </c>
      <c r="C5" s="9">
        <f>SUMIFS(Concentrado!D$2:D$199,Concentrado!$A$2:$A$199,"="&amp;$A5,Concentrado!$B$2:$B$199, "=San Luis Potosí")</f>
        <v>13635</v>
      </c>
      <c r="D5" s="9">
        <f>SUMIFS(Concentrado!E$2:E$199,Concentrado!$A$2:$A$199,"="&amp;$A5,Concentrado!$B$2:$B$199, "=San Luis Potosí")</f>
        <v>9131</v>
      </c>
      <c r="E5" s="9">
        <f>SUMIFS(Concentrado!F$2:F$199,Concentrado!$A$2:$A$199,"="&amp;$A5,Concentrado!$B$2:$B$199, "=San Luis Potosí")</f>
        <v>4838</v>
      </c>
      <c r="F5" s="9">
        <f>SUMIFS(Concentrado!G$2:G$199,Concentrado!$A$2:$A$199,"="&amp;$A5,Concentrado!$B$2:$B$199, "=San Luis Potosí")</f>
        <v>2705</v>
      </c>
      <c r="G5" s="9">
        <f>SUMIFS(Concentrado!H$2:H$199,Concentrado!$A$2:$A$199,"="&amp;$A5,Concentrado!$B$2:$B$199, "=San Luis Potosí")</f>
        <v>1747</v>
      </c>
      <c r="H5" s="9">
        <f>SUMIFS(Concentrado!I$2:I$199,Concentrado!$A$2:$A$199,"="&amp;$A5,Concentrado!$B$2:$B$199, "=San Luis Potosí")</f>
        <v>1285</v>
      </c>
      <c r="I5" s="9">
        <f>SUMIFS(Concentrado!J$2:J$199,Concentrado!$A$2:$A$199,"="&amp;$A5,Concentrado!$B$2:$B$199, "=San Luis Potosí")</f>
        <v>981</v>
      </c>
      <c r="J5" s="9">
        <f>SUMIFS(Concentrado!K$2:K$199,Concentrado!$A$2:$A$199,"="&amp;$A5,Concentrado!$B$2:$B$199, "=San Luis Potosí")</f>
        <v>806</v>
      </c>
      <c r="K5" s="9">
        <f>SUMIFS(Concentrado!L$2:L$199,Concentrado!$A$2:$A$199,"="&amp;$A5,Concentrado!$B$2:$B$199, "=San Luis Potosí")</f>
        <v>567</v>
      </c>
      <c r="L5" s="9">
        <f>SUMIFS(Concentrado!M$2:M$199,Concentrado!$A$2:$A$199,"="&amp;$A5,Concentrado!$B$2:$B$199, "=San Luis Potosí")</f>
        <v>493</v>
      </c>
      <c r="M5" s="9">
        <f>SUMIFS(Concentrado!N$2:N$199,Concentrado!$A$2:$A$199,"="&amp;$A5,Concentrado!$B$2:$B$199, "=San Luis Potosí")</f>
        <v>362</v>
      </c>
      <c r="N5" s="9">
        <f>SUMIFS(Concentrado!O$2:O$199,Concentrado!$A$2:$A$199,"="&amp;$A5,Concentrado!$B$2:$B$199, "=San Luis Potosí")</f>
        <v>302</v>
      </c>
      <c r="O5" s="9">
        <f>SUMIFS(Concentrado!P$2:P$199,Concentrado!$A$2:$A$199,"="&amp;$A5,Concentrado!$B$2:$B$199, "=San Luis Potosí")</f>
        <v>274</v>
      </c>
      <c r="P5" s="9">
        <f>SUMIFS(Concentrado!Q$2:Q$199,Concentrado!$A$2:$A$199,"="&amp;$A5,Concentrado!$B$2:$B$199, "=San Luis Potosí")</f>
        <v>242</v>
      </c>
      <c r="Q5" s="9">
        <f>SUMIFS(Concentrado!R$2:R$199,Concentrado!$A$2:$A$199,"="&amp;$A5,Concentrado!$B$2:$B$199, "=San Luis Potosí")</f>
        <v>952</v>
      </c>
      <c r="R5" s="9">
        <f>SUMIFS(Concentrado!S$2:S$199,Concentrado!$A$2:$A$199,"="&amp;$A5,Concentrado!$B$2:$B$199, "=San Luis Potosí")</f>
        <v>554</v>
      </c>
      <c r="S5" s="9">
        <f>SUMIFS(Concentrado!T$2:T$199,Concentrado!$A$2:$A$199,"="&amp;$A5,Concentrado!$B$2:$B$199, "=San Luis Potosí")</f>
        <v>552</v>
      </c>
      <c r="T5" s="9">
        <f>SUMIFS(Concentrado!U$2:U$199,Concentrado!$A$2:$A$199,"="&amp;$A5,Concentrado!$B$2:$B$199, "=San Luis Potosí")</f>
        <v>120</v>
      </c>
      <c r="U5" s="9">
        <f>SUMIFS(Concentrado!V$2:V$199,Concentrado!$A$2:$A$199,"="&amp;$A5,Concentrado!$B$2:$B$199, "=San Luis Potosí")</f>
        <v>41</v>
      </c>
      <c r="V5" s="9">
        <f>SUMIFS(Concentrado!W$2:W$199,Concentrado!$A$2:$A$199,"="&amp;$A5,Concentrado!$B$2:$B$199, "=San Luis Potosí")</f>
        <v>6</v>
      </c>
      <c r="W5" s="9">
        <f>SUMIFS(Concentrado!X$2:X$199,Concentrado!$A$2:$A$199,"="&amp;$A5,Concentrado!$B$2:$B$199, "=San Luis Potosí")</f>
        <v>3</v>
      </c>
      <c r="X5" s="9">
        <f>SUMIFS(Concentrado!Y$2:Y$199,Concentrado!$A$2:$A$199,"="&amp;$A5,Concentrado!$B$2:$B$199, "=San Luis Potosí")</f>
        <v>2</v>
      </c>
      <c r="Y5" s="9">
        <f>SUMIFS(Concentrado!Z$2:Z$199,Concentrado!$A$2:$A$199,"="&amp;$A5,Concentrado!$B$2:$B$199, "=San Luis Potosí")</f>
        <v>6</v>
      </c>
      <c r="Z5" s="9">
        <f>SUMIFS(Concentrado!AA$2:AA$199,Concentrado!$A$2:$A$199,"="&amp;$A5,Concentrado!$B$2:$B$199, "=San Luis Potosí")</f>
        <v>41199</v>
      </c>
    </row>
    <row r="6" spans="1:26" x14ac:dyDescent="0.25">
      <c r="A6" s="6">
        <v>2021</v>
      </c>
      <c r="B6" s="9">
        <f>SUMIFS(Concentrado!C$2:C$199,Concentrado!$A$2:$A$199,"="&amp;$A6,Concentrado!$B$2:$B$199, "=San Luis Potosí")</f>
        <v>742</v>
      </c>
      <c r="C6" s="9">
        <f>SUMIFS(Concentrado!D$2:D$199,Concentrado!$A$2:$A$199,"="&amp;$A6,Concentrado!$B$2:$B$199, "=San Luis Potosí")</f>
        <v>12962</v>
      </c>
      <c r="D6" s="9">
        <f>SUMIFS(Concentrado!E$2:E$199,Concentrado!$A$2:$A$199,"="&amp;$A6,Concentrado!$B$2:$B$199, "=San Luis Potosí")</f>
        <v>8766</v>
      </c>
      <c r="E6" s="9">
        <f>SUMIFS(Concentrado!F$2:F$199,Concentrado!$A$2:$A$199,"="&amp;$A6,Concentrado!$B$2:$B$199, "=San Luis Potosí")</f>
        <v>4924</v>
      </c>
      <c r="F6" s="9">
        <f>SUMIFS(Concentrado!G$2:G$199,Concentrado!$A$2:$A$199,"="&amp;$A6,Concentrado!$B$2:$B$199, "=San Luis Potosí")</f>
        <v>2645</v>
      </c>
      <c r="G6" s="9">
        <f>SUMIFS(Concentrado!H$2:H$199,Concentrado!$A$2:$A$199,"="&amp;$A6,Concentrado!$B$2:$B$199, "=San Luis Potosí")</f>
        <v>1670</v>
      </c>
      <c r="H6" s="9">
        <f>SUMIFS(Concentrado!I$2:I$199,Concentrado!$A$2:$A$199,"="&amp;$A6,Concentrado!$B$2:$B$199, "=San Luis Potosí")</f>
        <v>1331</v>
      </c>
      <c r="I6" s="9">
        <f>SUMIFS(Concentrado!J$2:J$199,Concentrado!$A$2:$A$199,"="&amp;$A6,Concentrado!$B$2:$B$199, "=San Luis Potosí")</f>
        <v>1080</v>
      </c>
      <c r="J6" s="9">
        <f>SUMIFS(Concentrado!K$2:K$199,Concentrado!$A$2:$A$199,"="&amp;$A6,Concentrado!$B$2:$B$199, "=San Luis Potosí")</f>
        <v>834</v>
      </c>
      <c r="K6" s="9">
        <f>SUMIFS(Concentrado!L$2:L$199,Concentrado!$A$2:$A$199,"="&amp;$A6,Concentrado!$B$2:$B$199, "=San Luis Potosí")</f>
        <v>635</v>
      </c>
      <c r="L6" s="9">
        <f>SUMIFS(Concentrado!M$2:M$199,Concentrado!$A$2:$A$199,"="&amp;$A6,Concentrado!$B$2:$B$199, "=San Luis Potosí")</f>
        <v>496</v>
      </c>
      <c r="M6" s="9">
        <f>SUMIFS(Concentrado!N$2:N$199,Concentrado!$A$2:$A$199,"="&amp;$A6,Concentrado!$B$2:$B$199, "=San Luis Potosí")</f>
        <v>399</v>
      </c>
      <c r="N6" s="9">
        <f>SUMIFS(Concentrado!O$2:O$199,Concentrado!$A$2:$A$199,"="&amp;$A6,Concentrado!$B$2:$B$199, "=San Luis Potosí")</f>
        <v>331</v>
      </c>
      <c r="O6" s="9">
        <f>SUMIFS(Concentrado!P$2:P$199,Concentrado!$A$2:$A$199,"="&amp;$A6,Concentrado!$B$2:$B$199, "=San Luis Potosí")</f>
        <v>283</v>
      </c>
      <c r="P6" s="9">
        <f>SUMIFS(Concentrado!Q$2:Q$199,Concentrado!$A$2:$A$199,"="&amp;$A6,Concentrado!$B$2:$B$199, "=San Luis Potosí")</f>
        <v>270</v>
      </c>
      <c r="Q6" s="9">
        <f>SUMIFS(Concentrado!R$2:R$199,Concentrado!$A$2:$A$199,"="&amp;$A6,Concentrado!$B$2:$B$199, "=San Luis Potosí")</f>
        <v>1046</v>
      </c>
      <c r="R6" s="9">
        <f>SUMIFS(Concentrado!S$2:S$199,Concentrado!$A$2:$A$199,"="&amp;$A6,Concentrado!$B$2:$B$199, "=San Luis Potosí")</f>
        <v>617</v>
      </c>
      <c r="S6" s="9">
        <f>SUMIFS(Concentrado!T$2:T$199,Concentrado!$A$2:$A$199,"="&amp;$A6,Concentrado!$B$2:$B$199, "=San Luis Potosí")</f>
        <v>590</v>
      </c>
      <c r="T6" s="9">
        <f>SUMIFS(Concentrado!U$2:U$199,Concentrado!$A$2:$A$199,"="&amp;$A6,Concentrado!$B$2:$B$199, "=San Luis Potosí")</f>
        <v>97</v>
      </c>
      <c r="U6" s="9">
        <f>SUMIFS(Concentrado!V$2:V$199,Concentrado!$A$2:$A$199,"="&amp;$A6,Concentrado!$B$2:$B$199, "=San Luis Potosí")</f>
        <v>31</v>
      </c>
      <c r="V6" s="9">
        <f>SUMIFS(Concentrado!W$2:W$199,Concentrado!$A$2:$A$199,"="&amp;$A6,Concentrado!$B$2:$B$199, "=San Luis Potosí")</f>
        <v>3</v>
      </c>
      <c r="W6" s="9">
        <f>SUMIFS(Concentrado!X$2:X$199,Concentrado!$A$2:$A$199,"="&amp;$A6,Concentrado!$B$2:$B$199, "=San Luis Potosí")</f>
        <v>1</v>
      </c>
      <c r="X6" s="9">
        <f>SUMIFS(Concentrado!Y$2:Y$199,Concentrado!$A$2:$A$199,"="&amp;$A6,Concentrado!$B$2:$B$199, "=San Luis Potosí")</f>
        <v>3</v>
      </c>
      <c r="Y6" s="9">
        <f>SUMIFS(Concentrado!Z$2:Z$199,Concentrado!$A$2:$A$199,"="&amp;$A6,Concentrado!$B$2:$B$199, "=San Luis Potosí")</f>
        <v>5</v>
      </c>
      <c r="Z6" s="9">
        <f>SUMIFS(Concentrado!AA$2:AA$199,Concentrado!$A$2:$A$199,"="&amp;$A6,Concentrado!$B$2:$B$199, "=San Luis Potosí")</f>
        <v>39761</v>
      </c>
    </row>
    <row r="7" spans="1:26" x14ac:dyDescent="0.25">
      <c r="A7" s="6">
        <v>2022</v>
      </c>
      <c r="B7" s="9">
        <f>SUMIFS(Concentrado!C$2:C$199,Concentrado!$A$2:$A$199,"="&amp;$A7,Concentrado!$B$2:$B$199, "=San Luis Potosí")</f>
        <v>1531</v>
      </c>
      <c r="C7" s="9">
        <f>SUMIFS(Concentrado!D$2:D$199,Concentrado!$A$2:$A$199,"="&amp;$A7,Concentrado!$B$2:$B$199, "=San Luis Potosí")</f>
        <v>12624</v>
      </c>
      <c r="D7" s="9">
        <f>SUMIFS(Concentrado!E$2:E$199,Concentrado!$A$2:$A$199,"="&amp;$A7,Concentrado!$B$2:$B$199, "=San Luis Potosí")</f>
        <v>8380</v>
      </c>
      <c r="E7" s="9">
        <f>SUMIFS(Concentrado!F$2:F$199,Concentrado!$A$2:$A$199,"="&amp;$A7,Concentrado!$B$2:$B$199, "=San Luis Potosí")</f>
        <v>4722</v>
      </c>
      <c r="F7" s="9">
        <f>SUMIFS(Concentrado!G$2:G$199,Concentrado!$A$2:$A$199,"="&amp;$A7,Concentrado!$B$2:$B$199, "=San Luis Potosí")</f>
        <v>2355</v>
      </c>
      <c r="G7" s="9">
        <f>SUMIFS(Concentrado!H$2:H$199,Concentrado!$A$2:$A$199,"="&amp;$A7,Concentrado!$B$2:$B$199, "=San Luis Potosí")</f>
        <v>1657</v>
      </c>
      <c r="H7" s="9">
        <f>SUMIFS(Concentrado!I$2:I$199,Concentrado!$A$2:$A$199,"="&amp;$A7,Concentrado!$B$2:$B$199, "=San Luis Potosí")</f>
        <v>1275</v>
      </c>
      <c r="I7" s="9">
        <f>SUMIFS(Concentrado!J$2:J$199,Concentrado!$A$2:$A$199,"="&amp;$A7,Concentrado!$B$2:$B$199, "=San Luis Potosí")</f>
        <v>982</v>
      </c>
      <c r="J7" s="9">
        <f>SUMIFS(Concentrado!K$2:K$199,Concentrado!$A$2:$A$199,"="&amp;$A7,Concentrado!$B$2:$B$199, "=San Luis Potosí")</f>
        <v>749</v>
      </c>
      <c r="K7" s="9">
        <f>SUMIFS(Concentrado!L$2:L$199,Concentrado!$A$2:$A$199,"="&amp;$A7,Concentrado!$B$2:$B$199, "=San Luis Potosí")</f>
        <v>551</v>
      </c>
      <c r="L7" s="9">
        <f>SUMIFS(Concentrado!M$2:M$199,Concentrado!$A$2:$A$199,"="&amp;$A7,Concentrado!$B$2:$B$199, "=San Luis Potosí")</f>
        <v>489</v>
      </c>
      <c r="M7" s="9">
        <f>SUMIFS(Concentrado!N$2:N$199,Concentrado!$A$2:$A$199,"="&amp;$A7,Concentrado!$B$2:$B$199, "=San Luis Potosí")</f>
        <v>393</v>
      </c>
      <c r="N7" s="9">
        <f>SUMIFS(Concentrado!O$2:O$199,Concentrado!$A$2:$A$199,"="&amp;$A7,Concentrado!$B$2:$B$199, "=San Luis Potosí")</f>
        <v>358</v>
      </c>
      <c r="O7" s="9">
        <f>SUMIFS(Concentrado!P$2:P$199,Concentrado!$A$2:$A$199,"="&amp;$A7,Concentrado!$B$2:$B$199, "=San Luis Potosí")</f>
        <v>276</v>
      </c>
      <c r="P7" s="9">
        <f>SUMIFS(Concentrado!Q$2:Q$199,Concentrado!$A$2:$A$199,"="&amp;$A7,Concentrado!$B$2:$B$199, "=San Luis Potosí")</f>
        <v>254</v>
      </c>
      <c r="Q7" s="9">
        <f>SUMIFS(Concentrado!R$2:R$199,Concentrado!$A$2:$A$199,"="&amp;$A7,Concentrado!$B$2:$B$199, "=San Luis Potosí")</f>
        <v>982</v>
      </c>
      <c r="R7" s="9">
        <f>SUMIFS(Concentrado!S$2:S$199,Concentrado!$A$2:$A$199,"="&amp;$A7,Concentrado!$B$2:$B$199, "=San Luis Potosí")</f>
        <v>583</v>
      </c>
      <c r="S7" s="9">
        <f>SUMIFS(Concentrado!T$2:T$199,Concentrado!$A$2:$A$199,"="&amp;$A7,Concentrado!$B$2:$B$199, "=San Luis Potosí")</f>
        <v>595</v>
      </c>
      <c r="T7" s="9">
        <f>SUMIFS(Concentrado!U$2:U$199,Concentrado!$A$2:$A$199,"="&amp;$A7,Concentrado!$B$2:$B$199, "=San Luis Potosí")</f>
        <v>97</v>
      </c>
      <c r="U7" s="9">
        <f>SUMIFS(Concentrado!V$2:V$199,Concentrado!$A$2:$A$199,"="&amp;$A7,Concentrado!$B$2:$B$199, "=San Luis Potosí")</f>
        <v>42</v>
      </c>
      <c r="V7" s="9">
        <f>SUMIFS(Concentrado!W$2:W$199,Concentrado!$A$2:$A$199,"="&amp;$A7,Concentrado!$B$2:$B$199, "=San Luis Potosí")</f>
        <v>3</v>
      </c>
      <c r="W7" s="9">
        <f>SUMIFS(Concentrado!X$2:X$199,Concentrado!$A$2:$A$199,"="&amp;$A7,Concentrado!$B$2:$B$199, "=San Luis Potosí")</f>
        <v>1</v>
      </c>
      <c r="X7" s="9">
        <f>SUMIFS(Concentrado!Y$2:Y$199,Concentrado!$A$2:$A$199,"="&amp;$A7,Concentrado!$B$2:$B$199, "=San Luis Potosí")</f>
        <v>4</v>
      </c>
      <c r="Y7" s="9">
        <f>SUMIFS(Concentrado!Z$2:Z$199,Concentrado!$A$2:$A$199,"="&amp;$A7,Concentrado!$B$2:$B$199, "=San Luis Potosí")</f>
        <v>3</v>
      </c>
      <c r="Z7" s="9">
        <f>SUMIFS(Concentrado!AA$2:AA$199,Concentrado!$A$2:$A$199,"="&amp;$A7,Concentrado!$B$2:$B$199, "=San Luis Potosí")</f>
        <v>38906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"=Sinaloa")</f>
        <v>446</v>
      </c>
      <c r="C2" s="9">
        <f>SUMIFS(Concentrado!D$2:D$199,Concentrado!$A$2:$A$199,"="&amp;$A2,Concentrado!$B$2:$B$199, "=Sinaloa")</f>
        <v>26358</v>
      </c>
      <c r="D2" s="9">
        <f>SUMIFS(Concentrado!E$2:E$199,Concentrado!$A$2:$A$199,"="&amp;$A2,Concentrado!$B$2:$B$199, "=Sinaloa")</f>
        <v>9825</v>
      </c>
      <c r="E2" s="9">
        <f>SUMIFS(Concentrado!F$2:F$199,Concentrado!$A$2:$A$199,"="&amp;$A2,Concentrado!$B$2:$B$199, "=Sinaloa")</f>
        <v>4417</v>
      </c>
      <c r="F2" s="9">
        <f>SUMIFS(Concentrado!G$2:G$199,Concentrado!$A$2:$A$199,"="&amp;$A2,Concentrado!$B$2:$B$199, "=Sinaloa")</f>
        <v>2536</v>
      </c>
      <c r="G2" s="9">
        <f>SUMIFS(Concentrado!H$2:H$199,Concentrado!$A$2:$A$199,"="&amp;$A2,Concentrado!$B$2:$B$199, "=Sinaloa")</f>
        <v>1816</v>
      </c>
      <c r="H2" s="9">
        <f>SUMIFS(Concentrado!I$2:I$199,Concentrado!$A$2:$A$199,"="&amp;$A2,Concentrado!$B$2:$B$199, "=Sinaloa")</f>
        <v>1444</v>
      </c>
      <c r="I2" s="9">
        <f>SUMIFS(Concentrado!J$2:J$199,Concentrado!$A$2:$A$199,"="&amp;$A2,Concentrado!$B$2:$B$199, "=Sinaloa")</f>
        <v>1165</v>
      </c>
      <c r="J2" s="9">
        <f>SUMIFS(Concentrado!K$2:K$199,Concentrado!$A$2:$A$199,"="&amp;$A2,Concentrado!$B$2:$B$199, "=Sinaloa")</f>
        <v>824</v>
      </c>
      <c r="K2" s="9">
        <f>SUMIFS(Concentrado!L$2:L$199,Concentrado!$A$2:$A$199,"="&amp;$A2,Concentrado!$B$2:$B$199, "=Sinaloa")</f>
        <v>541</v>
      </c>
      <c r="L2" s="9">
        <f>SUMIFS(Concentrado!M$2:M$199,Concentrado!$A$2:$A$199,"="&amp;$A2,Concentrado!$B$2:$B$199, "=Sinaloa")</f>
        <v>462</v>
      </c>
      <c r="M2" s="9">
        <f>SUMIFS(Concentrado!N$2:N$199,Concentrado!$A$2:$A$199,"="&amp;$A2,Concentrado!$B$2:$B$199, "=Sinaloa")</f>
        <v>384</v>
      </c>
      <c r="N2" s="9">
        <f>SUMIFS(Concentrado!O$2:O$199,Concentrado!$A$2:$A$199,"="&amp;$A2,Concentrado!$B$2:$B$199, "=Sinaloa")</f>
        <v>330</v>
      </c>
      <c r="O2" s="9">
        <f>SUMIFS(Concentrado!P$2:P$199,Concentrado!$A$2:$A$199,"="&amp;$A2,Concentrado!$B$2:$B$199, "=Sinaloa")</f>
        <v>266</v>
      </c>
      <c r="P2" s="9">
        <f>SUMIFS(Concentrado!Q$2:Q$199,Concentrado!$A$2:$A$199,"="&amp;$A2,Concentrado!$B$2:$B$199, "=Sinaloa")</f>
        <v>266</v>
      </c>
      <c r="Q2" s="9">
        <f>SUMIFS(Concentrado!R$2:R$199,Concentrado!$A$2:$A$199,"="&amp;$A2,Concentrado!$B$2:$B$199, "=Sinaloa")</f>
        <v>966</v>
      </c>
      <c r="R2" s="9">
        <f>SUMIFS(Concentrado!S$2:S$199,Concentrado!$A$2:$A$199,"="&amp;$A2,Concentrado!$B$2:$B$199, "=Sinaloa")</f>
        <v>512</v>
      </c>
      <c r="S2" s="9">
        <f>SUMIFS(Concentrado!T$2:T$199,Concentrado!$A$2:$A$199,"="&amp;$A2,Concentrado!$B$2:$B$199, "=Sinaloa")</f>
        <v>372</v>
      </c>
      <c r="T2" s="9">
        <f>SUMIFS(Concentrado!U$2:U$199,Concentrado!$A$2:$A$199,"="&amp;$A2,Concentrado!$B$2:$B$199, "=Sinaloa")</f>
        <v>39</v>
      </c>
      <c r="U2" s="9">
        <f>SUMIFS(Concentrado!V$2:V$199,Concentrado!$A$2:$A$199,"="&amp;$A2,Concentrado!$B$2:$B$199, "=Sinaloa")</f>
        <v>25</v>
      </c>
      <c r="V2" s="9">
        <f>SUMIFS(Concentrado!W$2:W$199,Concentrado!$A$2:$A$199,"="&amp;$A2,Concentrado!$B$2:$B$199, "=Sinaloa")</f>
        <v>3</v>
      </c>
      <c r="W2" s="9">
        <f>SUMIFS(Concentrado!X$2:X$199,Concentrado!$A$2:$A$199,"="&amp;$A2,Concentrado!$B$2:$B$199, "=Sinaloa")</f>
        <v>0</v>
      </c>
      <c r="X2" s="9">
        <f>SUMIFS(Concentrado!Y$2:Y$199,Concentrado!$A$2:$A$199,"="&amp;$A2,Concentrado!$B$2:$B$199, "=Sinaloa")</f>
        <v>5</v>
      </c>
      <c r="Y2" s="9">
        <f>SUMIFS(Concentrado!Z$2:Z$199,Concentrado!$A$2:$A$199,"="&amp;$A2,Concentrado!$B$2:$B$199, "=Sinaloa")</f>
        <v>1</v>
      </c>
      <c r="Z2" s="9">
        <f>SUMIFS(Concentrado!AA$2:AA$199,Concentrado!$A$2:$A$199,"="&amp;$A2,Concentrado!$B$2:$B$199, "=Sinaloa")</f>
        <v>53003</v>
      </c>
    </row>
    <row r="3" spans="1:26" x14ac:dyDescent="0.25">
      <c r="A3" s="6">
        <v>2018</v>
      </c>
      <c r="B3" s="9">
        <f>SUMIFS(Concentrado!C$2:C$199,Concentrado!$A$2:$A$199,"="&amp;$A3,Concentrado!$B$2:$B$199, "=Sinaloa")</f>
        <v>406</v>
      </c>
      <c r="C3" s="9">
        <f>SUMIFS(Concentrado!D$2:D$199,Concentrado!$A$2:$A$199,"="&amp;$A3,Concentrado!$B$2:$B$199, "=Sinaloa")</f>
        <v>23649</v>
      </c>
      <c r="D3" s="9">
        <f>SUMIFS(Concentrado!E$2:E$199,Concentrado!$A$2:$A$199,"="&amp;$A3,Concentrado!$B$2:$B$199, "=Sinaloa")</f>
        <v>10448</v>
      </c>
      <c r="E3" s="9">
        <f>SUMIFS(Concentrado!F$2:F$199,Concentrado!$A$2:$A$199,"="&amp;$A3,Concentrado!$B$2:$B$199, "=Sinaloa")</f>
        <v>4883</v>
      </c>
      <c r="F3" s="9">
        <f>SUMIFS(Concentrado!G$2:G$199,Concentrado!$A$2:$A$199,"="&amp;$A3,Concentrado!$B$2:$B$199, "=Sinaloa")</f>
        <v>3264</v>
      </c>
      <c r="G3" s="9">
        <f>SUMIFS(Concentrado!H$2:H$199,Concentrado!$A$2:$A$199,"="&amp;$A3,Concentrado!$B$2:$B$199, "=Sinaloa")</f>
        <v>2372</v>
      </c>
      <c r="H3" s="9">
        <f>SUMIFS(Concentrado!I$2:I$199,Concentrado!$A$2:$A$199,"="&amp;$A3,Concentrado!$B$2:$B$199, "=Sinaloa")</f>
        <v>1709</v>
      </c>
      <c r="I3" s="9">
        <f>SUMIFS(Concentrado!J$2:J$199,Concentrado!$A$2:$A$199,"="&amp;$A3,Concentrado!$B$2:$B$199, "=Sinaloa")</f>
        <v>1282</v>
      </c>
      <c r="J3" s="9">
        <f>SUMIFS(Concentrado!K$2:K$199,Concentrado!$A$2:$A$199,"="&amp;$A3,Concentrado!$B$2:$B$199, "=Sinaloa")</f>
        <v>986</v>
      </c>
      <c r="K3" s="9">
        <f>SUMIFS(Concentrado!L$2:L$199,Concentrado!$A$2:$A$199,"="&amp;$A3,Concentrado!$B$2:$B$199, "=Sinaloa")</f>
        <v>710</v>
      </c>
      <c r="L3" s="9">
        <f>SUMIFS(Concentrado!M$2:M$199,Concentrado!$A$2:$A$199,"="&amp;$A3,Concentrado!$B$2:$B$199, "=Sinaloa")</f>
        <v>571</v>
      </c>
      <c r="M3" s="9">
        <f>SUMIFS(Concentrado!N$2:N$199,Concentrado!$A$2:$A$199,"="&amp;$A3,Concentrado!$B$2:$B$199, "=Sinaloa")</f>
        <v>455</v>
      </c>
      <c r="N3" s="9">
        <f>SUMIFS(Concentrado!O$2:O$199,Concentrado!$A$2:$A$199,"="&amp;$A3,Concentrado!$B$2:$B$199, "=Sinaloa")</f>
        <v>376</v>
      </c>
      <c r="O3" s="9">
        <f>SUMIFS(Concentrado!P$2:P$199,Concentrado!$A$2:$A$199,"="&amp;$A3,Concentrado!$B$2:$B$199, "=Sinaloa")</f>
        <v>333</v>
      </c>
      <c r="P3" s="9">
        <f>SUMIFS(Concentrado!Q$2:Q$199,Concentrado!$A$2:$A$199,"="&amp;$A3,Concentrado!$B$2:$B$199, "=Sinaloa")</f>
        <v>306</v>
      </c>
      <c r="Q3" s="9">
        <f>SUMIFS(Concentrado!R$2:R$199,Concentrado!$A$2:$A$199,"="&amp;$A3,Concentrado!$B$2:$B$199, "=Sinaloa")</f>
        <v>1151</v>
      </c>
      <c r="R3" s="9">
        <f>SUMIFS(Concentrado!S$2:S$199,Concentrado!$A$2:$A$199,"="&amp;$A3,Concentrado!$B$2:$B$199, "=Sinaloa")</f>
        <v>634</v>
      </c>
      <c r="S3" s="9">
        <f>SUMIFS(Concentrado!T$2:T$199,Concentrado!$A$2:$A$199,"="&amp;$A3,Concentrado!$B$2:$B$199, "=Sinaloa")</f>
        <v>464</v>
      </c>
      <c r="T3" s="9">
        <f>SUMIFS(Concentrado!U$2:U$199,Concentrado!$A$2:$A$199,"="&amp;$A3,Concentrado!$B$2:$B$199, "=Sinaloa")</f>
        <v>91</v>
      </c>
      <c r="U3" s="9">
        <f>SUMIFS(Concentrado!V$2:V$199,Concentrado!$A$2:$A$199,"="&amp;$A3,Concentrado!$B$2:$B$199, "=Sinaloa")</f>
        <v>42</v>
      </c>
      <c r="V3" s="9">
        <f>SUMIFS(Concentrado!W$2:W$199,Concentrado!$A$2:$A$199,"="&amp;$A3,Concentrado!$B$2:$B$199, "=Sinaloa")</f>
        <v>7</v>
      </c>
      <c r="W3" s="9">
        <f>SUMIFS(Concentrado!X$2:X$199,Concentrado!$A$2:$A$199,"="&amp;$A3,Concentrado!$B$2:$B$199, "=Sinaloa")</f>
        <v>1</v>
      </c>
      <c r="X3" s="9">
        <f>SUMIFS(Concentrado!Y$2:Y$199,Concentrado!$A$2:$A$199,"="&amp;$A3,Concentrado!$B$2:$B$199, "=Sinaloa")</f>
        <v>0</v>
      </c>
      <c r="Y3" s="9">
        <f>SUMIFS(Concentrado!Z$2:Z$199,Concentrado!$A$2:$A$199,"="&amp;$A3,Concentrado!$B$2:$B$199, "=Sinaloa")</f>
        <v>2</v>
      </c>
      <c r="Z3" s="9">
        <f>SUMIFS(Concentrado!AA$2:AA$199,Concentrado!$A$2:$A$199,"="&amp;$A3,Concentrado!$B$2:$B$199, "=Sinaloa")</f>
        <v>54142</v>
      </c>
    </row>
    <row r="4" spans="1:26" x14ac:dyDescent="0.25">
      <c r="A4" s="6">
        <v>2019</v>
      </c>
      <c r="B4" s="9">
        <f>SUMIFS(Concentrado!C$2:C$199,Concentrado!$A$2:$A$199,"="&amp;$A4,Concentrado!$B$2:$B$199, "=Sinaloa")</f>
        <v>622</v>
      </c>
      <c r="C4" s="9">
        <f>SUMIFS(Concentrado!D$2:D$199,Concentrado!$A$2:$A$199,"="&amp;$A4,Concentrado!$B$2:$B$199, "=Sinaloa")</f>
        <v>24668</v>
      </c>
      <c r="D4" s="9">
        <f>SUMIFS(Concentrado!E$2:E$199,Concentrado!$A$2:$A$199,"="&amp;$A4,Concentrado!$B$2:$B$199, "=Sinaloa")</f>
        <v>9727</v>
      </c>
      <c r="E4" s="9">
        <f>SUMIFS(Concentrado!F$2:F$199,Concentrado!$A$2:$A$199,"="&amp;$A4,Concentrado!$B$2:$B$199, "=Sinaloa")</f>
        <v>4709</v>
      </c>
      <c r="F4" s="9">
        <f>SUMIFS(Concentrado!G$2:G$199,Concentrado!$A$2:$A$199,"="&amp;$A4,Concentrado!$B$2:$B$199, "=Sinaloa")</f>
        <v>3118</v>
      </c>
      <c r="G4" s="9">
        <f>SUMIFS(Concentrado!H$2:H$199,Concentrado!$A$2:$A$199,"="&amp;$A4,Concentrado!$B$2:$B$199, "=Sinaloa")</f>
        <v>2298</v>
      </c>
      <c r="H4" s="9">
        <f>SUMIFS(Concentrado!I$2:I$199,Concentrado!$A$2:$A$199,"="&amp;$A4,Concentrado!$B$2:$B$199, "=Sinaloa")</f>
        <v>1665</v>
      </c>
      <c r="I4" s="9">
        <f>SUMIFS(Concentrado!J$2:J$199,Concentrado!$A$2:$A$199,"="&amp;$A4,Concentrado!$B$2:$B$199, "=Sinaloa")</f>
        <v>1379</v>
      </c>
      <c r="J4" s="9">
        <f>SUMIFS(Concentrado!K$2:K$199,Concentrado!$A$2:$A$199,"="&amp;$A4,Concentrado!$B$2:$B$199, "=Sinaloa")</f>
        <v>1030</v>
      </c>
      <c r="K4" s="9">
        <f>SUMIFS(Concentrado!L$2:L$199,Concentrado!$A$2:$A$199,"="&amp;$A4,Concentrado!$B$2:$B$199, "=Sinaloa")</f>
        <v>749</v>
      </c>
      <c r="L4" s="9">
        <f>SUMIFS(Concentrado!M$2:M$199,Concentrado!$A$2:$A$199,"="&amp;$A4,Concentrado!$B$2:$B$199, "=Sinaloa")</f>
        <v>577</v>
      </c>
      <c r="M4" s="9">
        <f>SUMIFS(Concentrado!N$2:N$199,Concentrado!$A$2:$A$199,"="&amp;$A4,Concentrado!$B$2:$B$199, "=Sinaloa")</f>
        <v>452</v>
      </c>
      <c r="N4" s="9">
        <f>SUMIFS(Concentrado!O$2:O$199,Concentrado!$A$2:$A$199,"="&amp;$A4,Concentrado!$B$2:$B$199, "=Sinaloa")</f>
        <v>360</v>
      </c>
      <c r="O4" s="9">
        <f>SUMIFS(Concentrado!P$2:P$199,Concentrado!$A$2:$A$199,"="&amp;$A4,Concentrado!$B$2:$B$199, "=Sinaloa")</f>
        <v>326</v>
      </c>
      <c r="P4" s="9">
        <f>SUMIFS(Concentrado!Q$2:Q$199,Concentrado!$A$2:$A$199,"="&amp;$A4,Concentrado!$B$2:$B$199, "=Sinaloa")</f>
        <v>305</v>
      </c>
      <c r="Q4" s="9">
        <f>SUMIFS(Concentrado!R$2:R$199,Concentrado!$A$2:$A$199,"="&amp;$A4,Concentrado!$B$2:$B$199, "=Sinaloa")</f>
        <v>1105</v>
      </c>
      <c r="R4" s="9">
        <f>SUMIFS(Concentrado!S$2:S$199,Concentrado!$A$2:$A$199,"="&amp;$A4,Concentrado!$B$2:$B$199, "=Sinaloa")</f>
        <v>631</v>
      </c>
      <c r="S4" s="9">
        <f>SUMIFS(Concentrado!T$2:T$199,Concentrado!$A$2:$A$199,"="&amp;$A4,Concentrado!$B$2:$B$199, "=Sinaloa")</f>
        <v>459</v>
      </c>
      <c r="T4" s="9">
        <f>SUMIFS(Concentrado!U$2:U$199,Concentrado!$A$2:$A$199,"="&amp;$A4,Concentrado!$B$2:$B$199, "=Sinaloa")</f>
        <v>62</v>
      </c>
      <c r="U4" s="9">
        <f>SUMIFS(Concentrado!V$2:V$199,Concentrado!$A$2:$A$199,"="&amp;$A4,Concentrado!$B$2:$B$199, "=Sinaloa")</f>
        <v>27</v>
      </c>
      <c r="V4" s="9">
        <f>SUMIFS(Concentrado!W$2:W$199,Concentrado!$A$2:$A$199,"="&amp;$A4,Concentrado!$B$2:$B$199, "=Sinaloa")</f>
        <v>12</v>
      </c>
      <c r="W4" s="9">
        <f>SUMIFS(Concentrado!X$2:X$199,Concentrado!$A$2:$A$199,"="&amp;$A4,Concentrado!$B$2:$B$199, "=Sinaloa")</f>
        <v>1</v>
      </c>
      <c r="X4" s="9">
        <f>SUMIFS(Concentrado!Y$2:Y$199,Concentrado!$A$2:$A$199,"="&amp;$A4,Concentrado!$B$2:$B$199, "=Sinaloa")</f>
        <v>4</v>
      </c>
      <c r="Y4" s="9">
        <f>SUMIFS(Concentrado!Z$2:Z$199,Concentrado!$A$2:$A$199,"="&amp;$A4,Concentrado!$B$2:$B$199, "=Sinaloa")</f>
        <v>3</v>
      </c>
      <c r="Z4" s="9">
        <f>SUMIFS(Concentrado!AA$2:AA$199,Concentrado!$A$2:$A$199,"="&amp;$A4,Concentrado!$B$2:$B$199, "=Sinaloa")</f>
        <v>54289</v>
      </c>
    </row>
    <row r="5" spans="1:26" x14ac:dyDescent="0.25">
      <c r="A5" s="6">
        <v>2020</v>
      </c>
      <c r="B5" s="9">
        <f>SUMIFS(Concentrado!C$2:C$199,Concentrado!$A$2:$A$199,"="&amp;$A5,Concentrado!$B$2:$B$199, "=Sinaloa")</f>
        <v>410</v>
      </c>
      <c r="C5" s="9">
        <f>SUMIFS(Concentrado!D$2:D$199,Concentrado!$A$2:$A$199,"="&amp;$A5,Concentrado!$B$2:$B$199, "=Sinaloa")</f>
        <v>18206</v>
      </c>
      <c r="D5" s="9">
        <f>SUMIFS(Concentrado!E$2:E$199,Concentrado!$A$2:$A$199,"="&amp;$A5,Concentrado!$B$2:$B$199, "=Sinaloa")</f>
        <v>7264</v>
      </c>
      <c r="E5" s="9">
        <f>SUMIFS(Concentrado!F$2:F$199,Concentrado!$A$2:$A$199,"="&amp;$A5,Concentrado!$B$2:$B$199, "=Sinaloa")</f>
        <v>3474</v>
      </c>
      <c r="F5" s="9">
        <f>SUMIFS(Concentrado!G$2:G$199,Concentrado!$A$2:$A$199,"="&amp;$A5,Concentrado!$B$2:$B$199, "=Sinaloa")</f>
        <v>2351</v>
      </c>
      <c r="G5" s="9">
        <f>SUMIFS(Concentrado!H$2:H$199,Concentrado!$A$2:$A$199,"="&amp;$A5,Concentrado!$B$2:$B$199, "=Sinaloa")</f>
        <v>1839</v>
      </c>
      <c r="H5" s="9">
        <f>SUMIFS(Concentrado!I$2:I$199,Concentrado!$A$2:$A$199,"="&amp;$A5,Concentrado!$B$2:$B$199, "=Sinaloa")</f>
        <v>1331</v>
      </c>
      <c r="I5" s="9">
        <f>SUMIFS(Concentrado!J$2:J$199,Concentrado!$A$2:$A$199,"="&amp;$A5,Concentrado!$B$2:$B$199, "=Sinaloa")</f>
        <v>1101</v>
      </c>
      <c r="J5" s="9">
        <f>SUMIFS(Concentrado!K$2:K$199,Concentrado!$A$2:$A$199,"="&amp;$A5,Concentrado!$B$2:$B$199, "=Sinaloa")</f>
        <v>747</v>
      </c>
      <c r="K5" s="9">
        <f>SUMIFS(Concentrado!L$2:L$199,Concentrado!$A$2:$A$199,"="&amp;$A5,Concentrado!$B$2:$B$199, "=Sinaloa")</f>
        <v>590</v>
      </c>
      <c r="L5" s="9">
        <f>SUMIFS(Concentrado!M$2:M$199,Concentrado!$A$2:$A$199,"="&amp;$A5,Concentrado!$B$2:$B$199, "=Sinaloa")</f>
        <v>494</v>
      </c>
      <c r="M5" s="9">
        <f>SUMIFS(Concentrado!N$2:N$199,Concentrado!$A$2:$A$199,"="&amp;$A5,Concentrado!$B$2:$B$199, "=Sinaloa")</f>
        <v>446</v>
      </c>
      <c r="N5" s="9">
        <f>SUMIFS(Concentrado!O$2:O$199,Concentrado!$A$2:$A$199,"="&amp;$A5,Concentrado!$B$2:$B$199, "=Sinaloa")</f>
        <v>347</v>
      </c>
      <c r="O5" s="9">
        <f>SUMIFS(Concentrado!P$2:P$199,Concentrado!$A$2:$A$199,"="&amp;$A5,Concentrado!$B$2:$B$199, "=Sinaloa")</f>
        <v>298</v>
      </c>
      <c r="P5" s="9">
        <f>SUMIFS(Concentrado!Q$2:Q$199,Concentrado!$A$2:$A$199,"="&amp;$A5,Concentrado!$B$2:$B$199, "=Sinaloa")</f>
        <v>295</v>
      </c>
      <c r="Q5" s="9">
        <f>SUMIFS(Concentrado!R$2:R$199,Concentrado!$A$2:$A$199,"="&amp;$A5,Concentrado!$B$2:$B$199, "=Sinaloa")</f>
        <v>1109</v>
      </c>
      <c r="R5" s="9">
        <f>SUMIFS(Concentrado!S$2:S$199,Concentrado!$A$2:$A$199,"="&amp;$A5,Concentrado!$B$2:$B$199, "=Sinaloa")</f>
        <v>563</v>
      </c>
      <c r="S5" s="9">
        <f>SUMIFS(Concentrado!T$2:T$199,Concentrado!$A$2:$A$199,"="&amp;$A5,Concentrado!$B$2:$B$199, "=Sinaloa")</f>
        <v>442</v>
      </c>
      <c r="T5" s="9">
        <f>SUMIFS(Concentrado!U$2:U$199,Concentrado!$A$2:$A$199,"="&amp;$A5,Concentrado!$B$2:$B$199, "=Sinaloa")</f>
        <v>60</v>
      </c>
      <c r="U5" s="9">
        <f>SUMIFS(Concentrado!V$2:V$199,Concentrado!$A$2:$A$199,"="&amp;$A5,Concentrado!$B$2:$B$199, "=Sinaloa")</f>
        <v>27</v>
      </c>
      <c r="V5" s="9">
        <f>SUMIFS(Concentrado!W$2:W$199,Concentrado!$A$2:$A$199,"="&amp;$A5,Concentrado!$B$2:$B$199, "=Sinaloa")</f>
        <v>4</v>
      </c>
      <c r="W5" s="9">
        <f>SUMIFS(Concentrado!X$2:X$199,Concentrado!$A$2:$A$199,"="&amp;$A5,Concentrado!$B$2:$B$199, "=Sinaloa")</f>
        <v>0</v>
      </c>
      <c r="X5" s="9">
        <f>SUMIFS(Concentrado!Y$2:Y$199,Concentrado!$A$2:$A$199,"="&amp;$A5,Concentrado!$B$2:$B$199, "=Sinaloa")</f>
        <v>2</v>
      </c>
      <c r="Y5" s="9">
        <f>SUMIFS(Concentrado!Z$2:Z$199,Concentrado!$A$2:$A$199,"="&amp;$A5,Concentrado!$B$2:$B$199, "=Sinaloa")</f>
        <v>0</v>
      </c>
      <c r="Z5" s="9">
        <f>SUMIFS(Concentrado!AA$2:AA$199,Concentrado!$A$2:$A$199,"="&amp;$A5,Concentrado!$B$2:$B$199, "=Sinaloa")</f>
        <v>41400</v>
      </c>
    </row>
    <row r="6" spans="1:26" x14ac:dyDescent="0.25">
      <c r="A6" s="6">
        <v>2021</v>
      </c>
      <c r="B6" s="9">
        <f>SUMIFS(Concentrado!C$2:C$199,Concentrado!$A$2:$A$199,"="&amp;$A6,Concentrado!$B$2:$B$199, "=Sinaloa")</f>
        <v>302</v>
      </c>
      <c r="C6" s="9">
        <f>SUMIFS(Concentrado!D$2:D$199,Concentrado!$A$2:$A$199,"="&amp;$A6,Concentrado!$B$2:$B$199, "=Sinaloa")</f>
        <v>18303</v>
      </c>
      <c r="D6" s="9">
        <f>SUMIFS(Concentrado!E$2:E$199,Concentrado!$A$2:$A$199,"="&amp;$A6,Concentrado!$B$2:$B$199, "=Sinaloa")</f>
        <v>7197</v>
      </c>
      <c r="E6" s="9">
        <f>SUMIFS(Concentrado!F$2:F$199,Concentrado!$A$2:$A$199,"="&amp;$A6,Concentrado!$B$2:$B$199, "=Sinaloa")</f>
        <v>3619</v>
      </c>
      <c r="F6" s="9">
        <f>SUMIFS(Concentrado!G$2:G$199,Concentrado!$A$2:$A$199,"="&amp;$A6,Concentrado!$B$2:$B$199, "=Sinaloa")</f>
        <v>2403</v>
      </c>
      <c r="G6" s="9">
        <f>SUMIFS(Concentrado!H$2:H$199,Concentrado!$A$2:$A$199,"="&amp;$A6,Concentrado!$B$2:$B$199, "=Sinaloa")</f>
        <v>1891</v>
      </c>
      <c r="H6" s="9">
        <f>SUMIFS(Concentrado!I$2:I$199,Concentrado!$A$2:$A$199,"="&amp;$A6,Concentrado!$B$2:$B$199, "=Sinaloa")</f>
        <v>1357</v>
      </c>
      <c r="I6" s="9">
        <f>SUMIFS(Concentrado!J$2:J$199,Concentrado!$A$2:$A$199,"="&amp;$A6,Concentrado!$B$2:$B$199, "=Sinaloa")</f>
        <v>1184</v>
      </c>
      <c r="J6" s="9">
        <f>SUMIFS(Concentrado!K$2:K$199,Concentrado!$A$2:$A$199,"="&amp;$A6,Concentrado!$B$2:$B$199, "=Sinaloa")</f>
        <v>862</v>
      </c>
      <c r="K6" s="9">
        <f>SUMIFS(Concentrado!L$2:L$199,Concentrado!$A$2:$A$199,"="&amp;$A6,Concentrado!$B$2:$B$199, "=Sinaloa")</f>
        <v>674</v>
      </c>
      <c r="L6" s="9">
        <f>SUMIFS(Concentrado!M$2:M$199,Concentrado!$A$2:$A$199,"="&amp;$A6,Concentrado!$B$2:$B$199, "=Sinaloa")</f>
        <v>551</v>
      </c>
      <c r="M6" s="9">
        <f>SUMIFS(Concentrado!N$2:N$199,Concentrado!$A$2:$A$199,"="&amp;$A6,Concentrado!$B$2:$B$199, "=Sinaloa")</f>
        <v>443</v>
      </c>
      <c r="N6" s="9">
        <f>SUMIFS(Concentrado!O$2:O$199,Concentrado!$A$2:$A$199,"="&amp;$A6,Concentrado!$B$2:$B$199, "=Sinaloa")</f>
        <v>360</v>
      </c>
      <c r="O6" s="9">
        <f>SUMIFS(Concentrado!P$2:P$199,Concentrado!$A$2:$A$199,"="&amp;$A6,Concentrado!$B$2:$B$199, "=Sinaloa")</f>
        <v>341</v>
      </c>
      <c r="P6" s="9">
        <f>SUMIFS(Concentrado!Q$2:Q$199,Concentrado!$A$2:$A$199,"="&amp;$A6,Concentrado!$B$2:$B$199, "=Sinaloa")</f>
        <v>272</v>
      </c>
      <c r="Q6" s="9">
        <f>SUMIFS(Concentrado!R$2:R$199,Concentrado!$A$2:$A$199,"="&amp;$A6,Concentrado!$B$2:$B$199, "=Sinaloa")</f>
        <v>1233</v>
      </c>
      <c r="R6" s="9">
        <f>SUMIFS(Concentrado!S$2:S$199,Concentrado!$A$2:$A$199,"="&amp;$A6,Concentrado!$B$2:$B$199, "=Sinaloa")</f>
        <v>671</v>
      </c>
      <c r="S6" s="9">
        <f>SUMIFS(Concentrado!T$2:T$199,Concentrado!$A$2:$A$199,"="&amp;$A6,Concentrado!$B$2:$B$199, "=Sinaloa")</f>
        <v>526</v>
      </c>
      <c r="T6" s="9">
        <f>SUMIFS(Concentrado!U$2:U$199,Concentrado!$A$2:$A$199,"="&amp;$A6,Concentrado!$B$2:$B$199, "=Sinaloa")</f>
        <v>89</v>
      </c>
      <c r="U6" s="9">
        <f>SUMIFS(Concentrado!V$2:V$199,Concentrado!$A$2:$A$199,"="&amp;$A6,Concentrado!$B$2:$B$199, "=Sinaloa")</f>
        <v>42</v>
      </c>
      <c r="V6" s="9">
        <f>SUMIFS(Concentrado!W$2:W$199,Concentrado!$A$2:$A$199,"="&amp;$A6,Concentrado!$B$2:$B$199, "=Sinaloa")</f>
        <v>2</v>
      </c>
      <c r="W6" s="9">
        <f>SUMIFS(Concentrado!X$2:X$199,Concentrado!$A$2:$A$199,"="&amp;$A6,Concentrado!$B$2:$B$199, "=Sinaloa")</f>
        <v>0</v>
      </c>
      <c r="X6" s="9">
        <f>SUMIFS(Concentrado!Y$2:Y$199,Concentrado!$A$2:$A$199,"="&amp;$A6,Concentrado!$B$2:$B$199, "=Sinaloa")</f>
        <v>4</v>
      </c>
      <c r="Y6" s="9">
        <f>SUMIFS(Concentrado!Z$2:Z$199,Concentrado!$A$2:$A$199,"="&amp;$A6,Concentrado!$B$2:$B$199, "=Sinaloa")</f>
        <v>0</v>
      </c>
      <c r="Z6" s="9">
        <f>SUMIFS(Concentrado!AA$2:AA$199,Concentrado!$A$2:$A$199,"="&amp;$A6,Concentrado!$B$2:$B$199, "=Sinaloa")</f>
        <v>42326</v>
      </c>
    </row>
    <row r="7" spans="1:26" x14ac:dyDescent="0.25">
      <c r="A7" s="6">
        <v>2022</v>
      </c>
      <c r="B7" s="9">
        <f>SUMIFS(Concentrado!C$2:C$199,Concentrado!$A$2:$A$199,"="&amp;$A7,Concentrado!$B$2:$B$199, "=Sinaloa")</f>
        <v>246</v>
      </c>
      <c r="C7" s="9">
        <f>SUMIFS(Concentrado!D$2:D$199,Concentrado!$A$2:$A$199,"="&amp;$A7,Concentrado!$B$2:$B$199, "=Sinaloa")</f>
        <v>19918</v>
      </c>
      <c r="D7" s="9">
        <f>SUMIFS(Concentrado!E$2:E$199,Concentrado!$A$2:$A$199,"="&amp;$A7,Concentrado!$B$2:$B$199, "=Sinaloa")</f>
        <v>7794</v>
      </c>
      <c r="E7" s="9">
        <f>SUMIFS(Concentrado!F$2:F$199,Concentrado!$A$2:$A$199,"="&amp;$A7,Concentrado!$B$2:$B$199, "=Sinaloa")</f>
        <v>3495</v>
      </c>
      <c r="F7" s="9">
        <f>SUMIFS(Concentrado!G$2:G$199,Concentrado!$A$2:$A$199,"="&amp;$A7,Concentrado!$B$2:$B$199, "=Sinaloa")</f>
        <v>2350</v>
      </c>
      <c r="G7" s="9">
        <f>SUMIFS(Concentrado!H$2:H$199,Concentrado!$A$2:$A$199,"="&amp;$A7,Concentrado!$B$2:$B$199, "=Sinaloa")</f>
        <v>1790</v>
      </c>
      <c r="H7" s="9">
        <f>SUMIFS(Concentrado!I$2:I$199,Concentrado!$A$2:$A$199,"="&amp;$A7,Concentrado!$B$2:$B$199, "=Sinaloa")</f>
        <v>1381</v>
      </c>
      <c r="I7" s="9">
        <f>SUMIFS(Concentrado!J$2:J$199,Concentrado!$A$2:$A$199,"="&amp;$A7,Concentrado!$B$2:$B$199, "=Sinaloa")</f>
        <v>1188</v>
      </c>
      <c r="J7" s="9">
        <f>SUMIFS(Concentrado!K$2:K$199,Concentrado!$A$2:$A$199,"="&amp;$A7,Concentrado!$B$2:$B$199, "=Sinaloa")</f>
        <v>845</v>
      </c>
      <c r="K7" s="9">
        <f>SUMIFS(Concentrado!L$2:L$199,Concentrado!$A$2:$A$199,"="&amp;$A7,Concentrado!$B$2:$B$199, "=Sinaloa")</f>
        <v>639</v>
      </c>
      <c r="L7" s="9">
        <f>SUMIFS(Concentrado!M$2:M$199,Concentrado!$A$2:$A$199,"="&amp;$A7,Concentrado!$B$2:$B$199, "=Sinaloa")</f>
        <v>540</v>
      </c>
      <c r="M7" s="9">
        <f>SUMIFS(Concentrado!N$2:N$199,Concentrado!$A$2:$A$199,"="&amp;$A7,Concentrado!$B$2:$B$199, "=Sinaloa")</f>
        <v>475</v>
      </c>
      <c r="N7" s="9">
        <f>SUMIFS(Concentrado!O$2:O$199,Concentrado!$A$2:$A$199,"="&amp;$A7,Concentrado!$B$2:$B$199, "=Sinaloa")</f>
        <v>369</v>
      </c>
      <c r="O7" s="9">
        <f>SUMIFS(Concentrado!P$2:P$199,Concentrado!$A$2:$A$199,"="&amp;$A7,Concentrado!$B$2:$B$199, "=Sinaloa")</f>
        <v>341</v>
      </c>
      <c r="P7" s="9">
        <f>SUMIFS(Concentrado!Q$2:Q$199,Concentrado!$A$2:$A$199,"="&amp;$A7,Concentrado!$B$2:$B$199, "=Sinaloa")</f>
        <v>282</v>
      </c>
      <c r="Q7" s="9">
        <f>SUMIFS(Concentrado!R$2:R$199,Concentrado!$A$2:$A$199,"="&amp;$A7,Concentrado!$B$2:$B$199, "=Sinaloa")</f>
        <v>1081</v>
      </c>
      <c r="R7" s="9">
        <f>SUMIFS(Concentrado!S$2:S$199,Concentrado!$A$2:$A$199,"="&amp;$A7,Concentrado!$B$2:$B$199, "=Sinaloa")</f>
        <v>600</v>
      </c>
      <c r="S7" s="9">
        <f>SUMIFS(Concentrado!T$2:T$199,Concentrado!$A$2:$A$199,"="&amp;$A7,Concentrado!$B$2:$B$199, "=Sinaloa")</f>
        <v>406</v>
      </c>
      <c r="T7" s="9">
        <f>SUMIFS(Concentrado!U$2:U$199,Concentrado!$A$2:$A$199,"="&amp;$A7,Concentrado!$B$2:$B$199, "=Sinaloa")</f>
        <v>74</v>
      </c>
      <c r="U7" s="9">
        <f>SUMIFS(Concentrado!V$2:V$199,Concentrado!$A$2:$A$199,"="&amp;$A7,Concentrado!$B$2:$B$199, "=Sinaloa")</f>
        <v>39</v>
      </c>
      <c r="V7" s="9">
        <f>SUMIFS(Concentrado!W$2:W$199,Concentrado!$A$2:$A$199,"="&amp;$A7,Concentrado!$B$2:$B$199, "=Sinaloa")</f>
        <v>6</v>
      </c>
      <c r="W7" s="9">
        <f>SUMIFS(Concentrado!X$2:X$199,Concentrado!$A$2:$A$199,"="&amp;$A7,Concentrado!$B$2:$B$199, "=Sinaloa")</f>
        <v>2</v>
      </c>
      <c r="X7" s="9">
        <f>SUMIFS(Concentrado!Y$2:Y$199,Concentrado!$A$2:$A$199,"="&amp;$A7,Concentrado!$B$2:$B$199, "=Sinaloa")</f>
        <v>2</v>
      </c>
      <c r="Y7" s="9">
        <f>SUMIFS(Concentrado!Z$2:Z$199,Concentrado!$A$2:$A$199,"="&amp;$A7,Concentrado!$B$2:$B$199, "=Sinaloa")</f>
        <v>3</v>
      </c>
      <c r="Z7" s="9">
        <f>SUMIFS(Concentrado!AA$2:AA$199,Concentrado!$A$2:$A$199,"="&amp;$A7,Concentrado!$B$2:$B$199, "=Sinaloa")</f>
        <v>43866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"=Sonora")</f>
        <v>31005</v>
      </c>
      <c r="C2" s="9">
        <f>SUMIFS(Concentrado!D$2:D$199,Concentrado!$A$2:$A$199,"="&amp;$A2,Concentrado!$B$2:$B$199, "=Sonora")</f>
        <v>26655</v>
      </c>
      <c r="D2" s="9">
        <f>SUMIFS(Concentrado!E$2:E$199,Concentrado!$A$2:$A$199,"="&amp;$A2,Concentrado!$B$2:$B$199, "=Sonora")</f>
        <v>13766</v>
      </c>
      <c r="E2" s="9">
        <f>SUMIFS(Concentrado!F$2:F$199,Concentrado!$A$2:$A$199,"="&amp;$A2,Concentrado!$B$2:$B$199, "=Sonora")</f>
        <v>6922</v>
      </c>
      <c r="F2" s="9">
        <f>SUMIFS(Concentrado!G$2:G$199,Concentrado!$A$2:$A$199,"="&amp;$A2,Concentrado!$B$2:$B$199, "=Sonora")</f>
        <v>3776</v>
      </c>
      <c r="G2" s="9">
        <f>SUMIFS(Concentrado!H$2:H$199,Concentrado!$A$2:$A$199,"="&amp;$A2,Concentrado!$B$2:$B$199, "=Sonora")</f>
        <v>2540</v>
      </c>
      <c r="H2" s="9">
        <f>SUMIFS(Concentrado!I$2:I$199,Concentrado!$A$2:$A$199,"="&amp;$A2,Concentrado!$B$2:$B$199, "=Sonora")</f>
        <v>1922</v>
      </c>
      <c r="I2" s="9">
        <f>SUMIFS(Concentrado!J$2:J$199,Concentrado!$A$2:$A$199,"="&amp;$A2,Concentrado!$B$2:$B$199, "=Sonora")</f>
        <v>1574</v>
      </c>
      <c r="J2" s="9">
        <f>SUMIFS(Concentrado!K$2:K$199,Concentrado!$A$2:$A$199,"="&amp;$A2,Concentrado!$B$2:$B$199, "=Sonora")</f>
        <v>1219</v>
      </c>
      <c r="K2" s="9">
        <f>SUMIFS(Concentrado!L$2:L$199,Concentrado!$A$2:$A$199,"="&amp;$A2,Concentrado!$B$2:$B$199, "=Sonora")</f>
        <v>926</v>
      </c>
      <c r="L2" s="9">
        <f>SUMIFS(Concentrado!M$2:M$199,Concentrado!$A$2:$A$199,"="&amp;$A2,Concentrado!$B$2:$B$199, "=Sonora")</f>
        <v>782</v>
      </c>
      <c r="M2" s="9">
        <f>SUMIFS(Concentrado!N$2:N$199,Concentrado!$A$2:$A$199,"="&amp;$A2,Concentrado!$B$2:$B$199, "=Sonora")</f>
        <v>645</v>
      </c>
      <c r="N2" s="9">
        <f>SUMIFS(Concentrado!O$2:O$199,Concentrado!$A$2:$A$199,"="&amp;$A2,Concentrado!$B$2:$B$199, "=Sonora")</f>
        <v>545</v>
      </c>
      <c r="O2" s="9">
        <f>SUMIFS(Concentrado!P$2:P$199,Concentrado!$A$2:$A$199,"="&amp;$A2,Concentrado!$B$2:$B$199, "=Sonora")</f>
        <v>516</v>
      </c>
      <c r="P2" s="9">
        <f>SUMIFS(Concentrado!Q$2:Q$199,Concentrado!$A$2:$A$199,"="&amp;$A2,Concentrado!$B$2:$B$199, "=Sonora")</f>
        <v>415</v>
      </c>
      <c r="Q2" s="9">
        <f>SUMIFS(Concentrado!R$2:R$199,Concentrado!$A$2:$A$199,"="&amp;$A2,Concentrado!$B$2:$B$199, "=Sonora")</f>
        <v>1762</v>
      </c>
      <c r="R2" s="9">
        <f>SUMIFS(Concentrado!S$2:S$199,Concentrado!$A$2:$A$199,"="&amp;$A2,Concentrado!$B$2:$B$199, "=Sonora")</f>
        <v>1106</v>
      </c>
      <c r="S2" s="9">
        <f>SUMIFS(Concentrado!T$2:T$199,Concentrado!$A$2:$A$199,"="&amp;$A2,Concentrado!$B$2:$B$199, "=Sonora")</f>
        <v>747</v>
      </c>
      <c r="T2" s="9">
        <f>SUMIFS(Concentrado!U$2:U$199,Concentrado!$A$2:$A$199,"="&amp;$A2,Concentrado!$B$2:$B$199, "=Sonora")</f>
        <v>91</v>
      </c>
      <c r="U2" s="9">
        <f>SUMIFS(Concentrado!V$2:V$199,Concentrado!$A$2:$A$199,"="&amp;$A2,Concentrado!$B$2:$B$199, "=Sonora")</f>
        <v>42</v>
      </c>
      <c r="V2" s="9">
        <f>SUMIFS(Concentrado!W$2:W$199,Concentrado!$A$2:$A$199,"="&amp;$A2,Concentrado!$B$2:$B$199, "=Sonora")</f>
        <v>5</v>
      </c>
      <c r="W2" s="9">
        <f>SUMIFS(Concentrado!X$2:X$199,Concentrado!$A$2:$A$199,"="&amp;$A2,Concentrado!$B$2:$B$199, "=Sonora")</f>
        <v>1</v>
      </c>
      <c r="X2" s="9">
        <f>SUMIFS(Concentrado!Y$2:Y$199,Concentrado!$A$2:$A$199,"="&amp;$A2,Concentrado!$B$2:$B$199, "=Sonora")</f>
        <v>0</v>
      </c>
      <c r="Y2" s="9">
        <f>SUMIFS(Concentrado!Z$2:Z$199,Concentrado!$A$2:$A$199,"="&amp;$A2,Concentrado!$B$2:$B$199, "=Sonora")</f>
        <v>1</v>
      </c>
      <c r="Z2" s="9">
        <f>SUMIFS(Concentrado!AA$2:AA$199,Concentrado!$A$2:$A$199,"="&amp;$A2,Concentrado!$B$2:$B$199, "=Sonora")</f>
        <v>96963</v>
      </c>
    </row>
    <row r="3" spans="1:26" x14ac:dyDescent="0.25">
      <c r="A3" s="6">
        <v>2018</v>
      </c>
      <c r="B3" s="9">
        <f>SUMIFS(Concentrado!C$2:C$199,Concentrado!$A$2:$A$199,"="&amp;$A3,Concentrado!$B$2:$B$199, "=Sonora")</f>
        <v>30518</v>
      </c>
      <c r="C3" s="9">
        <f>SUMIFS(Concentrado!D$2:D$199,Concentrado!$A$2:$A$199,"="&amp;$A3,Concentrado!$B$2:$B$199, "=Sonora")</f>
        <v>23488</v>
      </c>
      <c r="D3" s="9">
        <f>SUMIFS(Concentrado!E$2:E$199,Concentrado!$A$2:$A$199,"="&amp;$A3,Concentrado!$B$2:$B$199, "=Sonora")</f>
        <v>12203</v>
      </c>
      <c r="E3" s="9">
        <f>SUMIFS(Concentrado!F$2:F$199,Concentrado!$A$2:$A$199,"="&amp;$A3,Concentrado!$B$2:$B$199, "=Sonora")</f>
        <v>6466</v>
      </c>
      <c r="F3" s="9">
        <f>SUMIFS(Concentrado!G$2:G$199,Concentrado!$A$2:$A$199,"="&amp;$A3,Concentrado!$B$2:$B$199, "=Sonora")</f>
        <v>3453</v>
      </c>
      <c r="G3" s="9">
        <f>SUMIFS(Concentrado!H$2:H$199,Concentrado!$A$2:$A$199,"="&amp;$A3,Concentrado!$B$2:$B$199, "=Sonora")</f>
        <v>2451</v>
      </c>
      <c r="H3" s="9">
        <f>SUMIFS(Concentrado!I$2:I$199,Concentrado!$A$2:$A$199,"="&amp;$A3,Concentrado!$B$2:$B$199, "=Sonora")</f>
        <v>1839</v>
      </c>
      <c r="I3" s="9">
        <f>SUMIFS(Concentrado!J$2:J$199,Concentrado!$A$2:$A$199,"="&amp;$A3,Concentrado!$B$2:$B$199, "=Sonora")</f>
        <v>1570</v>
      </c>
      <c r="J3" s="9">
        <f>SUMIFS(Concentrado!K$2:K$199,Concentrado!$A$2:$A$199,"="&amp;$A3,Concentrado!$B$2:$B$199, "=Sonora")</f>
        <v>1140</v>
      </c>
      <c r="K3" s="9">
        <f>SUMIFS(Concentrado!L$2:L$199,Concentrado!$A$2:$A$199,"="&amp;$A3,Concentrado!$B$2:$B$199, "=Sonora")</f>
        <v>888</v>
      </c>
      <c r="L3" s="9">
        <f>SUMIFS(Concentrado!M$2:M$199,Concentrado!$A$2:$A$199,"="&amp;$A3,Concentrado!$B$2:$B$199, "=Sonora")</f>
        <v>717</v>
      </c>
      <c r="M3" s="9">
        <f>SUMIFS(Concentrado!N$2:N$199,Concentrado!$A$2:$A$199,"="&amp;$A3,Concentrado!$B$2:$B$199, "=Sonora")</f>
        <v>663</v>
      </c>
      <c r="N3" s="9">
        <f>SUMIFS(Concentrado!O$2:O$199,Concentrado!$A$2:$A$199,"="&amp;$A3,Concentrado!$B$2:$B$199, "=Sonora")</f>
        <v>493</v>
      </c>
      <c r="O3" s="9">
        <f>SUMIFS(Concentrado!P$2:P$199,Concentrado!$A$2:$A$199,"="&amp;$A3,Concentrado!$B$2:$B$199, "=Sonora")</f>
        <v>430</v>
      </c>
      <c r="P3" s="9">
        <f>SUMIFS(Concentrado!Q$2:Q$199,Concentrado!$A$2:$A$199,"="&amp;$A3,Concentrado!$B$2:$B$199, "=Sonora")</f>
        <v>408</v>
      </c>
      <c r="Q3" s="9">
        <f>SUMIFS(Concentrado!R$2:R$199,Concentrado!$A$2:$A$199,"="&amp;$A3,Concentrado!$B$2:$B$199, "=Sonora")</f>
        <v>1586</v>
      </c>
      <c r="R3" s="9">
        <f>SUMIFS(Concentrado!S$2:S$199,Concentrado!$A$2:$A$199,"="&amp;$A3,Concentrado!$B$2:$B$199, "=Sonora")</f>
        <v>1090</v>
      </c>
      <c r="S3" s="9">
        <f>SUMIFS(Concentrado!T$2:T$199,Concentrado!$A$2:$A$199,"="&amp;$A3,Concentrado!$B$2:$B$199, "=Sonora")</f>
        <v>704</v>
      </c>
      <c r="T3" s="9">
        <f>SUMIFS(Concentrado!U$2:U$199,Concentrado!$A$2:$A$199,"="&amp;$A3,Concentrado!$B$2:$B$199, "=Sonora")</f>
        <v>96</v>
      </c>
      <c r="U3" s="9">
        <f>SUMIFS(Concentrado!V$2:V$199,Concentrado!$A$2:$A$199,"="&amp;$A3,Concentrado!$B$2:$B$199, "=Sonora")</f>
        <v>52</v>
      </c>
      <c r="V3" s="9">
        <f>SUMIFS(Concentrado!W$2:W$199,Concentrado!$A$2:$A$199,"="&amp;$A3,Concentrado!$B$2:$B$199, "=Sonora")</f>
        <v>4</v>
      </c>
      <c r="W3" s="9">
        <f>SUMIFS(Concentrado!X$2:X$199,Concentrado!$A$2:$A$199,"="&amp;$A3,Concentrado!$B$2:$B$199, "=Sonora")</f>
        <v>1</v>
      </c>
      <c r="X3" s="9">
        <f>SUMIFS(Concentrado!Y$2:Y$199,Concentrado!$A$2:$A$199,"="&amp;$A3,Concentrado!$B$2:$B$199, "=Sonora")</f>
        <v>4</v>
      </c>
      <c r="Y3" s="9">
        <f>SUMIFS(Concentrado!Z$2:Z$199,Concentrado!$A$2:$A$199,"="&amp;$A3,Concentrado!$B$2:$B$199, "=Sonora")</f>
        <v>0</v>
      </c>
      <c r="Z3" s="9">
        <f>SUMIFS(Concentrado!AA$2:AA$199,Concentrado!$A$2:$A$199,"="&amp;$A3,Concentrado!$B$2:$B$199, "=Sonora")</f>
        <v>90264</v>
      </c>
    </row>
    <row r="4" spans="1:26" x14ac:dyDescent="0.25">
      <c r="A4" s="6">
        <v>2019</v>
      </c>
      <c r="B4" s="9">
        <f>SUMIFS(Concentrado!C$2:C$199,Concentrado!$A$2:$A$199,"="&amp;$A4,Concentrado!$B$2:$B$199, "=Sonora")</f>
        <v>34961</v>
      </c>
      <c r="C4" s="9">
        <f>SUMIFS(Concentrado!D$2:D$199,Concentrado!$A$2:$A$199,"="&amp;$A4,Concentrado!$B$2:$B$199, "=Sonora")</f>
        <v>20973</v>
      </c>
      <c r="D4" s="9">
        <f>SUMIFS(Concentrado!E$2:E$199,Concentrado!$A$2:$A$199,"="&amp;$A4,Concentrado!$B$2:$B$199, "=Sonora")</f>
        <v>11570</v>
      </c>
      <c r="E4" s="9">
        <f>SUMIFS(Concentrado!F$2:F$199,Concentrado!$A$2:$A$199,"="&amp;$A4,Concentrado!$B$2:$B$199, "=Sonora")</f>
        <v>6047</v>
      </c>
      <c r="F4" s="9">
        <f>SUMIFS(Concentrado!G$2:G$199,Concentrado!$A$2:$A$199,"="&amp;$A4,Concentrado!$B$2:$B$199, "=Sonora")</f>
        <v>3465</v>
      </c>
      <c r="G4" s="9">
        <f>SUMIFS(Concentrado!H$2:H$199,Concentrado!$A$2:$A$199,"="&amp;$A4,Concentrado!$B$2:$B$199, "=Sonora")</f>
        <v>2416</v>
      </c>
      <c r="H4" s="9">
        <f>SUMIFS(Concentrado!I$2:I$199,Concentrado!$A$2:$A$199,"="&amp;$A4,Concentrado!$B$2:$B$199, "=Sonora")</f>
        <v>1768</v>
      </c>
      <c r="I4" s="9">
        <f>SUMIFS(Concentrado!J$2:J$199,Concentrado!$A$2:$A$199,"="&amp;$A4,Concentrado!$B$2:$B$199, "=Sonora")</f>
        <v>1485</v>
      </c>
      <c r="J4" s="9">
        <f>SUMIFS(Concentrado!K$2:K$199,Concentrado!$A$2:$A$199,"="&amp;$A4,Concentrado!$B$2:$B$199, "=Sonora")</f>
        <v>1066</v>
      </c>
      <c r="K4" s="9">
        <f>SUMIFS(Concentrado!L$2:L$199,Concentrado!$A$2:$A$199,"="&amp;$A4,Concentrado!$B$2:$B$199, "=Sonora")</f>
        <v>797</v>
      </c>
      <c r="L4" s="9">
        <f>SUMIFS(Concentrado!M$2:M$199,Concentrado!$A$2:$A$199,"="&amp;$A4,Concentrado!$B$2:$B$199, "=Sonora")</f>
        <v>723</v>
      </c>
      <c r="M4" s="9">
        <f>SUMIFS(Concentrado!N$2:N$199,Concentrado!$A$2:$A$199,"="&amp;$A4,Concentrado!$B$2:$B$199, "=Sonora")</f>
        <v>590</v>
      </c>
      <c r="N4" s="9">
        <f>SUMIFS(Concentrado!O$2:O$199,Concentrado!$A$2:$A$199,"="&amp;$A4,Concentrado!$B$2:$B$199, "=Sonora")</f>
        <v>529</v>
      </c>
      <c r="O4" s="9">
        <f>SUMIFS(Concentrado!P$2:P$199,Concentrado!$A$2:$A$199,"="&amp;$A4,Concentrado!$B$2:$B$199, "=Sonora")</f>
        <v>451</v>
      </c>
      <c r="P4" s="9">
        <f>SUMIFS(Concentrado!Q$2:Q$199,Concentrado!$A$2:$A$199,"="&amp;$A4,Concentrado!$B$2:$B$199, "=Sonora")</f>
        <v>406</v>
      </c>
      <c r="Q4" s="9">
        <f>SUMIFS(Concentrado!R$2:R$199,Concentrado!$A$2:$A$199,"="&amp;$A4,Concentrado!$B$2:$B$199, "=Sonora")</f>
        <v>1550</v>
      </c>
      <c r="R4" s="9">
        <f>SUMIFS(Concentrado!S$2:S$199,Concentrado!$A$2:$A$199,"="&amp;$A4,Concentrado!$B$2:$B$199, "=Sonora")</f>
        <v>1025</v>
      </c>
      <c r="S4" s="9">
        <f>SUMIFS(Concentrado!T$2:T$199,Concentrado!$A$2:$A$199,"="&amp;$A4,Concentrado!$B$2:$B$199, "=Sonora")</f>
        <v>769</v>
      </c>
      <c r="T4" s="9">
        <f>SUMIFS(Concentrado!U$2:U$199,Concentrado!$A$2:$A$199,"="&amp;$A4,Concentrado!$B$2:$B$199, "=Sonora")</f>
        <v>89</v>
      </c>
      <c r="U4" s="9">
        <f>SUMIFS(Concentrado!V$2:V$199,Concentrado!$A$2:$A$199,"="&amp;$A4,Concentrado!$B$2:$B$199, "=Sonora")</f>
        <v>30</v>
      </c>
      <c r="V4" s="9">
        <f>SUMIFS(Concentrado!W$2:W$199,Concentrado!$A$2:$A$199,"="&amp;$A4,Concentrado!$B$2:$B$199, "=Sonora")</f>
        <v>6</v>
      </c>
      <c r="W4" s="9">
        <f>SUMIFS(Concentrado!X$2:X$199,Concentrado!$A$2:$A$199,"="&amp;$A4,Concentrado!$B$2:$B$199, "=Sonora")</f>
        <v>1</v>
      </c>
      <c r="X4" s="9">
        <f>SUMIFS(Concentrado!Y$2:Y$199,Concentrado!$A$2:$A$199,"="&amp;$A4,Concentrado!$B$2:$B$199, "=Sonora")</f>
        <v>4</v>
      </c>
      <c r="Y4" s="9">
        <f>SUMIFS(Concentrado!Z$2:Z$199,Concentrado!$A$2:$A$199,"="&amp;$A4,Concentrado!$B$2:$B$199, "=Sonora")</f>
        <v>1</v>
      </c>
      <c r="Z4" s="9">
        <f>SUMIFS(Concentrado!AA$2:AA$199,Concentrado!$A$2:$A$199,"="&amp;$A4,Concentrado!$B$2:$B$199, "=Sonora")</f>
        <v>90722</v>
      </c>
    </row>
    <row r="5" spans="1:26" x14ac:dyDescent="0.25">
      <c r="A5" s="6">
        <v>2020</v>
      </c>
      <c r="B5" s="9">
        <f>SUMIFS(Concentrado!C$2:C$199,Concentrado!$A$2:$A$199,"="&amp;$A5,Concentrado!$B$2:$B$199, "=Sonora")</f>
        <v>30226</v>
      </c>
      <c r="C5" s="9">
        <f>SUMIFS(Concentrado!D$2:D$199,Concentrado!$A$2:$A$199,"="&amp;$A5,Concentrado!$B$2:$B$199, "=Sonora")</f>
        <v>16333</v>
      </c>
      <c r="D5" s="9">
        <f>SUMIFS(Concentrado!E$2:E$199,Concentrado!$A$2:$A$199,"="&amp;$A5,Concentrado!$B$2:$B$199, "=Sonora")</f>
        <v>7962</v>
      </c>
      <c r="E5" s="9">
        <f>SUMIFS(Concentrado!F$2:F$199,Concentrado!$A$2:$A$199,"="&amp;$A5,Concentrado!$B$2:$B$199, "=Sonora")</f>
        <v>3944</v>
      </c>
      <c r="F5" s="9">
        <f>SUMIFS(Concentrado!G$2:G$199,Concentrado!$A$2:$A$199,"="&amp;$A5,Concentrado!$B$2:$B$199, "=Sonora")</f>
        <v>2563</v>
      </c>
      <c r="G5" s="9">
        <f>SUMIFS(Concentrado!H$2:H$199,Concentrado!$A$2:$A$199,"="&amp;$A5,Concentrado!$B$2:$B$199, "=Sonora")</f>
        <v>1799</v>
      </c>
      <c r="H5" s="9">
        <f>SUMIFS(Concentrado!I$2:I$199,Concentrado!$A$2:$A$199,"="&amp;$A5,Concentrado!$B$2:$B$199, "=Sonora")</f>
        <v>1389</v>
      </c>
      <c r="I5" s="9">
        <f>SUMIFS(Concentrado!J$2:J$199,Concentrado!$A$2:$A$199,"="&amp;$A5,Concentrado!$B$2:$B$199, "=Sonora")</f>
        <v>1141</v>
      </c>
      <c r="J5" s="9">
        <f>SUMIFS(Concentrado!K$2:K$199,Concentrado!$A$2:$A$199,"="&amp;$A5,Concentrado!$B$2:$B$199, "=Sonora")</f>
        <v>862</v>
      </c>
      <c r="K5" s="9">
        <f>SUMIFS(Concentrado!L$2:L$199,Concentrado!$A$2:$A$199,"="&amp;$A5,Concentrado!$B$2:$B$199, "=Sonora")</f>
        <v>679</v>
      </c>
      <c r="L5" s="9">
        <f>SUMIFS(Concentrado!M$2:M$199,Concentrado!$A$2:$A$199,"="&amp;$A5,Concentrado!$B$2:$B$199, "=Sonora")</f>
        <v>552</v>
      </c>
      <c r="M5" s="9">
        <f>SUMIFS(Concentrado!N$2:N$199,Concentrado!$A$2:$A$199,"="&amp;$A5,Concentrado!$B$2:$B$199, "=Sonora")</f>
        <v>480</v>
      </c>
      <c r="N5" s="9">
        <f>SUMIFS(Concentrado!O$2:O$199,Concentrado!$A$2:$A$199,"="&amp;$A5,Concentrado!$B$2:$B$199, "=Sonora")</f>
        <v>406</v>
      </c>
      <c r="O5" s="9">
        <f>SUMIFS(Concentrado!P$2:P$199,Concentrado!$A$2:$A$199,"="&amp;$A5,Concentrado!$B$2:$B$199, "=Sonora")</f>
        <v>328</v>
      </c>
      <c r="P5" s="9">
        <f>SUMIFS(Concentrado!Q$2:Q$199,Concentrado!$A$2:$A$199,"="&amp;$A5,Concentrado!$B$2:$B$199, "=Sonora")</f>
        <v>296</v>
      </c>
      <c r="Q5" s="9">
        <f>SUMIFS(Concentrado!R$2:R$199,Concentrado!$A$2:$A$199,"="&amp;$A5,Concentrado!$B$2:$B$199, "=Sonora")</f>
        <v>1191</v>
      </c>
      <c r="R5" s="9">
        <f>SUMIFS(Concentrado!S$2:S$199,Concentrado!$A$2:$A$199,"="&amp;$A5,Concentrado!$B$2:$B$199, "=Sonora")</f>
        <v>876</v>
      </c>
      <c r="S5" s="9">
        <f>SUMIFS(Concentrado!T$2:T$199,Concentrado!$A$2:$A$199,"="&amp;$A5,Concentrado!$B$2:$B$199, "=Sonora")</f>
        <v>546</v>
      </c>
      <c r="T5" s="9">
        <f>SUMIFS(Concentrado!U$2:U$199,Concentrado!$A$2:$A$199,"="&amp;$A5,Concentrado!$B$2:$B$199, "=Sonora")</f>
        <v>75</v>
      </c>
      <c r="U5" s="9">
        <f>SUMIFS(Concentrado!V$2:V$199,Concentrado!$A$2:$A$199,"="&amp;$A5,Concentrado!$B$2:$B$199, "=Sonora")</f>
        <v>26</v>
      </c>
      <c r="V5" s="9">
        <f>SUMIFS(Concentrado!W$2:W$199,Concentrado!$A$2:$A$199,"="&amp;$A5,Concentrado!$B$2:$B$199, "=Sonora")</f>
        <v>0</v>
      </c>
      <c r="W5" s="9">
        <f>SUMIFS(Concentrado!X$2:X$199,Concentrado!$A$2:$A$199,"="&amp;$A5,Concentrado!$B$2:$B$199, "=Sonora")</f>
        <v>1</v>
      </c>
      <c r="X5" s="9">
        <f>SUMIFS(Concentrado!Y$2:Y$199,Concentrado!$A$2:$A$199,"="&amp;$A5,Concentrado!$B$2:$B$199, "=Sonora")</f>
        <v>1</v>
      </c>
      <c r="Y5" s="9">
        <f>SUMIFS(Concentrado!Z$2:Z$199,Concentrado!$A$2:$A$199,"="&amp;$A5,Concentrado!$B$2:$B$199, "=Sonora")</f>
        <v>0</v>
      </c>
      <c r="Z5" s="9">
        <f>SUMIFS(Concentrado!AA$2:AA$199,Concentrado!$A$2:$A$199,"="&amp;$A5,Concentrado!$B$2:$B$199, "=Sonora")</f>
        <v>71676</v>
      </c>
    </row>
    <row r="6" spans="1:26" x14ac:dyDescent="0.25">
      <c r="A6" s="6">
        <v>2021</v>
      </c>
      <c r="B6" s="9">
        <f>SUMIFS(Concentrado!C$2:C$199,Concentrado!$A$2:$A$199,"="&amp;$A6,Concentrado!$B$2:$B$199, "=Sonora")</f>
        <v>30333</v>
      </c>
      <c r="C6" s="9">
        <f>SUMIFS(Concentrado!D$2:D$199,Concentrado!$A$2:$A$199,"="&amp;$A6,Concentrado!$B$2:$B$199, "=Sonora")</f>
        <v>16772</v>
      </c>
      <c r="D6" s="9">
        <f>SUMIFS(Concentrado!E$2:E$199,Concentrado!$A$2:$A$199,"="&amp;$A6,Concentrado!$B$2:$B$199, "=Sonora")</f>
        <v>7873</v>
      </c>
      <c r="E6" s="9">
        <f>SUMIFS(Concentrado!F$2:F$199,Concentrado!$A$2:$A$199,"="&amp;$A6,Concentrado!$B$2:$B$199, "=Sonora")</f>
        <v>3912</v>
      </c>
      <c r="F6" s="9">
        <f>SUMIFS(Concentrado!G$2:G$199,Concentrado!$A$2:$A$199,"="&amp;$A6,Concentrado!$B$2:$B$199, "=Sonora")</f>
        <v>2464</v>
      </c>
      <c r="G6" s="9">
        <f>SUMIFS(Concentrado!H$2:H$199,Concentrado!$A$2:$A$199,"="&amp;$A6,Concentrado!$B$2:$B$199, "=Sonora")</f>
        <v>1905</v>
      </c>
      <c r="H6" s="9">
        <f>SUMIFS(Concentrado!I$2:I$199,Concentrado!$A$2:$A$199,"="&amp;$A6,Concentrado!$B$2:$B$199, "=Sonora")</f>
        <v>1358</v>
      </c>
      <c r="I6" s="9">
        <f>SUMIFS(Concentrado!J$2:J$199,Concentrado!$A$2:$A$199,"="&amp;$A6,Concentrado!$B$2:$B$199, "=Sonora")</f>
        <v>1181</v>
      </c>
      <c r="J6" s="9">
        <f>SUMIFS(Concentrado!K$2:K$199,Concentrado!$A$2:$A$199,"="&amp;$A6,Concentrado!$B$2:$B$199, "=Sonora")</f>
        <v>914</v>
      </c>
      <c r="K6" s="9">
        <f>SUMIFS(Concentrado!L$2:L$199,Concentrado!$A$2:$A$199,"="&amp;$A6,Concentrado!$B$2:$B$199, "=Sonora")</f>
        <v>740</v>
      </c>
      <c r="L6" s="9">
        <f>SUMIFS(Concentrado!M$2:M$199,Concentrado!$A$2:$A$199,"="&amp;$A6,Concentrado!$B$2:$B$199, "=Sonora")</f>
        <v>620</v>
      </c>
      <c r="M6" s="9">
        <f>SUMIFS(Concentrado!N$2:N$199,Concentrado!$A$2:$A$199,"="&amp;$A6,Concentrado!$B$2:$B$199, "=Sonora")</f>
        <v>493</v>
      </c>
      <c r="N6" s="9">
        <f>SUMIFS(Concentrado!O$2:O$199,Concentrado!$A$2:$A$199,"="&amp;$A6,Concentrado!$B$2:$B$199, "=Sonora")</f>
        <v>391</v>
      </c>
      <c r="O6" s="9">
        <f>SUMIFS(Concentrado!P$2:P$199,Concentrado!$A$2:$A$199,"="&amp;$A6,Concentrado!$B$2:$B$199, "=Sonora")</f>
        <v>324</v>
      </c>
      <c r="P6" s="9">
        <f>SUMIFS(Concentrado!Q$2:Q$199,Concentrado!$A$2:$A$199,"="&amp;$A6,Concentrado!$B$2:$B$199, "=Sonora")</f>
        <v>344</v>
      </c>
      <c r="Q6" s="9">
        <f>SUMIFS(Concentrado!R$2:R$199,Concentrado!$A$2:$A$199,"="&amp;$A6,Concentrado!$B$2:$B$199, "=Sonora")</f>
        <v>1345</v>
      </c>
      <c r="R6" s="9">
        <f>SUMIFS(Concentrado!S$2:S$199,Concentrado!$A$2:$A$199,"="&amp;$A6,Concentrado!$B$2:$B$199, "=Sonora")</f>
        <v>866</v>
      </c>
      <c r="S6" s="9">
        <f>SUMIFS(Concentrado!T$2:T$199,Concentrado!$A$2:$A$199,"="&amp;$A6,Concentrado!$B$2:$B$199, "=Sonora")</f>
        <v>590</v>
      </c>
      <c r="T6" s="9">
        <f>SUMIFS(Concentrado!U$2:U$199,Concentrado!$A$2:$A$199,"="&amp;$A6,Concentrado!$B$2:$B$199, "=Sonora")</f>
        <v>65</v>
      </c>
      <c r="U6" s="9">
        <f>SUMIFS(Concentrado!V$2:V$199,Concentrado!$A$2:$A$199,"="&amp;$A6,Concentrado!$B$2:$B$199, "=Sonora")</f>
        <v>30</v>
      </c>
      <c r="V6" s="9">
        <f>SUMIFS(Concentrado!W$2:W$199,Concentrado!$A$2:$A$199,"="&amp;$A6,Concentrado!$B$2:$B$199, "=Sonora")</f>
        <v>2</v>
      </c>
      <c r="W6" s="9">
        <f>SUMIFS(Concentrado!X$2:X$199,Concentrado!$A$2:$A$199,"="&amp;$A6,Concentrado!$B$2:$B$199, "=Sonora")</f>
        <v>0</v>
      </c>
      <c r="X6" s="9">
        <f>SUMIFS(Concentrado!Y$2:Y$199,Concentrado!$A$2:$A$199,"="&amp;$A6,Concentrado!$B$2:$B$199, "=Sonora")</f>
        <v>1</v>
      </c>
      <c r="Y6" s="9">
        <f>SUMIFS(Concentrado!Z$2:Z$199,Concentrado!$A$2:$A$199,"="&amp;$A6,Concentrado!$B$2:$B$199, "=Sonora")</f>
        <v>1</v>
      </c>
      <c r="Z6" s="9">
        <f>SUMIFS(Concentrado!AA$2:AA$199,Concentrado!$A$2:$A$199,"="&amp;$A6,Concentrado!$B$2:$B$199, "=Sonora")</f>
        <v>72524</v>
      </c>
    </row>
    <row r="7" spans="1:26" x14ac:dyDescent="0.25">
      <c r="A7" s="6">
        <v>2022</v>
      </c>
      <c r="B7" s="9">
        <f>SUMIFS(Concentrado!C$2:C$199,Concentrado!$A$2:$A$199,"="&amp;$A7,Concentrado!$B$2:$B$199, "=Sonora")</f>
        <v>28833</v>
      </c>
      <c r="C7" s="9">
        <f>SUMIFS(Concentrado!D$2:D$199,Concentrado!$A$2:$A$199,"="&amp;$A7,Concentrado!$B$2:$B$199, "=Sonora")</f>
        <v>15806</v>
      </c>
      <c r="D7" s="9">
        <f>SUMIFS(Concentrado!E$2:E$199,Concentrado!$A$2:$A$199,"="&amp;$A7,Concentrado!$B$2:$B$199, "=Sonora")</f>
        <v>7765</v>
      </c>
      <c r="E7" s="9">
        <f>SUMIFS(Concentrado!F$2:F$199,Concentrado!$A$2:$A$199,"="&amp;$A7,Concentrado!$B$2:$B$199, "=Sonora")</f>
        <v>4240</v>
      </c>
      <c r="F7" s="9">
        <f>SUMIFS(Concentrado!G$2:G$199,Concentrado!$A$2:$A$199,"="&amp;$A7,Concentrado!$B$2:$B$199, "=Sonora")</f>
        <v>2454</v>
      </c>
      <c r="G7" s="9">
        <f>SUMIFS(Concentrado!H$2:H$199,Concentrado!$A$2:$A$199,"="&amp;$A7,Concentrado!$B$2:$B$199, "=Sonora")</f>
        <v>1756</v>
      </c>
      <c r="H7" s="9">
        <f>SUMIFS(Concentrado!I$2:I$199,Concentrado!$A$2:$A$199,"="&amp;$A7,Concentrado!$B$2:$B$199, "=Sonora")</f>
        <v>1352</v>
      </c>
      <c r="I7" s="9">
        <f>SUMIFS(Concentrado!J$2:J$199,Concentrado!$A$2:$A$199,"="&amp;$A7,Concentrado!$B$2:$B$199, "=Sonora")</f>
        <v>1178</v>
      </c>
      <c r="J7" s="9">
        <f>SUMIFS(Concentrado!K$2:K$199,Concentrado!$A$2:$A$199,"="&amp;$A7,Concentrado!$B$2:$B$199, "=Sonora")</f>
        <v>905</v>
      </c>
      <c r="K7" s="9">
        <f>SUMIFS(Concentrado!L$2:L$199,Concentrado!$A$2:$A$199,"="&amp;$A7,Concentrado!$B$2:$B$199, "=Sonora")</f>
        <v>632</v>
      </c>
      <c r="L7" s="9">
        <f>SUMIFS(Concentrado!M$2:M$199,Concentrado!$A$2:$A$199,"="&amp;$A7,Concentrado!$B$2:$B$199, "=Sonora")</f>
        <v>555</v>
      </c>
      <c r="M7" s="9">
        <f>SUMIFS(Concentrado!N$2:N$199,Concentrado!$A$2:$A$199,"="&amp;$A7,Concentrado!$B$2:$B$199, "=Sonora")</f>
        <v>492</v>
      </c>
      <c r="N7" s="9">
        <f>SUMIFS(Concentrado!O$2:O$199,Concentrado!$A$2:$A$199,"="&amp;$A7,Concentrado!$B$2:$B$199, "=Sonora")</f>
        <v>383</v>
      </c>
      <c r="O7" s="9">
        <f>SUMIFS(Concentrado!P$2:P$199,Concentrado!$A$2:$A$199,"="&amp;$A7,Concentrado!$B$2:$B$199, "=Sonora")</f>
        <v>295</v>
      </c>
      <c r="P7" s="9">
        <f>SUMIFS(Concentrado!Q$2:Q$199,Concentrado!$A$2:$A$199,"="&amp;$A7,Concentrado!$B$2:$B$199, "=Sonora")</f>
        <v>312</v>
      </c>
      <c r="Q7" s="9">
        <f>SUMIFS(Concentrado!R$2:R$199,Concentrado!$A$2:$A$199,"="&amp;$A7,Concentrado!$B$2:$B$199, "=Sonora")</f>
        <v>1213</v>
      </c>
      <c r="R7" s="9">
        <f>SUMIFS(Concentrado!S$2:S$199,Concentrado!$A$2:$A$199,"="&amp;$A7,Concentrado!$B$2:$B$199, "=Sonora")</f>
        <v>769</v>
      </c>
      <c r="S7" s="9">
        <f>SUMIFS(Concentrado!T$2:T$199,Concentrado!$A$2:$A$199,"="&amp;$A7,Concentrado!$B$2:$B$199, "=Sonora")</f>
        <v>609</v>
      </c>
      <c r="T7" s="9">
        <f>SUMIFS(Concentrado!U$2:U$199,Concentrado!$A$2:$A$199,"="&amp;$A7,Concentrado!$B$2:$B$199, "=Sonora")</f>
        <v>87</v>
      </c>
      <c r="U7" s="9">
        <f>SUMIFS(Concentrado!V$2:V$199,Concentrado!$A$2:$A$199,"="&amp;$A7,Concentrado!$B$2:$B$199, "=Sonora")</f>
        <v>39</v>
      </c>
      <c r="V7" s="9">
        <f>SUMIFS(Concentrado!W$2:W$199,Concentrado!$A$2:$A$199,"="&amp;$A7,Concentrado!$B$2:$B$199, "=Sonora")</f>
        <v>7</v>
      </c>
      <c r="W7" s="9">
        <f>SUMIFS(Concentrado!X$2:X$199,Concentrado!$A$2:$A$199,"="&amp;$A7,Concentrado!$B$2:$B$199, "=Sonora")</f>
        <v>5</v>
      </c>
      <c r="X7" s="9">
        <f>SUMIFS(Concentrado!Y$2:Y$199,Concentrado!$A$2:$A$199,"="&amp;$A7,Concentrado!$B$2:$B$199, "=Sonora")</f>
        <v>1</v>
      </c>
      <c r="Y7" s="9">
        <f>SUMIFS(Concentrado!Z$2:Z$199,Concentrado!$A$2:$A$199,"="&amp;$A7,Concentrado!$B$2:$B$199, "=Sonora")</f>
        <v>1</v>
      </c>
      <c r="Z7" s="9">
        <f>SUMIFS(Concentrado!AA$2:AA$199,Concentrado!$A$2:$A$199,"="&amp;$A7,Concentrado!$B$2:$B$199, "=Sonora")</f>
        <v>69689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"=Tabasco")</f>
        <v>14505</v>
      </c>
      <c r="C2" s="9">
        <f>SUMIFS(Concentrado!D$2:D$199,Concentrado!$A$2:$A$199,"="&amp;$A2,Concentrado!$B$2:$B$199, "=Tabasco")</f>
        <v>43974</v>
      </c>
      <c r="D2" s="9">
        <f>SUMIFS(Concentrado!E$2:E$199,Concentrado!$A$2:$A$199,"="&amp;$A2,Concentrado!$B$2:$B$199, "=Tabasco")</f>
        <v>15930</v>
      </c>
      <c r="E2" s="9">
        <f>SUMIFS(Concentrado!F$2:F$199,Concentrado!$A$2:$A$199,"="&amp;$A2,Concentrado!$B$2:$B$199, "=Tabasco")</f>
        <v>7092</v>
      </c>
      <c r="F2" s="9">
        <f>SUMIFS(Concentrado!G$2:G$199,Concentrado!$A$2:$A$199,"="&amp;$A2,Concentrado!$B$2:$B$199, "=Tabasco")</f>
        <v>3676</v>
      </c>
      <c r="G2" s="9">
        <f>SUMIFS(Concentrado!H$2:H$199,Concentrado!$A$2:$A$199,"="&amp;$A2,Concentrado!$B$2:$B$199, "=Tabasco")</f>
        <v>2551</v>
      </c>
      <c r="H2" s="9">
        <f>SUMIFS(Concentrado!I$2:I$199,Concentrado!$A$2:$A$199,"="&amp;$A2,Concentrado!$B$2:$B$199, "=Tabasco")</f>
        <v>1898</v>
      </c>
      <c r="I2" s="9">
        <f>SUMIFS(Concentrado!J$2:J$199,Concentrado!$A$2:$A$199,"="&amp;$A2,Concentrado!$B$2:$B$199, "=Tabasco")</f>
        <v>1297</v>
      </c>
      <c r="J2" s="9">
        <f>SUMIFS(Concentrado!K$2:K$199,Concentrado!$A$2:$A$199,"="&amp;$A2,Concentrado!$B$2:$B$199, "=Tabasco")</f>
        <v>1024</v>
      </c>
      <c r="K2" s="9">
        <f>SUMIFS(Concentrado!L$2:L$199,Concentrado!$A$2:$A$199,"="&amp;$A2,Concentrado!$B$2:$B$199, "=Tabasco")</f>
        <v>737</v>
      </c>
      <c r="L2" s="9">
        <f>SUMIFS(Concentrado!M$2:M$199,Concentrado!$A$2:$A$199,"="&amp;$A2,Concentrado!$B$2:$B$199, "=Tabasco")</f>
        <v>582</v>
      </c>
      <c r="M2" s="9">
        <f>SUMIFS(Concentrado!N$2:N$199,Concentrado!$A$2:$A$199,"="&amp;$A2,Concentrado!$B$2:$B$199, "=Tabasco")</f>
        <v>527</v>
      </c>
      <c r="N2" s="9">
        <f>SUMIFS(Concentrado!O$2:O$199,Concentrado!$A$2:$A$199,"="&amp;$A2,Concentrado!$B$2:$B$199, "=Tabasco")</f>
        <v>404</v>
      </c>
      <c r="O2" s="9">
        <f>SUMIFS(Concentrado!P$2:P$199,Concentrado!$A$2:$A$199,"="&amp;$A2,Concentrado!$B$2:$B$199, "=Tabasco")</f>
        <v>352</v>
      </c>
      <c r="P2" s="9">
        <f>SUMIFS(Concentrado!Q$2:Q$199,Concentrado!$A$2:$A$199,"="&amp;$A2,Concentrado!$B$2:$B$199, "=Tabasco")</f>
        <v>363</v>
      </c>
      <c r="Q2" s="9">
        <f>SUMIFS(Concentrado!R$2:R$199,Concentrado!$A$2:$A$199,"="&amp;$A2,Concentrado!$B$2:$B$199, "=Tabasco")</f>
        <v>1358</v>
      </c>
      <c r="R2" s="9">
        <f>SUMIFS(Concentrado!S$2:S$199,Concentrado!$A$2:$A$199,"="&amp;$A2,Concentrado!$B$2:$B$199, "=Tabasco")</f>
        <v>769</v>
      </c>
      <c r="S2" s="9">
        <f>SUMIFS(Concentrado!T$2:T$199,Concentrado!$A$2:$A$199,"="&amp;$A2,Concentrado!$B$2:$B$199, "=Tabasco")</f>
        <v>747</v>
      </c>
      <c r="T2" s="9">
        <f>SUMIFS(Concentrado!U$2:U$199,Concentrado!$A$2:$A$199,"="&amp;$A2,Concentrado!$B$2:$B$199, "=Tabasco")</f>
        <v>122</v>
      </c>
      <c r="U2" s="9">
        <f>SUMIFS(Concentrado!V$2:V$199,Concentrado!$A$2:$A$199,"="&amp;$A2,Concentrado!$B$2:$B$199, "=Tabasco")</f>
        <v>69</v>
      </c>
      <c r="V2" s="9">
        <f>SUMIFS(Concentrado!W$2:W$199,Concentrado!$A$2:$A$199,"="&amp;$A2,Concentrado!$B$2:$B$199, "=Tabasco")</f>
        <v>11</v>
      </c>
      <c r="W2" s="9">
        <f>SUMIFS(Concentrado!X$2:X$199,Concentrado!$A$2:$A$199,"="&amp;$A2,Concentrado!$B$2:$B$199, "=Tabasco")</f>
        <v>8</v>
      </c>
      <c r="X2" s="9">
        <f>SUMIFS(Concentrado!Y$2:Y$199,Concentrado!$A$2:$A$199,"="&amp;$A2,Concentrado!$B$2:$B$199, "=Tabasco")</f>
        <v>19</v>
      </c>
      <c r="Y2" s="9">
        <f>SUMIFS(Concentrado!Z$2:Z$199,Concentrado!$A$2:$A$199,"="&amp;$A2,Concentrado!$B$2:$B$199, "=Tabasco")</f>
        <v>12</v>
      </c>
      <c r="Z2" s="9">
        <f>SUMIFS(Concentrado!AA$2:AA$199,Concentrado!$A$2:$A$199,"="&amp;$A2,Concentrado!$B$2:$B$199, "=Tabasco")</f>
        <v>98027</v>
      </c>
    </row>
    <row r="3" spans="1:26" x14ac:dyDescent="0.25">
      <c r="A3" s="6">
        <v>2018</v>
      </c>
      <c r="B3" s="9">
        <f>SUMIFS(Concentrado!C$2:C$199,Concentrado!$A$2:$A$199,"="&amp;$A3,Concentrado!$B$2:$B$199, "=Tabasco")</f>
        <v>9017</v>
      </c>
      <c r="C3" s="9">
        <f>SUMIFS(Concentrado!D$2:D$199,Concentrado!$A$2:$A$199,"="&amp;$A3,Concentrado!$B$2:$B$199, "=Tabasco")</f>
        <v>38839</v>
      </c>
      <c r="D3" s="9">
        <f>SUMIFS(Concentrado!E$2:E$199,Concentrado!$A$2:$A$199,"="&amp;$A3,Concentrado!$B$2:$B$199, "=Tabasco")</f>
        <v>14615</v>
      </c>
      <c r="E3" s="9">
        <f>SUMIFS(Concentrado!F$2:F$199,Concentrado!$A$2:$A$199,"="&amp;$A3,Concentrado!$B$2:$B$199, "=Tabasco")</f>
        <v>6128</v>
      </c>
      <c r="F3" s="9">
        <f>SUMIFS(Concentrado!G$2:G$199,Concentrado!$A$2:$A$199,"="&amp;$A3,Concentrado!$B$2:$B$199, "=Tabasco")</f>
        <v>2956</v>
      </c>
      <c r="G3" s="9">
        <f>SUMIFS(Concentrado!H$2:H$199,Concentrado!$A$2:$A$199,"="&amp;$A3,Concentrado!$B$2:$B$199, "=Tabasco")</f>
        <v>1995</v>
      </c>
      <c r="H3" s="9">
        <f>SUMIFS(Concentrado!I$2:I$199,Concentrado!$A$2:$A$199,"="&amp;$A3,Concentrado!$B$2:$B$199, "=Tabasco")</f>
        <v>1440</v>
      </c>
      <c r="I3" s="9">
        <f>SUMIFS(Concentrado!J$2:J$199,Concentrado!$A$2:$A$199,"="&amp;$A3,Concentrado!$B$2:$B$199, "=Tabasco")</f>
        <v>1024</v>
      </c>
      <c r="J3" s="9">
        <f>SUMIFS(Concentrado!K$2:K$199,Concentrado!$A$2:$A$199,"="&amp;$A3,Concentrado!$B$2:$B$199, "=Tabasco")</f>
        <v>786</v>
      </c>
      <c r="K3" s="9">
        <f>SUMIFS(Concentrado!L$2:L$199,Concentrado!$A$2:$A$199,"="&amp;$A3,Concentrado!$B$2:$B$199, "=Tabasco")</f>
        <v>587</v>
      </c>
      <c r="L3" s="9">
        <f>SUMIFS(Concentrado!M$2:M$199,Concentrado!$A$2:$A$199,"="&amp;$A3,Concentrado!$B$2:$B$199, "=Tabasco")</f>
        <v>454</v>
      </c>
      <c r="M3" s="9">
        <f>SUMIFS(Concentrado!N$2:N$199,Concentrado!$A$2:$A$199,"="&amp;$A3,Concentrado!$B$2:$B$199, "=Tabasco")</f>
        <v>397</v>
      </c>
      <c r="N3" s="9">
        <f>SUMIFS(Concentrado!O$2:O$199,Concentrado!$A$2:$A$199,"="&amp;$A3,Concentrado!$B$2:$B$199, "=Tabasco")</f>
        <v>293</v>
      </c>
      <c r="O3" s="9">
        <f>SUMIFS(Concentrado!P$2:P$199,Concentrado!$A$2:$A$199,"="&amp;$A3,Concentrado!$B$2:$B$199, "=Tabasco")</f>
        <v>283</v>
      </c>
      <c r="P3" s="9">
        <f>SUMIFS(Concentrado!Q$2:Q$199,Concentrado!$A$2:$A$199,"="&amp;$A3,Concentrado!$B$2:$B$199, "=Tabasco")</f>
        <v>242</v>
      </c>
      <c r="Q3" s="9">
        <f>SUMIFS(Concentrado!R$2:R$199,Concentrado!$A$2:$A$199,"="&amp;$A3,Concentrado!$B$2:$B$199, "=Tabasco")</f>
        <v>983</v>
      </c>
      <c r="R3" s="9">
        <f>SUMIFS(Concentrado!S$2:S$199,Concentrado!$A$2:$A$199,"="&amp;$A3,Concentrado!$B$2:$B$199, "=Tabasco")</f>
        <v>563</v>
      </c>
      <c r="S3" s="9">
        <f>SUMIFS(Concentrado!T$2:T$199,Concentrado!$A$2:$A$199,"="&amp;$A3,Concentrado!$B$2:$B$199, "=Tabasco")</f>
        <v>592</v>
      </c>
      <c r="T3" s="9">
        <f>SUMIFS(Concentrado!U$2:U$199,Concentrado!$A$2:$A$199,"="&amp;$A3,Concentrado!$B$2:$B$199, "=Tabasco")</f>
        <v>86</v>
      </c>
      <c r="U3" s="9">
        <f>SUMIFS(Concentrado!V$2:V$199,Concentrado!$A$2:$A$199,"="&amp;$A3,Concentrado!$B$2:$B$199, "=Tabasco")</f>
        <v>44</v>
      </c>
      <c r="V3" s="9">
        <f>SUMIFS(Concentrado!W$2:W$199,Concentrado!$A$2:$A$199,"="&amp;$A3,Concentrado!$B$2:$B$199, "=Tabasco")</f>
        <v>10</v>
      </c>
      <c r="W3" s="9">
        <f>SUMIFS(Concentrado!X$2:X$199,Concentrado!$A$2:$A$199,"="&amp;$A3,Concentrado!$B$2:$B$199, "=Tabasco")</f>
        <v>13</v>
      </c>
      <c r="X3" s="9">
        <f>SUMIFS(Concentrado!Y$2:Y$199,Concentrado!$A$2:$A$199,"="&amp;$A3,Concentrado!$B$2:$B$199, "=Tabasco")</f>
        <v>18</v>
      </c>
      <c r="Y3" s="9">
        <f>SUMIFS(Concentrado!Z$2:Z$199,Concentrado!$A$2:$A$199,"="&amp;$A3,Concentrado!$B$2:$B$199, "=Tabasco")</f>
        <v>2</v>
      </c>
      <c r="Z3" s="9">
        <f>SUMIFS(Concentrado!AA$2:AA$199,Concentrado!$A$2:$A$199,"="&amp;$A3,Concentrado!$B$2:$B$199, "=Tabasco")</f>
        <v>81367</v>
      </c>
    </row>
    <row r="4" spans="1:26" x14ac:dyDescent="0.25">
      <c r="A4" s="6">
        <v>2019</v>
      </c>
      <c r="B4" s="9">
        <f>SUMIFS(Concentrado!C$2:C$199,Concentrado!$A$2:$A$199,"="&amp;$A4,Concentrado!$B$2:$B$199, "=Tabasco")</f>
        <v>24332</v>
      </c>
      <c r="C4" s="9">
        <f>SUMIFS(Concentrado!D$2:D$199,Concentrado!$A$2:$A$199,"="&amp;$A4,Concentrado!$B$2:$B$199, "=Tabasco")</f>
        <v>39227</v>
      </c>
      <c r="D4" s="9">
        <f>SUMIFS(Concentrado!E$2:E$199,Concentrado!$A$2:$A$199,"="&amp;$A4,Concentrado!$B$2:$B$199, "=Tabasco")</f>
        <v>14780</v>
      </c>
      <c r="E4" s="9">
        <f>SUMIFS(Concentrado!F$2:F$199,Concentrado!$A$2:$A$199,"="&amp;$A4,Concentrado!$B$2:$B$199, "=Tabasco")</f>
        <v>6659</v>
      </c>
      <c r="F4" s="9">
        <f>SUMIFS(Concentrado!G$2:G$199,Concentrado!$A$2:$A$199,"="&amp;$A4,Concentrado!$B$2:$B$199, "=Tabasco")</f>
        <v>3600</v>
      </c>
      <c r="G4" s="9">
        <f>SUMIFS(Concentrado!H$2:H$199,Concentrado!$A$2:$A$199,"="&amp;$A4,Concentrado!$B$2:$B$199, "=Tabasco")</f>
        <v>2243</v>
      </c>
      <c r="H4" s="9">
        <f>SUMIFS(Concentrado!I$2:I$199,Concentrado!$A$2:$A$199,"="&amp;$A4,Concentrado!$B$2:$B$199, "=Tabasco")</f>
        <v>1681</v>
      </c>
      <c r="I4" s="9">
        <f>SUMIFS(Concentrado!J$2:J$199,Concentrado!$A$2:$A$199,"="&amp;$A4,Concentrado!$B$2:$B$199, "=Tabasco")</f>
        <v>1212</v>
      </c>
      <c r="J4" s="9">
        <f>SUMIFS(Concentrado!K$2:K$199,Concentrado!$A$2:$A$199,"="&amp;$A4,Concentrado!$B$2:$B$199, "=Tabasco")</f>
        <v>893</v>
      </c>
      <c r="K4" s="9">
        <f>SUMIFS(Concentrado!L$2:L$199,Concentrado!$A$2:$A$199,"="&amp;$A4,Concentrado!$B$2:$B$199, "=Tabasco")</f>
        <v>679</v>
      </c>
      <c r="L4" s="9">
        <f>SUMIFS(Concentrado!M$2:M$199,Concentrado!$A$2:$A$199,"="&amp;$A4,Concentrado!$B$2:$B$199, "=Tabasco")</f>
        <v>563</v>
      </c>
      <c r="M4" s="9">
        <f>SUMIFS(Concentrado!N$2:N$199,Concentrado!$A$2:$A$199,"="&amp;$A4,Concentrado!$B$2:$B$199, "=Tabasco")</f>
        <v>412</v>
      </c>
      <c r="N4" s="9">
        <f>SUMIFS(Concentrado!O$2:O$199,Concentrado!$A$2:$A$199,"="&amp;$A4,Concentrado!$B$2:$B$199, "=Tabasco")</f>
        <v>341</v>
      </c>
      <c r="O4" s="9">
        <f>SUMIFS(Concentrado!P$2:P$199,Concentrado!$A$2:$A$199,"="&amp;$A4,Concentrado!$B$2:$B$199, "=Tabasco")</f>
        <v>324</v>
      </c>
      <c r="P4" s="9">
        <f>SUMIFS(Concentrado!Q$2:Q$199,Concentrado!$A$2:$A$199,"="&amp;$A4,Concentrado!$B$2:$B$199, "=Tabasco")</f>
        <v>290</v>
      </c>
      <c r="Q4" s="9">
        <f>SUMIFS(Concentrado!R$2:R$199,Concentrado!$A$2:$A$199,"="&amp;$A4,Concentrado!$B$2:$B$199, "=Tabasco")</f>
        <v>1146</v>
      </c>
      <c r="R4" s="9">
        <f>SUMIFS(Concentrado!S$2:S$199,Concentrado!$A$2:$A$199,"="&amp;$A4,Concentrado!$B$2:$B$199, "=Tabasco")</f>
        <v>654</v>
      </c>
      <c r="S4" s="9">
        <f>SUMIFS(Concentrado!T$2:T$199,Concentrado!$A$2:$A$199,"="&amp;$A4,Concentrado!$B$2:$B$199, "=Tabasco")</f>
        <v>641</v>
      </c>
      <c r="T4" s="9">
        <f>SUMIFS(Concentrado!U$2:U$199,Concentrado!$A$2:$A$199,"="&amp;$A4,Concentrado!$B$2:$B$199, "=Tabasco")</f>
        <v>84</v>
      </c>
      <c r="U4" s="9">
        <f>SUMIFS(Concentrado!V$2:V$199,Concentrado!$A$2:$A$199,"="&amp;$A4,Concentrado!$B$2:$B$199, "=Tabasco")</f>
        <v>38</v>
      </c>
      <c r="V4" s="9">
        <f>SUMIFS(Concentrado!W$2:W$199,Concentrado!$A$2:$A$199,"="&amp;$A4,Concentrado!$B$2:$B$199, "=Tabasco")</f>
        <v>8</v>
      </c>
      <c r="W4" s="9">
        <f>SUMIFS(Concentrado!X$2:X$199,Concentrado!$A$2:$A$199,"="&amp;$A4,Concentrado!$B$2:$B$199, "=Tabasco")</f>
        <v>6</v>
      </c>
      <c r="X4" s="9">
        <f>SUMIFS(Concentrado!Y$2:Y$199,Concentrado!$A$2:$A$199,"="&amp;$A4,Concentrado!$B$2:$B$199, "=Tabasco")</f>
        <v>1</v>
      </c>
      <c r="Y4" s="9">
        <f>SUMIFS(Concentrado!Z$2:Z$199,Concentrado!$A$2:$A$199,"="&amp;$A4,Concentrado!$B$2:$B$199, "=Tabasco")</f>
        <v>6</v>
      </c>
      <c r="Z4" s="9">
        <f>SUMIFS(Concentrado!AA$2:AA$199,Concentrado!$A$2:$A$199,"="&amp;$A4,Concentrado!$B$2:$B$199, "=Tabasco")</f>
        <v>99820</v>
      </c>
    </row>
    <row r="5" spans="1:26" x14ac:dyDescent="0.25">
      <c r="A5" s="6">
        <v>2020</v>
      </c>
      <c r="B5" s="9">
        <f>SUMIFS(Concentrado!C$2:C$199,Concentrado!$A$2:$A$199,"="&amp;$A5,Concentrado!$B$2:$B$199, "=Tabasco")</f>
        <v>12949</v>
      </c>
      <c r="C5" s="9">
        <f>SUMIFS(Concentrado!D$2:D$199,Concentrado!$A$2:$A$199,"="&amp;$A5,Concentrado!$B$2:$B$199, "=Tabasco")</f>
        <v>28694</v>
      </c>
      <c r="D5" s="9">
        <f>SUMIFS(Concentrado!E$2:E$199,Concentrado!$A$2:$A$199,"="&amp;$A5,Concentrado!$B$2:$B$199, "=Tabasco")</f>
        <v>9899</v>
      </c>
      <c r="E5" s="9">
        <f>SUMIFS(Concentrado!F$2:F$199,Concentrado!$A$2:$A$199,"="&amp;$A5,Concentrado!$B$2:$B$199, "=Tabasco")</f>
        <v>4418</v>
      </c>
      <c r="F5" s="9">
        <f>SUMIFS(Concentrado!G$2:G$199,Concentrado!$A$2:$A$199,"="&amp;$A5,Concentrado!$B$2:$B$199, "=Tabasco")</f>
        <v>2616</v>
      </c>
      <c r="G5" s="9">
        <f>SUMIFS(Concentrado!H$2:H$199,Concentrado!$A$2:$A$199,"="&amp;$A5,Concentrado!$B$2:$B$199, "=Tabasco")</f>
        <v>1718</v>
      </c>
      <c r="H5" s="9">
        <f>SUMIFS(Concentrado!I$2:I$199,Concentrado!$A$2:$A$199,"="&amp;$A5,Concentrado!$B$2:$B$199, "=Tabasco")</f>
        <v>1337</v>
      </c>
      <c r="I5" s="9">
        <f>SUMIFS(Concentrado!J$2:J$199,Concentrado!$A$2:$A$199,"="&amp;$A5,Concentrado!$B$2:$B$199, "=Tabasco")</f>
        <v>1092</v>
      </c>
      <c r="J5" s="9">
        <f>SUMIFS(Concentrado!K$2:K$199,Concentrado!$A$2:$A$199,"="&amp;$A5,Concentrado!$B$2:$B$199, "=Tabasco")</f>
        <v>783</v>
      </c>
      <c r="K5" s="9">
        <f>SUMIFS(Concentrado!L$2:L$199,Concentrado!$A$2:$A$199,"="&amp;$A5,Concentrado!$B$2:$B$199, "=Tabasco")</f>
        <v>654</v>
      </c>
      <c r="L5" s="9">
        <f>SUMIFS(Concentrado!M$2:M$199,Concentrado!$A$2:$A$199,"="&amp;$A5,Concentrado!$B$2:$B$199, "=Tabasco")</f>
        <v>499</v>
      </c>
      <c r="M5" s="9">
        <f>SUMIFS(Concentrado!N$2:N$199,Concentrado!$A$2:$A$199,"="&amp;$A5,Concentrado!$B$2:$B$199, "=Tabasco")</f>
        <v>425</v>
      </c>
      <c r="N5" s="9">
        <f>SUMIFS(Concentrado!O$2:O$199,Concentrado!$A$2:$A$199,"="&amp;$A5,Concentrado!$B$2:$B$199, "=Tabasco")</f>
        <v>322</v>
      </c>
      <c r="O5" s="9">
        <f>SUMIFS(Concentrado!P$2:P$199,Concentrado!$A$2:$A$199,"="&amp;$A5,Concentrado!$B$2:$B$199, "=Tabasco")</f>
        <v>305</v>
      </c>
      <c r="P5" s="9">
        <f>SUMIFS(Concentrado!Q$2:Q$199,Concentrado!$A$2:$A$199,"="&amp;$A5,Concentrado!$B$2:$B$199, "=Tabasco")</f>
        <v>262</v>
      </c>
      <c r="Q5" s="9">
        <f>SUMIFS(Concentrado!R$2:R$199,Concentrado!$A$2:$A$199,"="&amp;$A5,Concentrado!$B$2:$B$199, "=Tabasco")</f>
        <v>1161</v>
      </c>
      <c r="R5" s="9">
        <f>SUMIFS(Concentrado!S$2:S$199,Concentrado!$A$2:$A$199,"="&amp;$A5,Concentrado!$B$2:$B$199, "=Tabasco")</f>
        <v>669</v>
      </c>
      <c r="S5" s="9">
        <f>SUMIFS(Concentrado!T$2:T$199,Concentrado!$A$2:$A$199,"="&amp;$A5,Concentrado!$B$2:$B$199, "=Tabasco")</f>
        <v>505</v>
      </c>
      <c r="T5" s="9">
        <f>SUMIFS(Concentrado!U$2:U$199,Concentrado!$A$2:$A$199,"="&amp;$A5,Concentrado!$B$2:$B$199, "=Tabasco")</f>
        <v>77</v>
      </c>
      <c r="U5" s="9">
        <f>SUMIFS(Concentrado!V$2:V$199,Concentrado!$A$2:$A$199,"="&amp;$A5,Concentrado!$B$2:$B$199, "=Tabasco")</f>
        <v>46</v>
      </c>
      <c r="V5" s="9">
        <f>SUMIFS(Concentrado!W$2:W$199,Concentrado!$A$2:$A$199,"="&amp;$A5,Concentrado!$B$2:$B$199, "=Tabasco")</f>
        <v>4</v>
      </c>
      <c r="W5" s="9">
        <f>SUMIFS(Concentrado!X$2:X$199,Concentrado!$A$2:$A$199,"="&amp;$A5,Concentrado!$B$2:$B$199, "=Tabasco")</f>
        <v>2</v>
      </c>
      <c r="X5" s="9">
        <f>SUMIFS(Concentrado!Y$2:Y$199,Concentrado!$A$2:$A$199,"="&amp;$A5,Concentrado!$B$2:$B$199, "=Tabasco")</f>
        <v>0</v>
      </c>
      <c r="Y5" s="9">
        <f>SUMIFS(Concentrado!Z$2:Z$199,Concentrado!$A$2:$A$199,"="&amp;$A5,Concentrado!$B$2:$B$199, "=Tabasco")</f>
        <v>4</v>
      </c>
      <c r="Z5" s="9">
        <f>SUMIFS(Concentrado!AA$2:AA$199,Concentrado!$A$2:$A$199,"="&amp;$A5,Concentrado!$B$2:$B$199, "=Tabasco")</f>
        <v>68441</v>
      </c>
    </row>
    <row r="6" spans="1:26" x14ac:dyDescent="0.25">
      <c r="A6" s="6">
        <v>2021</v>
      </c>
      <c r="B6" s="9">
        <f>SUMIFS(Concentrado!C$2:C$199,Concentrado!$A$2:$A$199,"="&amp;$A6,Concentrado!$B$2:$B$199, "=Tabasco")</f>
        <v>24703</v>
      </c>
      <c r="C6" s="9">
        <f>SUMIFS(Concentrado!D$2:D$199,Concentrado!$A$2:$A$199,"="&amp;$A6,Concentrado!$B$2:$B$199, "=Tabasco")</f>
        <v>34656</v>
      </c>
      <c r="D6" s="9">
        <f>SUMIFS(Concentrado!E$2:E$199,Concentrado!$A$2:$A$199,"="&amp;$A6,Concentrado!$B$2:$B$199, "=Tabasco")</f>
        <v>11176</v>
      </c>
      <c r="E6" s="9">
        <f>SUMIFS(Concentrado!F$2:F$199,Concentrado!$A$2:$A$199,"="&amp;$A6,Concentrado!$B$2:$B$199, "=Tabasco")</f>
        <v>4991</v>
      </c>
      <c r="F6" s="9">
        <f>SUMIFS(Concentrado!G$2:G$199,Concentrado!$A$2:$A$199,"="&amp;$A6,Concentrado!$B$2:$B$199, "=Tabasco")</f>
        <v>3025</v>
      </c>
      <c r="G6" s="9">
        <f>SUMIFS(Concentrado!H$2:H$199,Concentrado!$A$2:$A$199,"="&amp;$A6,Concentrado!$B$2:$B$199, "=Tabasco")</f>
        <v>2086</v>
      </c>
      <c r="H6" s="9">
        <f>SUMIFS(Concentrado!I$2:I$199,Concentrado!$A$2:$A$199,"="&amp;$A6,Concentrado!$B$2:$B$199, "=Tabasco")</f>
        <v>1811</v>
      </c>
      <c r="I6" s="9">
        <f>SUMIFS(Concentrado!J$2:J$199,Concentrado!$A$2:$A$199,"="&amp;$A6,Concentrado!$B$2:$B$199, "=Tabasco")</f>
        <v>1426</v>
      </c>
      <c r="J6" s="9">
        <f>SUMIFS(Concentrado!K$2:K$199,Concentrado!$A$2:$A$199,"="&amp;$A6,Concentrado!$B$2:$B$199, "=Tabasco")</f>
        <v>1111</v>
      </c>
      <c r="K6" s="9">
        <f>SUMIFS(Concentrado!L$2:L$199,Concentrado!$A$2:$A$199,"="&amp;$A6,Concentrado!$B$2:$B$199, "=Tabasco")</f>
        <v>824</v>
      </c>
      <c r="L6" s="9">
        <f>SUMIFS(Concentrado!M$2:M$199,Concentrado!$A$2:$A$199,"="&amp;$A6,Concentrado!$B$2:$B$199, "=Tabasco")</f>
        <v>699</v>
      </c>
      <c r="M6" s="9">
        <f>SUMIFS(Concentrado!N$2:N$199,Concentrado!$A$2:$A$199,"="&amp;$A6,Concentrado!$B$2:$B$199, "=Tabasco")</f>
        <v>610</v>
      </c>
      <c r="N6" s="9">
        <f>SUMIFS(Concentrado!O$2:O$199,Concentrado!$A$2:$A$199,"="&amp;$A6,Concentrado!$B$2:$B$199, "=Tabasco")</f>
        <v>470</v>
      </c>
      <c r="O6" s="9">
        <f>SUMIFS(Concentrado!P$2:P$199,Concentrado!$A$2:$A$199,"="&amp;$A6,Concentrado!$B$2:$B$199, "=Tabasco")</f>
        <v>427</v>
      </c>
      <c r="P6" s="9">
        <f>SUMIFS(Concentrado!Q$2:Q$199,Concentrado!$A$2:$A$199,"="&amp;$A6,Concentrado!$B$2:$B$199, "=Tabasco")</f>
        <v>376</v>
      </c>
      <c r="Q6" s="9">
        <f>SUMIFS(Concentrado!R$2:R$199,Concentrado!$A$2:$A$199,"="&amp;$A6,Concentrado!$B$2:$B$199, "=Tabasco")</f>
        <v>1557</v>
      </c>
      <c r="R6" s="9">
        <f>SUMIFS(Concentrado!S$2:S$199,Concentrado!$A$2:$A$199,"="&amp;$A6,Concentrado!$B$2:$B$199, "=Tabasco")</f>
        <v>850</v>
      </c>
      <c r="S6" s="9">
        <f>SUMIFS(Concentrado!T$2:T$199,Concentrado!$A$2:$A$199,"="&amp;$A6,Concentrado!$B$2:$B$199, "=Tabasco")</f>
        <v>760</v>
      </c>
      <c r="T6" s="9">
        <f>SUMIFS(Concentrado!U$2:U$199,Concentrado!$A$2:$A$199,"="&amp;$A6,Concentrado!$B$2:$B$199, "=Tabasco")</f>
        <v>112</v>
      </c>
      <c r="U6" s="9">
        <f>SUMIFS(Concentrado!V$2:V$199,Concentrado!$A$2:$A$199,"="&amp;$A6,Concentrado!$B$2:$B$199, "=Tabasco")</f>
        <v>59</v>
      </c>
      <c r="V6" s="9">
        <f>SUMIFS(Concentrado!W$2:W$199,Concentrado!$A$2:$A$199,"="&amp;$A6,Concentrado!$B$2:$B$199, "=Tabasco")</f>
        <v>4</v>
      </c>
      <c r="W6" s="9">
        <f>SUMIFS(Concentrado!X$2:X$199,Concentrado!$A$2:$A$199,"="&amp;$A6,Concentrado!$B$2:$B$199, "=Tabasco")</f>
        <v>5</v>
      </c>
      <c r="X6" s="9">
        <f>SUMIFS(Concentrado!Y$2:Y$199,Concentrado!$A$2:$A$199,"="&amp;$A6,Concentrado!$B$2:$B$199, "=Tabasco")</f>
        <v>0</v>
      </c>
      <c r="Y6" s="9">
        <f>SUMIFS(Concentrado!Z$2:Z$199,Concentrado!$A$2:$A$199,"="&amp;$A6,Concentrado!$B$2:$B$199, "=Tabasco")</f>
        <v>7</v>
      </c>
      <c r="Z6" s="9">
        <f>SUMIFS(Concentrado!AA$2:AA$199,Concentrado!$A$2:$A$199,"="&amp;$A6,Concentrado!$B$2:$B$199, "=Tabasco")</f>
        <v>91745</v>
      </c>
    </row>
    <row r="7" spans="1:26" x14ac:dyDescent="0.25">
      <c r="A7" s="6">
        <v>2022</v>
      </c>
      <c r="B7" s="9">
        <f>SUMIFS(Concentrado!C$2:C$199,Concentrado!$A$2:$A$199,"="&amp;$A7,Concentrado!$B$2:$B$199, "=Tabasco")</f>
        <v>46159</v>
      </c>
      <c r="C7" s="9">
        <f>SUMIFS(Concentrado!D$2:D$199,Concentrado!$A$2:$A$199,"="&amp;$A7,Concentrado!$B$2:$B$199, "=Tabasco")</f>
        <v>36690</v>
      </c>
      <c r="D7" s="9">
        <f>SUMIFS(Concentrado!E$2:E$199,Concentrado!$A$2:$A$199,"="&amp;$A7,Concentrado!$B$2:$B$199, "=Tabasco")</f>
        <v>12466</v>
      </c>
      <c r="E7" s="9">
        <f>SUMIFS(Concentrado!F$2:F$199,Concentrado!$A$2:$A$199,"="&amp;$A7,Concentrado!$B$2:$B$199, "=Tabasco")</f>
        <v>5348</v>
      </c>
      <c r="F7" s="9">
        <f>SUMIFS(Concentrado!G$2:G$199,Concentrado!$A$2:$A$199,"="&amp;$A7,Concentrado!$B$2:$B$199, "=Tabasco")</f>
        <v>3079</v>
      </c>
      <c r="G7" s="9">
        <f>SUMIFS(Concentrado!H$2:H$199,Concentrado!$A$2:$A$199,"="&amp;$A7,Concentrado!$B$2:$B$199, "=Tabasco")</f>
        <v>2161</v>
      </c>
      <c r="H7" s="9">
        <f>SUMIFS(Concentrado!I$2:I$199,Concentrado!$A$2:$A$199,"="&amp;$A7,Concentrado!$B$2:$B$199, "=Tabasco")</f>
        <v>1632</v>
      </c>
      <c r="I7" s="9">
        <f>SUMIFS(Concentrado!J$2:J$199,Concentrado!$A$2:$A$199,"="&amp;$A7,Concentrado!$B$2:$B$199, "=Tabasco")</f>
        <v>1230</v>
      </c>
      <c r="J7" s="9">
        <f>SUMIFS(Concentrado!K$2:K$199,Concentrado!$A$2:$A$199,"="&amp;$A7,Concentrado!$B$2:$B$199, "=Tabasco")</f>
        <v>983</v>
      </c>
      <c r="K7" s="9">
        <f>SUMIFS(Concentrado!L$2:L$199,Concentrado!$A$2:$A$199,"="&amp;$A7,Concentrado!$B$2:$B$199, "=Tabasco")</f>
        <v>742</v>
      </c>
      <c r="L7" s="9">
        <f>SUMIFS(Concentrado!M$2:M$199,Concentrado!$A$2:$A$199,"="&amp;$A7,Concentrado!$B$2:$B$199, "=Tabasco")</f>
        <v>604</v>
      </c>
      <c r="M7" s="9">
        <f>SUMIFS(Concentrado!N$2:N$199,Concentrado!$A$2:$A$199,"="&amp;$A7,Concentrado!$B$2:$B$199, "=Tabasco")</f>
        <v>530</v>
      </c>
      <c r="N7" s="9">
        <f>SUMIFS(Concentrado!O$2:O$199,Concentrado!$A$2:$A$199,"="&amp;$A7,Concentrado!$B$2:$B$199, "=Tabasco")</f>
        <v>441</v>
      </c>
      <c r="O7" s="9">
        <f>SUMIFS(Concentrado!P$2:P$199,Concentrado!$A$2:$A$199,"="&amp;$A7,Concentrado!$B$2:$B$199, "=Tabasco")</f>
        <v>378</v>
      </c>
      <c r="P7" s="9">
        <f>SUMIFS(Concentrado!Q$2:Q$199,Concentrado!$A$2:$A$199,"="&amp;$A7,Concentrado!$B$2:$B$199, "=Tabasco")</f>
        <v>330</v>
      </c>
      <c r="Q7" s="9">
        <f>SUMIFS(Concentrado!R$2:R$199,Concentrado!$A$2:$A$199,"="&amp;$A7,Concentrado!$B$2:$B$199, "=Tabasco")</f>
        <v>1338</v>
      </c>
      <c r="R7" s="9">
        <f>SUMIFS(Concentrado!S$2:S$199,Concentrado!$A$2:$A$199,"="&amp;$A7,Concentrado!$B$2:$B$199, "=Tabasco")</f>
        <v>761</v>
      </c>
      <c r="S7" s="9">
        <f>SUMIFS(Concentrado!T$2:T$199,Concentrado!$A$2:$A$199,"="&amp;$A7,Concentrado!$B$2:$B$199, "=Tabasco")</f>
        <v>588</v>
      </c>
      <c r="T7" s="9">
        <f>SUMIFS(Concentrado!U$2:U$199,Concentrado!$A$2:$A$199,"="&amp;$A7,Concentrado!$B$2:$B$199, "=Tabasco")</f>
        <v>104</v>
      </c>
      <c r="U7" s="9">
        <f>SUMIFS(Concentrado!V$2:V$199,Concentrado!$A$2:$A$199,"="&amp;$A7,Concentrado!$B$2:$B$199, "=Tabasco")</f>
        <v>69</v>
      </c>
      <c r="V7" s="9">
        <f>SUMIFS(Concentrado!W$2:W$199,Concentrado!$A$2:$A$199,"="&amp;$A7,Concentrado!$B$2:$B$199, "=Tabasco")</f>
        <v>9</v>
      </c>
      <c r="W7" s="9">
        <f>SUMIFS(Concentrado!X$2:X$199,Concentrado!$A$2:$A$199,"="&amp;$A7,Concentrado!$B$2:$B$199, "=Tabasco")</f>
        <v>2</v>
      </c>
      <c r="X7" s="9">
        <f>SUMIFS(Concentrado!Y$2:Y$199,Concentrado!$A$2:$A$199,"="&amp;$A7,Concentrado!$B$2:$B$199, "=Tabasco")</f>
        <v>6</v>
      </c>
      <c r="Y7" s="9">
        <f>SUMIFS(Concentrado!Z$2:Z$199,Concentrado!$A$2:$A$199,"="&amp;$A7,Concentrado!$B$2:$B$199, "=Tabasco")</f>
        <v>9</v>
      </c>
      <c r="Z7" s="9">
        <f>SUMIFS(Concentrado!AA$2:AA$199,Concentrado!$A$2:$A$199,"="&amp;$A7,Concentrado!$B$2:$B$199, "=Tabasco")</f>
        <v>115659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"=Aguascalientes")</f>
        <v>1</v>
      </c>
      <c r="C2" s="9">
        <f>SUMIFS(Concentrado!D$2:D$199,Concentrado!$A$2:$A$199,"="&amp;$A2,Concentrado!$B$2:$B$199, "=Aguascalientes")</f>
        <v>28670</v>
      </c>
      <c r="D2" s="9">
        <f>SUMIFS(Concentrado!E$2:E$199,Concentrado!$A$2:$A$199,"="&amp;$A2,Concentrado!$B$2:$B$199, "=Aguascalientes")</f>
        <v>4539</v>
      </c>
      <c r="E2" s="9">
        <f>SUMIFS(Concentrado!F$2:F$199,Concentrado!$A$2:$A$199,"="&amp;$A2,Concentrado!$B$2:$B$199, "=Aguascalientes")</f>
        <v>2405</v>
      </c>
      <c r="F2" s="9">
        <f>SUMIFS(Concentrado!G$2:G$199,Concentrado!$A$2:$A$199,"="&amp;$A2,Concentrado!$B$2:$B$199, "=Aguascalientes")</f>
        <v>1710</v>
      </c>
      <c r="G2" s="9">
        <f>SUMIFS(Concentrado!H$2:H$199,Concentrado!$A$2:$A$199,"="&amp;$A2,Concentrado!$B$2:$B$199, "=Aguascalientes")</f>
        <v>1291</v>
      </c>
      <c r="H2" s="9">
        <f>SUMIFS(Concentrado!I$2:I$199,Concentrado!$A$2:$A$199,"="&amp;$A2,Concentrado!$B$2:$B$199, "=Aguascalientes")</f>
        <v>995</v>
      </c>
      <c r="I2" s="9">
        <f>SUMIFS(Concentrado!J$2:J$199,Concentrado!$A$2:$A$199,"="&amp;$A2,Concentrado!$B$2:$B$199, "=Aguascalientes")</f>
        <v>752</v>
      </c>
      <c r="J2" s="9">
        <f>SUMIFS(Concentrado!K$2:K$199,Concentrado!$A$2:$A$199,"="&amp;$A2,Concentrado!$B$2:$B$199, "=Aguascalientes")</f>
        <v>579</v>
      </c>
      <c r="K2" s="9">
        <f>SUMIFS(Concentrado!L$2:L$199,Concentrado!$A$2:$A$199,"="&amp;$A2,Concentrado!$B$2:$B$199, "=Aguascalientes")</f>
        <v>416</v>
      </c>
      <c r="L2" s="9">
        <f>SUMIFS(Concentrado!M$2:M$199,Concentrado!$A$2:$A$199,"="&amp;$A2,Concentrado!$B$2:$B$199, "=Aguascalientes")</f>
        <v>340</v>
      </c>
      <c r="M2" s="9">
        <f>SUMIFS(Concentrado!N$2:N$199,Concentrado!$A$2:$A$199,"="&amp;$A2,Concentrado!$B$2:$B$199, "=Aguascalientes")</f>
        <v>220</v>
      </c>
      <c r="N2" s="9">
        <f>SUMIFS(Concentrado!O$2:O$199,Concentrado!$A$2:$A$199,"="&amp;$A2,Concentrado!$B$2:$B$199, "=Aguascalientes")</f>
        <v>226</v>
      </c>
      <c r="O2" s="9">
        <f>SUMIFS(Concentrado!P$2:P$199,Concentrado!$A$2:$A$199,"="&amp;$A2,Concentrado!$B$2:$B$199, "=Aguascalientes")</f>
        <v>194</v>
      </c>
      <c r="P2" s="9">
        <f>SUMIFS(Concentrado!Q$2:Q$199,Concentrado!$A$2:$A$199,"="&amp;$A2,Concentrado!$B$2:$B$199, "=Aguascalientes")</f>
        <v>181</v>
      </c>
      <c r="Q2" s="9">
        <f>SUMIFS(Concentrado!R$2:R$199,Concentrado!$A$2:$A$199,"="&amp;$A2,Concentrado!$B$2:$B$199, "=Aguascalientes")</f>
        <v>673</v>
      </c>
      <c r="R2" s="9">
        <f>SUMIFS(Concentrado!S$2:S$199,Concentrado!$A$2:$A$199,"="&amp;$A2,Concentrado!$B$2:$B$199, "=Aguascalientes")</f>
        <v>350</v>
      </c>
      <c r="S2" s="9">
        <f>SUMIFS(Concentrado!T$2:T$199,Concentrado!$A$2:$A$199,"="&amp;$A2,Concentrado!$B$2:$B$199, "=Aguascalientes")</f>
        <v>392</v>
      </c>
      <c r="T2" s="9">
        <f>SUMIFS(Concentrado!U$2:U$199,Concentrado!$A$2:$A$199,"="&amp;$A2,Concentrado!$B$2:$B$199, "=Aguascalientes")</f>
        <v>29</v>
      </c>
      <c r="U2" s="9">
        <f>SUMIFS(Concentrado!V$2:V$199,Concentrado!$A$2:$A$199,"="&amp;$A2,Concentrado!$B$2:$B$199, "=Aguascalientes")</f>
        <v>10</v>
      </c>
      <c r="V2" s="9">
        <f>SUMIFS(Concentrado!W$2:W$199,Concentrado!$A$2:$A$199,"="&amp;$A2,Concentrado!$B$2:$B$199, "=Aguascalientes")</f>
        <v>1</v>
      </c>
      <c r="W2" s="9">
        <f>SUMIFS(Concentrado!X$2:X$199,Concentrado!$A$2:$A$199,"="&amp;$A2,Concentrado!$B$2:$B$199, "=Aguascalientes")</f>
        <v>0</v>
      </c>
      <c r="X2" s="9">
        <f>SUMIFS(Concentrado!Y$2:Y$199,Concentrado!$A$2:$A$199,"="&amp;$A2,Concentrado!$B$2:$B$199, "=Aguascalientes")</f>
        <v>1</v>
      </c>
      <c r="Y2" s="9">
        <f>SUMIFS(Concentrado!Z$2:Z$199,Concentrado!$A$2:$A$199,"="&amp;$A2,Concentrado!$B$2:$B$199, "=Aguascalientes")</f>
        <v>1</v>
      </c>
      <c r="Z2" s="9">
        <f>SUMIFS(Concentrado!AA$2:AA$199,Concentrado!$A$2:$A$199,"="&amp;$A2,Concentrado!$B$2:$B$199, "=Aguascalientes")</f>
        <v>43976</v>
      </c>
    </row>
    <row r="3" spans="1:26" x14ac:dyDescent="0.25">
      <c r="A3" s="6">
        <v>2018</v>
      </c>
      <c r="B3" s="9">
        <f>SUMIFS(Concentrado!C$2:C$199,Concentrado!$A$2:$A$199,"="&amp;$A3,Concentrado!$B$2:$B$199, "=Aguascalientes")</f>
        <v>4</v>
      </c>
      <c r="C3" s="9">
        <f>SUMIFS(Concentrado!D$2:D$199,Concentrado!$A$2:$A$199,"="&amp;$A3,Concentrado!$B$2:$B$199, "=Aguascalientes")</f>
        <v>24776</v>
      </c>
      <c r="D3" s="9">
        <f>SUMIFS(Concentrado!E$2:E$199,Concentrado!$A$2:$A$199,"="&amp;$A3,Concentrado!$B$2:$B$199, "=Aguascalientes")</f>
        <v>4103</v>
      </c>
      <c r="E3" s="9">
        <f>SUMIFS(Concentrado!F$2:F$199,Concentrado!$A$2:$A$199,"="&amp;$A3,Concentrado!$B$2:$B$199, "=Aguascalientes")</f>
        <v>2155</v>
      </c>
      <c r="F3" s="9">
        <f>SUMIFS(Concentrado!G$2:G$199,Concentrado!$A$2:$A$199,"="&amp;$A3,Concentrado!$B$2:$B$199, "=Aguascalientes")</f>
        <v>1654</v>
      </c>
      <c r="G3" s="9">
        <f>SUMIFS(Concentrado!H$2:H$199,Concentrado!$A$2:$A$199,"="&amp;$A3,Concentrado!$B$2:$B$199, "=Aguascalientes")</f>
        <v>1173</v>
      </c>
      <c r="H3" s="9">
        <f>SUMIFS(Concentrado!I$2:I$199,Concentrado!$A$2:$A$199,"="&amp;$A3,Concentrado!$B$2:$B$199, "=Aguascalientes")</f>
        <v>933</v>
      </c>
      <c r="I3" s="9">
        <f>SUMIFS(Concentrado!J$2:J$199,Concentrado!$A$2:$A$199,"="&amp;$A3,Concentrado!$B$2:$B$199, "=Aguascalientes")</f>
        <v>707</v>
      </c>
      <c r="J3" s="9">
        <f>SUMIFS(Concentrado!K$2:K$199,Concentrado!$A$2:$A$199,"="&amp;$A3,Concentrado!$B$2:$B$199, "=Aguascalientes")</f>
        <v>552</v>
      </c>
      <c r="K3" s="9">
        <f>SUMIFS(Concentrado!L$2:L$199,Concentrado!$A$2:$A$199,"="&amp;$A3,Concentrado!$B$2:$B$199, "=Aguascalientes")</f>
        <v>418</v>
      </c>
      <c r="L3" s="9">
        <f>SUMIFS(Concentrado!M$2:M$199,Concentrado!$A$2:$A$199,"="&amp;$A3,Concentrado!$B$2:$B$199, "=Aguascalientes")</f>
        <v>322</v>
      </c>
      <c r="M3" s="9">
        <f>SUMIFS(Concentrado!N$2:N$199,Concentrado!$A$2:$A$199,"="&amp;$A3,Concentrado!$B$2:$B$199, "=Aguascalientes")</f>
        <v>272</v>
      </c>
      <c r="N3" s="9">
        <f>SUMIFS(Concentrado!O$2:O$199,Concentrado!$A$2:$A$199,"="&amp;$A3,Concentrado!$B$2:$B$199, "=Aguascalientes")</f>
        <v>216</v>
      </c>
      <c r="O3" s="9">
        <f>SUMIFS(Concentrado!P$2:P$199,Concentrado!$A$2:$A$199,"="&amp;$A3,Concentrado!$B$2:$B$199, "=Aguascalientes")</f>
        <v>191</v>
      </c>
      <c r="P3" s="9">
        <f>SUMIFS(Concentrado!Q$2:Q$199,Concentrado!$A$2:$A$199,"="&amp;$A3,Concentrado!$B$2:$B$199, "=Aguascalientes")</f>
        <v>163</v>
      </c>
      <c r="Q3" s="9">
        <f>SUMIFS(Concentrado!R$2:R$199,Concentrado!$A$2:$A$199,"="&amp;$A3,Concentrado!$B$2:$B$199, "=Aguascalientes")</f>
        <v>671</v>
      </c>
      <c r="R3" s="9">
        <f>SUMIFS(Concentrado!S$2:S$199,Concentrado!$A$2:$A$199,"="&amp;$A3,Concentrado!$B$2:$B$199, "=Aguascalientes")</f>
        <v>372</v>
      </c>
      <c r="S3" s="9">
        <f>SUMIFS(Concentrado!T$2:T$199,Concentrado!$A$2:$A$199,"="&amp;$A3,Concentrado!$B$2:$B$199, "=Aguascalientes")</f>
        <v>413</v>
      </c>
      <c r="T3" s="9">
        <f>SUMIFS(Concentrado!U$2:U$199,Concentrado!$A$2:$A$199,"="&amp;$A3,Concentrado!$B$2:$B$199, "=Aguascalientes")</f>
        <v>50</v>
      </c>
      <c r="U3" s="9">
        <f>SUMIFS(Concentrado!V$2:V$199,Concentrado!$A$2:$A$199,"="&amp;$A3,Concentrado!$B$2:$B$199, "=Aguascalientes")</f>
        <v>10</v>
      </c>
      <c r="V3" s="9">
        <f>SUMIFS(Concentrado!W$2:W$199,Concentrado!$A$2:$A$199,"="&amp;$A3,Concentrado!$B$2:$B$199, "=Aguascalientes")</f>
        <v>1</v>
      </c>
      <c r="W3" s="9">
        <f>SUMIFS(Concentrado!X$2:X$199,Concentrado!$A$2:$A$199,"="&amp;$A3,Concentrado!$B$2:$B$199, "=Aguascalientes")</f>
        <v>2</v>
      </c>
      <c r="X3" s="9">
        <f>SUMIFS(Concentrado!Y$2:Y$199,Concentrado!$A$2:$A$199,"="&amp;$A3,Concentrado!$B$2:$B$199, "=Aguascalientes")</f>
        <v>0</v>
      </c>
      <c r="Y3" s="9">
        <f>SUMIFS(Concentrado!Z$2:Z$199,Concentrado!$A$2:$A$199,"="&amp;$A3,Concentrado!$B$2:$B$199, "=Aguascalientes")</f>
        <v>2</v>
      </c>
      <c r="Z3" s="9">
        <f>SUMIFS(Concentrado!AA$2:AA$199,Concentrado!$A$2:$A$199,"="&amp;$A3,Concentrado!$B$2:$B$199, "=Aguascalientes")</f>
        <v>39160</v>
      </c>
    </row>
    <row r="4" spans="1:26" x14ac:dyDescent="0.25">
      <c r="A4" s="6">
        <v>2019</v>
      </c>
      <c r="B4" s="9">
        <f>SUMIFS(Concentrado!C$2:C$199,Concentrado!$A$2:$A$199,"="&amp;$A4,Concentrado!$B$2:$B$199, "=Aguascalientes")</f>
        <v>506</v>
      </c>
      <c r="C4" s="9">
        <f>SUMIFS(Concentrado!D$2:D$199,Concentrado!$A$2:$A$199,"="&amp;$A4,Concentrado!$B$2:$B$199, "=Aguascalientes")</f>
        <v>23963</v>
      </c>
      <c r="D4" s="9">
        <f>SUMIFS(Concentrado!E$2:E$199,Concentrado!$A$2:$A$199,"="&amp;$A4,Concentrado!$B$2:$B$199, "=Aguascalientes")</f>
        <v>3855</v>
      </c>
      <c r="E4" s="9">
        <f>SUMIFS(Concentrado!F$2:F$199,Concentrado!$A$2:$A$199,"="&amp;$A4,Concentrado!$B$2:$B$199, "=Aguascalientes")</f>
        <v>1960</v>
      </c>
      <c r="F4" s="9">
        <f>SUMIFS(Concentrado!G$2:G$199,Concentrado!$A$2:$A$199,"="&amp;$A4,Concentrado!$B$2:$B$199, "=Aguascalientes")</f>
        <v>1479</v>
      </c>
      <c r="G4" s="9">
        <f>SUMIFS(Concentrado!H$2:H$199,Concentrado!$A$2:$A$199,"="&amp;$A4,Concentrado!$B$2:$B$199, "=Aguascalientes")</f>
        <v>1084</v>
      </c>
      <c r="H4" s="9">
        <f>SUMIFS(Concentrado!I$2:I$199,Concentrado!$A$2:$A$199,"="&amp;$A4,Concentrado!$B$2:$B$199, "=Aguascalientes")</f>
        <v>849</v>
      </c>
      <c r="I4" s="9">
        <f>SUMIFS(Concentrado!J$2:J$199,Concentrado!$A$2:$A$199,"="&amp;$A4,Concentrado!$B$2:$B$199, "=Aguascalientes")</f>
        <v>652</v>
      </c>
      <c r="J4" s="9">
        <f>SUMIFS(Concentrado!K$2:K$199,Concentrado!$A$2:$A$199,"="&amp;$A4,Concentrado!$B$2:$B$199, "=Aguascalientes")</f>
        <v>525</v>
      </c>
      <c r="K4" s="9">
        <f>SUMIFS(Concentrado!L$2:L$199,Concentrado!$A$2:$A$199,"="&amp;$A4,Concentrado!$B$2:$B$199, "=Aguascalientes")</f>
        <v>446</v>
      </c>
      <c r="L4" s="9">
        <f>SUMIFS(Concentrado!M$2:M$199,Concentrado!$A$2:$A$199,"="&amp;$A4,Concentrado!$B$2:$B$199, "=Aguascalientes")</f>
        <v>305</v>
      </c>
      <c r="M4" s="9">
        <f>SUMIFS(Concentrado!N$2:N$199,Concentrado!$A$2:$A$199,"="&amp;$A4,Concentrado!$B$2:$B$199, "=Aguascalientes")</f>
        <v>293</v>
      </c>
      <c r="N4" s="9">
        <f>SUMIFS(Concentrado!O$2:O$199,Concentrado!$A$2:$A$199,"="&amp;$A4,Concentrado!$B$2:$B$199, "=Aguascalientes")</f>
        <v>224</v>
      </c>
      <c r="O4" s="9">
        <f>SUMIFS(Concentrado!P$2:P$199,Concentrado!$A$2:$A$199,"="&amp;$A4,Concentrado!$B$2:$B$199, "=Aguascalientes")</f>
        <v>178</v>
      </c>
      <c r="P4" s="9">
        <f>SUMIFS(Concentrado!Q$2:Q$199,Concentrado!$A$2:$A$199,"="&amp;$A4,Concentrado!$B$2:$B$199, "=Aguascalientes")</f>
        <v>176</v>
      </c>
      <c r="Q4" s="9">
        <f>SUMIFS(Concentrado!R$2:R$199,Concentrado!$A$2:$A$199,"="&amp;$A4,Concentrado!$B$2:$B$199, "=Aguascalientes")</f>
        <v>615</v>
      </c>
      <c r="R4" s="9">
        <f>SUMIFS(Concentrado!S$2:S$199,Concentrado!$A$2:$A$199,"="&amp;$A4,Concentrado!$B$2:$B$199, "=Aguascalientes")</f>
        <v>303</v>
      </c>
      <c r="S4" s="9">
        <f>SUMIFS(Concentrado!T$2:T$199,Concentrado!$A$2:$A$199,"="&amp;$A4,Concentrado!$B$2:$B$199, "=Aguascalientes")</f>
        <v>349</v>
      </c>
      <c r="T4" s="9">
        <f>SUMIFS(Concentrado!U$2:U$199,Concentrado!$A$2:$A$199,"="&amp;$A4,Concentrado!$B$2:$B$199, "=Aguascalientes")</f>
        <v>45</v>
      </c>
      <c r="U4" s="9">
        <f>SUMIFS(Concentrado!V$2:V$199,Concentrado!$A$2:$A$199,"="&amp;$A4,Concentrado!$B$2:$B$199, "=Aguascalientes")</f>
        <v>15</v>
      </c>
      <c r="V4" s="9">
        <f>SUMIFS(Concentrado!W$2:W$199,Concentrado!$A$2:$A$199,"="&amp;$A4,Concentrado!$B$2:$B$199, "=Aguascalientes")</f>
        <v>0</v>
      </c>
      <c r="W4" s="9">
        <f>SUMIFS(Concentrado!X$2:X$199,Concentrado!$A$2:$A$199,"="&amp;$A4,Concentrado!$B$2:$B$199, "=Aguascalientes")</f>
        <v>0</v>
      </c>
      <c r="X4" s="9">
        <f>SUMIFS(Concentrado!Y$2:Y$199,Concentrado!$A$2:$A$199,"="&amp;$A4,Concentrado!$B$2:$B$199, "=Aguascalientes")</f>
        <v>1</v>
      </c>
      <c r="Y4" s="9">
        <f>SUMIFS(Concentrado!Z$2:Z$199,Concentrado!$A$2:$A$199,"="&amp;$A4,Concentrado!$B$2:$B$199, "=Aguascalientes")</f>
        <v>2</v>
      </c>
      <c r="Z4" s="9">
        <f>SUMIFS(Concentrado!AA$2:AA$199,Concentrado!$A$2:$A$199,"="&amp;$A4,Concentrado!$B$2:$B$199, "=Aguascalientes")</f>
        <v>37825</v>
      </c>
    </row>
    <row r="5" spans="1:26" x14ac:dyDescent="0.25">
      <c r="A5" s="6">
        <v>2020</v>
      </c>
      <c r="B5" s="9">
        <f>SUMIFS(Concentrado!C$2:C$199,Concentrado!$A$2:$A$199,"="&amp;$A5,Concentrado!$B$2:$B$199, "=Aguascalientes")</f>
        <v>20</v>
      </c>
      <c r="C5" s="9">
        <f>SUMIFS(Concentrado!D$2:D$199,Concentrado!$A$2:$A$199,"="&amp;$A5,Concentrado!$B$2:$B$199, "=Aguascalientes")</f>
        <v>20317</v>
      </c>
      <c r="D5" s="9">
        <f>SUMIFS(Concentrado!E$2:E$199,Concentrado!$A$2:$A$199,"="&amp;$A5,Concentrado!$B$2:$B$199, "=Aguascalientes")</f>
        <v>3315</v>
      </c>
      <c r="E5" s="9">
        <f>SUMIFS(Concentrado!F$2:F$199,Concentrado!$A$2:$A$199,"="&amp;$A5,Concentrado!$B$2:$B$199, "=Aguascalientes")</f>
        <v>1696</v>
      </c>
      <c r="F5" s="9">
        <f>SUMIFS(Concentrado!G$2:G$199,Concentrado!$A$2:$A$199,"="&amp;$A5,Concentrado!$B$2:$B$199, "=Aguascalientes")</f>
        <v>1167</v>
      </c>
      <c r="G5" s="9">
        <f>SUMIFS(Concentrado!H$2:H$199,Concentrado!$A$2:$A$199,"="&amp;$A5,Concentrado!$B$2:$B$199, "=Aguascalientes")</f>
        <v>831</v>
      </c>
      <c r="H5" s="9">
        <f>SUMIFS(Concentrado!I$2:I$199,Concentrado!$A$2:$A$199,"="&amp;$A5,Concentrado!$B$2:$B$199, "=Aguascalientes")</f>
        <v>653</v>
      </c>
      <c r="I5" s="9">
        <f>SUMIFS(Concentrado!J$2:J$199,Concentrado!$A$2:$A$199,"="&amp;$A5,Concentrado!$B$2:$B$199, "=Aguascalientes")</f>
        <v>523</v>
      </c>
      <c r="J5" s="9">
        <f>SUMIFS(Concentrado!K$2:K$199,Concentrado!$A$2:$A$199,"="&amp;$A5,Concentrado!$B$2:$B$199, "=Aguascalientes")</f>
        <v>372</v>
      </c>
      <c r="K5" s="9">
        <f>SUMIFS(Concentrado!L$2:L$199,Concentrado!$A$2:$A$199,"="&amp;$A5,Concentrado!$B$2:$B$199, "=Aguascalientes")</f>
        <v>326</v>
      </c>
      <c r="L5" s="9">
        <f>SUMIFS(Concentrado!M$2:M$199,Concentrado!$A$2:$A$199,"="&amp;$A5,Concentrado!$B$2:$B$199, "=Aguascalientes")</f>
        <v>288</v>
      </c>
      <c r="M5" s="9">
        <f>SUMIFS(Concentrado!N$2:N$199,Concentrado!$A$2:$A$199,"="&amp;$A5,Concentrado!$B$2:$B$199, "=Aguascalientes")</f>
        <v>236</v>
      </c>
      <c r="N5" s="9">
        <f>SUMIFS(Concentrado!O$2:O$199,Concentrado!$A$2:$A$199,"="&amp;$A5,Concentrado!$B$2:$B$199, "=Aguascalientes")</f>
        <v>207</v>
      </c>
      <c r="O5" s="9">
        <f>SUMIFS(Concentrado!P$2:P$199,Concentrado!$A$2:$A$199,"="&amp;$A5,Concentrado!$B$2:$B$199, "=Aguascalientes")</f>
        <v>142</v>
      </c>
      <c r="P5" s="9">
        <f>SUMIFS(Concentrado!Q$2:Q$199,Concentrado!$A$2:$A$199,"="&amp;$A5,Concentrado!$B$2:$B$199, "=Aguascalientes")</f>
        <v>114</v>
      </c>
      <c r="Q5" s="9">
        <f>SUMIFS(Concentrado!R$2:R$199,Concentrado!$A$2:$A$199,"="&amp;$A5,Concentrado!$B$2:$B$199, "=Aguascalientes")</f>
        <v>559</v>
      </c>
      <c r="R5" s="9">
        <f>SUMIFS(Concentrado!S$2:S$199,Concentrado!$A$2:$A$199,"="&amp;$A5,Concentrado!$B$2:$B$199, "=Aguascalientes")</f>
        <v>322</v>
      </c>
      <c r="S5" s="9">
        <f>SUMIFS(Concentrado!T$2:T$199,Concentrado!$A$2:$A$199,"="&amp;$A5,Concentrado!$B$2:$B$199, "=Aguascalientes")</f>
        <v>320</v>
      </c>
      <c r="T5" s="9">
        <f>SUMIFS(Concentrado!U$2:U$199,Concentrado!$A$2:$A$199,"="&amp;$A5,Concentrado!$B$2:$B$199, "=Aguascalientes")</f>
        <v>55</v>
      </c>
      <c r="U5" s="9">
        <f>SUMIFS(Concentrado!V$2:V$199,Concentrado!$A$2:$A$199,"="&amp;$A5,Concentrado!$B$2:$B$199, "=Aguascalientes")</f>
        <v>20</v>
      </c>
      <c r="V5" s="9">
        <f>SUMIFS(Concentrado!W$2:W$199,Concentrado!$A$2:$A$199,"="&amp;$A5,Concentrado!$B$2:$B$199, "=Aguascalientes")</f>
        <v>3</v>
      </c>
      <c r="W5" s="9">
        <f>SUMIFS(Concentrado!X$2:X$199,Concentrado!$A$2:$A$199,"="&amp;$A5,Concentrado!$B$2:$B$199, "=Aguascalientes")</f>
        <v>0</v>
      </c>
      <c r="X5" s="9">
        <f>SUMIFS(Concentrado!Y$2:Y$199,Concentrado!$A$2:$A$199,"="&amp;$A5,Concentrado!$B$2:$B$199, "=Aguascalientes")</f>
        <v>0</v>
      </c>
      <c r="Y5" s="9">
        <f>SUMIFS(Concentrado!Z$2:Z$199,Concentrado!$A$2:$A$199,"="&amp;$A5,Concentrado!$B$2:$B$199, "=Aguascalientes")</f>
        <v>0</v>
      </c>
      <c r="Z5" s="9">
        <f>SUMIFS(Concentrado!AA$2:AA$199,Concentrado!$A$2:$A$199,"="&amp;$A5,Concentrado!$B$2:$B$199, "=Aguascalientes")</f>
        <v>31486</v>
      </c>
    </row>
    <row r="6" spans="1:26" x14ac:dyDescent="0.25">
      <c r="A6" s="6">
        <v>2021</v>
      </c>
      <c r="B6" s="9">
        <f>SUMIFS(Concentrado!C$2:C$199,Concentrado!$A$2:$A$199,"="&amp;$A6,Concentrado!$B$2:$B$199, "=Aguascalientes")</f>
        <v>1</v>
      </c>
      <c r="C6" s="9">
        <f>SUMIFS(Concentrado!D$2:D$199,Concentrado!$A$2:$A$199,"="&amp;$A6,Concentrado!$B$2:$B$199, "=Aguascalientes")</f>
        <v>20853</v>
      </c>
      <c r="D6" s="9">
        <f>SUMIFS(Concentrado!E$2:E$199,Concentrado!$A$2:$A$199,"="&amp;$A6,Concentrado!$B$2:$B$199, "=Aguascalientes")</f>
        <v>3894</v>
      </c>
      <c r="E6" s="9">
        <f>SUMIFS(Concentrado!F$2:F$199,Concentrado!$A$2:$A$199,"="&amp;$A6,Concentrado!$B$2:$B$199, "=Aguascalientes")</f>
        <v>1861</v>
      </c>
      <c r="F6" s="9">
        <f>SUMIFS(Concentrado!G$2:G$199,Concentrado!$A$2:$A$199,"="&amp;$A6,Concentrado!$B$2:$B$199, "=Aguascalientes")</f>
        <v>1323</v>
      </c>
      <c r="G6" s="9">
        <f>SUMIFS(Concentrado!H$2:H$199,Concentrado!$A$2:$A$199,"="&amp;$A6,Concentrado!$B$2:$B$199, "=Aguascalientes")</f>
        <v>925</v>
      </c>
      <c r="H6" s="9">
        <f>SUMIFS(Concentrado!I$2:I$199,Concentrado!$A$2:$A$199,"="&amp;$A6,Concentrado!$B$2:$B$199, "=Aguascalientes")</f>
        <v>700</v>
      </c>
      <c r="I6" s="9">
        <f>SUMIFS(Concentrado!J$2:J$199,Concentrado!$A$2:$A$199,"="&amp;$A6,Concentrado!$B$2:$B$199, "=Aguascalientes")</f>
        <v>554</v>
      </c>
      <c r="J6" s="9">
        <f>SUMIFS(Concentrado!K$2:K$199,Concentrado!$A$2:$A$199,"="&amp;$A6,Concentrado!$B$2:$B$199, "=Aguascalientes")</f>
        <v>401</v>
      </c>
      <c r="K6" s="9">
        <f>SUMIFS(Concentrado!L$2:L$199,Concentrado!$A$2:$A$199,"="&amp;$A6,Concentrado!$B$2:$B$199, "=Aguascalientes")</f>
        <v>342</v>
      </c>
      <c r="L6" s="9">
        <f>SUMIFS(Concentrado!M$2:M$199,Concentrado!$A$2:$A$199,"="&amp;$A6,Concentrado!$B$2:$B$199, "=Aguascalientes")</f>
        <v>287</v>
      </c>
      <c r="M6" s="9">
        <f>SUMIFS(Concentrado!N$2:N$199,Concentrado!$A$2:$A$199,"="&amp;$A6,Concentrado!$B$2:$B$199, "=Aguascalientes")</f>
        <v>255</v>
      </c>
      <c r="N6" s="9">
        <f>SUMIFS(Concentrado!O$2:O$199,Concentrado!$A$2:$A$199,"="&amp;$A6,Concentrado!$B$2:$B$199, "=Aguascalientes")</f>
        <v>218</v>
      </c>
      <c r="O6" s="9">
        <f>SUMIFS(Concentrado!P$2:P$199,Concentrado!$A$2:$A$199,"="&amp;$A6,Concentrado!$B$2:$B$199, "=Aguascalientes")</f>
        <v>187</v>
      </c>
      <c r="P6" s="9">
        <f>SUMIFS(Concentrado!Q$2:Q$199,Concentrado!$A$2:$A$199,"="&amp;$A6,Concentrado!$B$2:$B$199, "=Aguascalientes")</f>
        <v>161</v>
      </c>
      <c r="Q6" s="9">
        <f>SUMIFS(Concentrado!R$2:R$199,Concentrado!$A$2:$A$199,"="&amp;$A6,Concentrado!$B$2:$B$199, "=Aguascalientes")</f>
        <v>695</v>
      </c>
      <c r="R6" s="9">
        <f>SUMIFS(Concentrado!S$2:S$199,Concentrado!$A$2:$A$199,"="&amp;$A6,Concentrado!$B$2:$B$199, "=Aguascalientes")</f>
        <v>409</v>
      </c>
      <c r="S6" s="9">
        <f>SUMIFS(Concentrado!T$2:T$199,Concentrado!$A$2:$A$199,"="&amp;$A6,Concentrado!$B$2:$B$199, "=Aguascalientes")</f>
        <v>390</v>
      </c>
      <c r="T6" s="9">
        <f>SUMIFS(Concentrado!U$2:U$199,Concentrado!$A$2:$A$199,"="&amp;$A6,Concentrado!$B$2:$B$199, "=Aguascalientes")</f>
        <v>59</v>
      </c>
      <c r="U6" s="9">
        <f>SUMIFS(Concentrado!V$2:V$199,Concentrado!$A$2:$A$199,"="&amp;$A6,Concentrado!$B$2:$B$199, "=Aguascalientes")</f>
        <v>8</v>
      </c>
      <c r="V6" s="9">
        <f>SUMIFS(Concentrado!W$2:W$199,Concentrado!$A$2:$A$199,"="&amp;$A6,Concentrado!$B$2:$B$199, "=Aguascalientes")</f>
        <v>2</v>
      </c>
      <c r="W6" s="9">
        <f>SUMIFS(Concentrado!X$2:X$199,Concentrado!$A$2:$A$199,"="&amp;$A6,Concentrado!$B$2:$B$199, "=Aguascalientes")</f>
        <v>0</v>
      </c>
      <c r="X6" s="9">
        <f>SUMIFS(Concentrado!Y$2:Y$199,Concentrado!$A$2:$A$199,"="&amp;$A6,Concentrado!$B$2:$B$199, "=Aguascalientes")</f>
        <v>0</v>
      </c>
      <c r="Y6" s="9">
        <f>SUMIFS(Concentrado!Z$2:Z$199,Concentrado!$A$2:$A$199,"="&amp;$A6,Concentrado!$B$2:$B$199, "=Aguascalientes")</f>
        <v>1</v>
      </c>
      <c r="Z6" s="9">
        <f>SUMIFS(Concentrado!AA$2:AA$199,Concentrado!$A$2:$A$199,"="&amp;$A6,Concentrado!$B$2:$B$199, "=Aguascalientes")</f>
        <v>33526</v>
      </c>
    </row>
    <row r="7" spans="1:26" x14ac:dyDescent="0.25">
      <c r="A7" s="6">
        <v>2022</v>
      </c>
      <c r="B7" s="9">
        <f>SUMIFS(Concentrado!C$2:C$199,Concentrado!$A$2:$A$199,"="&amp;$A7,Concentrado!$B$2:$B$199, "=Aguascalientes")</f>
        <v>0</v>
      </c>
      <c r="C7" s="9">
        <f>SUMIFS(Concentrado!D$2:D$199,Concentrado!$A$2:$A$199,"="&amp;$A7,Concentrado!$B$2:$B$199, "=Aguascalientes")</f>
        <v>9997</v>
      </c>
      <c r="D7" s="9">
        <f>SUMIFS(Concentrado!E$2:E$199,Concentrado!$A$2:$A$199,"="&amp;$A7,Concentrado!$B$2:$B$199, "=Aguascalientes")</f>
        <v>2386</v>
      </c>
      <c r="E7" s="9">
        <f>SUMIFS(Concentrado!F$2:F$199,Concentrado!$A$2:$A$199,"="&amp;$A7,Concentrado!$B$2:$B$199, "=Aguascalientes")</f>
        <v>1094</v>
      </c>
      <c r="F7" s="9">
        <f>SUMIFS(Concentrado!G$2:G$199,Concentrado!$A$2:$A$199,"="&amp;$A7,Concentrado!$B$2:$B$199, "=Aguascalientes")</f>
        <v>738</v>
      </c>
      <c r="G7" s="9">
        <f>SUMIFS(Concentrado!H$2:H$199,Concentrado!$A$2:$A$199,"="&amp;$A7,Concentrado!$B$2:$B$199, "=Aguascalientes")</f>
        <v>450</v>
      </c>
      <c r="H7" s="9">
        <f>SUMIFS(Concentrado!I$2:I$199,Concentrado!$A$2:$A$199,"="&amp;$A7,Concentrado!$B$2:$B$199, "=Aguascalientes")</f>
        <v>353</v>
      </c>
      <c r="I7" s="9">
        <f>SUMIFS(Concentrado!J$2:J$199,Concentrado!$A$2:$A$199,"="&amp;$A7,Concentrado!$B$2:$B$199, "=Aguascalientes")</f>
        <v>274</v>
      </c>
      <c r="J7" s="9">
        <f>SUMIFS(Concentrado!K$2:K$199,Concentrado!$A$2:$A$199,"="&amp;$A7,Concentrado!$B$2:$B$199, "=Aguascalientes")</f>
        <v>224</v>
      </c>
      <c r="K7" s="9">
        <f>SUMIFS(Concentrado!L$2:L$199,Concentrado!$A$2:$A$199,"="&amp;$A7,Concentrado!$B$2:$B$199, "=Aguascalientes")</f>
        <v>162</v>
      </c>
      <c r="L7" s="9">
        <f>SUMIFS(Concentrado!M$2:M$199,Concentrado!$A$2:$A$199,"="&amp;$A7,Concentrado!$B$2:$B$199, "=Aguascalientes")</f>
        <v>124</v>
      </c>
      <c r="M7" s="9">
        <f>SUMIFS(Concentrado!N$2:N$199,Concentrado!$A$2:$A$199,"="&amp;$A7,Concentrado!$B$2:$B$199, "=Aguascalientes")</f>
        <v>131</v>
      </c>
      <c r="N7" s="9">
        <f>SUMIFS(Concentrado!O$2:O$199,Concentrado!$A$2:$A$199,"="&amp;$A7,Concentrado!$B$2:$B$199, "=Aguascalientes")</f>
        <v>90</v>
      </c>
      <c r="O7" s="9">
        <f>SUMIFS(Concentrado!P$2:P$199,Concentrado!$A$2:$A$199,"="&amp;$A7,Concentrado!$B$2:$B$199, "=Aguascalientes")</f>
        <v>79</v>
      </c>
      <c r="P7" s="9">
        <f>SUMIFS(Concentrado!Q$2:Q$199,Concentrado!$A$2:$A$199,"="&amp;$A7,Concentrado!$B$2:$B$199, "=Aguascalientes")</f>
        <v>68</v>
      </c>
      <c r="Q7" s="9">
        <f>SUMIFS(Concentrado!R$2:R$199,Concentrado!$A$2:$A$199,"="&amp;$A7,Concentrado!$B$2:$B$199, "=Aguascalientes")</f>
        <v>264</v>
      </c>
      <c r="R7" s="9">
        <f>SUMIFS(Concentrado!S$2:S$199,Concentrado!$A$2:$A$199,"="&amp;$A7,Concentrado!$B$2:$B$199, "=Aguascalientes")</f>
        <v>157</v>
      </c>
      <c r="S7" s="9">
        <f>SUMIFS(Concentrado!T$2:T$199,Concentrado!$A$2:$A$199,"="&amp;$A7,Concentrado!$B$2:$B$199, "=Aguascalientes")</f>
        <v>173</v>
      </c>
      <c r="T7" s="9">
        <f>SUMIFS(Concentrado!U$2:U$199,Concentrado!$A$2:$A$199,"="&amp;$A7,Concentrado!$B$2:$B$199, "=Aguascalientes")</f>
        <v>23</v>
      </c>
      <c r="U7" s="9">
        <f>SUMIFS(Concentrado!V$2:V$199,Concentrado!$A$2:$A$199,"="&amp;$A7,Concentrado!$B$2:$B$199, "=Aguascalientes")</f>
        <v>8</v>
      </c>
      <c r="V7" s="9">
        <f>SUMIFS(Concentrado!W$2:W$199,Concentrado!$A$2:$A$199,"="&amp;$A7,Concentrado!$B$2:$B$199, "=Aguascalientes")</f>
        <v>1</v>
      </c>
      <c r="W7" s="9">
        <f>SUMIFS(Concentrado!X$2:X$199,Concentrado!$A$2:$A$199,"="&amp;$A7,Concentrado!$B$2:$B$199, "=Aguascalientes")</f>
        <v>1</v>
      </c>
      <c r="X7" s="9">
        <f>SUMIFS(Concentrado!Y$2:Y$199,Concentrado!$A$2:$A$199,"="&amp;$A7,Concentrado!$B$2:$B$199, "=Aguascalientes")</f>
        <v>0</v>
      </c>
      <c r="Y7" s="9">
        <f>SUMIFS(Concentrado!Z$2:Z$199,Concentrado!$A$2:$A$199,"="&amp;$A7,Concentrado!$B$2:$B$199, "=Aguascalientes")</f>
        <v>0</v>
      </c>
      <c r="Z7" s="9">
        <f>SUMIFS(Concentrado!AA$2:AA$199,Concentrado!$A$2:$A$199,"="&amp;$A7,Concentrado!$B$2:$B$199, "=Aguascalientes")</f>
        <v>16797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"=Tamaulipas")</f>
        <v>269</v>
      </c>
      <c r="C2" s="9">
        <f>SUMIFS(Concentrado!D$2:D$199,Concentrado!$A$2:$A$199,"="&amp;$A2,Concentrado!$B$2:$B$199, "=Tamaulipas")</f>
        <v>29328</v>
      </c>
      <c r="D2" s="9">
        <f>SUMIFS(Concentrado!E$2:E$199,Concentrado!$A$2:$A$199,"="&amp;$A2,Concentrado!$B$2:$B$199, "=Tamaulipas")</f>
        <v>19126</v>
      </c>
      <c r="E2" s="9">
        <f>SUMIFS(Concentrado!F$2:F$199,Concentrado!$A$2:$A$199,"="&amp;$A2,Concentrado!$B$2:$B$199, "=Tamaulipas")</f>
        <v>9036</v>
      </c>
      <c r="F2" s="9">
        <f>SUMIFS(Concentrado!G$2:G$199,Concentrado!$A$2:$A$199,"="&amp;$A2,Concentrado!$B$2:$B$199, "=Tamaulipas")</f>
        <v>4851</v>
      </c>
      <c r="G2" s="9">
        <f>SUMIFS(Concentrado!H$2:H$199,Concentrado!$A$2:$A$199,"="&amp;$A2,Concentrado!$B$2:$B$199, "=Tamaulipas")</f>
        <v>3098</v>
      </c>
      <c r="H2" s="9">
        <f>SUMIFS(Concentrado!I$2:I$199,Concentrado!$A$2:$A$199,"="&amp;$A2,Concentrado!$B$2:$B$199, "=Tamaulipas")</f>
        <v>2404</v>
      </c>
      <c r="I2" s="9">
        <f>SUMIFS(Concentrado!J$2:J$199,Concentrado!$A$2:$A$199,"="&amp;$A2,Concentrado!$B$2:$B$199, "=Tamaulipas")</f>
        <v>1738</v>
      </c>
      <c r="J2" s="9">
        <f>SUMIFS(Concentrado!K$2:K$199,Concentrado!$A$2:$A$199,"="&amp;$A2,Concentrado!$B$2:$B$199, "=Tamaulipas")</f>
        <v>1394</v>
      </c>
      <c r="K2" s="9">
        <f>SUMIFS(Concentrado!L$2:L$199,Concentrado!$A$2:$A$199,"="&amp;$A2,Concentrado!$B$2:$B$199, "=Tamaulipas")</f>
        <v>959</v>
      </c>
      <c r="L2" s="9">
        <f>SUMIFS(Concentrado!M$2:M$199,Concentrado!$A$2:$A$199,"="&amp;$A2,Concentrado!$B$2:$B$199, "=Tamaulipas")</f>
        <v>818</v>
      </c>
      <c r="M2" s="9">
        <f>SUMIFS(Concentrado!N$2:N$199,Concentrado!$A$2:$A$199,"="&amp;$A2,Concentrado!$B$2:$B$199, "=Tamaulipas")</f>
        <v>622</v>
      </c>
      <c r="N2" s="9">
        <f>SUMIFS(Concentrado!O$2:O$199,Concentrado!$A$2:$A$199,"="&amp;$A2,Concentrado!$B$2:$B$199, "=Tamaulipas")</f>
        <v>535</v>
      </c>
      <c r="O2" s="9">
        <f>SUMIFS(Concentrado!P$2:P$199,Concentrado!$A$2:$A$199,"="&amp;$A2,Concentrado!$B$2:$B$199, "=Tamaulipas")</f>
        <v>462</v>
      </c>
      <c r="P2" s="9">
        <f>SUMIFS(Concentrado!Q$2:Q$199,Concentrado!$A$2:$A$199,"="&amp;$A2,Concentrado!$B$2:$B$199, "=Tamaulipas")</f>
        <v>373</v>
      </c>
      <c r="Q2" s="9">
        <f>SUMIFS(Concentrado!R$2:R$199,Concentrado!$A$2:$A$199,"="&amp;$A2,Concentrado!$B$2:$B$199, "=Tamaulipas")</f>
        <v>1632</v>
      </c>
      <c r="R2" s="9">
        <f>SUMIFS(Concentrado!S$2:S$199,Concentrado!$A$2:$A$199,"="&amp;$A2,Concentrado!$B$2:$B$199, "=Tamaulipas")</f>
        <v>798</v>
      </c>
      <c r="S2" s="9">
        <f>SUMIFS(Concentrado!T$2:T$199,Concentrado!$A$2:$A$199,"="&amp;$A2,Concentrado!$B$2:$B$199, "=Tamaulipas")</f>
        <v>593</v>
      </c>
      <c r="T2" s="9">
        <f>SUMIFS(Concentrado!U$2:U$199,Concentrado!$A$2:$A$199,"="&amp;$A2,Concentrado!$B$2:$B$199, "=Tamaulipas")</f>
        <v>79</v>
      </c>
      <c r="U2" s="9">
        <f>SUMIFS(Concentrado!V$2:V$199,Concentrado!$A$2:$A$199,"="&amp;$A2,Concentrado!$B$2:$B$199, "=Tamaulipas")</f>
        <v>25</v>
      </c>
      <c r="V2" s="9">
        <f>SUMIFS(Concentrado!W$2:W$199,Concentrado!$A$2:$A$199,"="&amp;$A2,Concentrado!$B$2:$B$199, "=Tamaulipas")</f>
        <v>4</v>
      </c>
      <c r="W2" s="9">
        <f>SUMIFS(Concentrado!X$2:X$199,Concentrado!$A$2:$A$199,"="&amp;$A2,Concentrado!$B$2:$B$199, "=Tamaulipas")</f>
        <v>3</v>
      </c>
      <c r="X2" s="9">
        <f>SUMIFS(Concentrado!Y$2:Y$199,Concentrado!$A$2:$A$199,"="&amp;$A2,Concentrado!$B$2:$B$199, "=Tamaulipas")</f>
        <v>0</v>
      </c>
      <c r="Y2" s="9">
        <f>SUMIFS(Concentrado!Z$2:Z$199,Concentrado!$A$2:$A$199,"="&amp;$A2,Concentrado!$B$2:$B$199, "=Tamaulipas")</f>
        <v>0</v>
      </c>
      <c r="Z2" s="9">
        <f>SUMIFS(Concentrado!AA$2:AA$199,Concentrado!$A$2:$A$199,"="&amp;$A2,Concentrado!$B$2:$B$199, "=Tamaulipas")</f>
        <v>78147</v>
      </c>
    </row>
    <row r="3" spans="1:26" x14ac:dyDescent="0.25">
      <c r="A3" s="6">
        <v>2018</v>
      </c>
      <c r="B3" s="9">
        <f>SUMIFS(Concentrado!C$2:C$199,Concentrado!$A$2:$A$199,"="&amp;$A3,Concentrado!$B$2:$B$199, "=Tamaulipas")</f>
        <v>530</v>
      </c>
      <c r="C3" s="9">
        <f>SUMIFS(Concentrado!D$2:D$199,Concentrado!$A$2:$A$199,"="&amp;$A3,Concentrado!$B$2:$B$199, "=Tamaulipas")</f>
        <v>28448</v>
      </c>
      <c r="D3" s="9">
        <f>SUMIFS(Concentrado!E$2:E$199,Concentrado!$A$2:$A$199,"="&amp;$A3,Concentrado!$B$2:$B$199, "=Tamaulipas")</f>
        <v>18581</v>
      </c>
      <c r="E3" s="9">
        <f>SUMIFS(Concentrado!F$2:F$199,Concentrado!$A$2:$A$199,"="&amp;$A3,Concentrado!$B$2:$B$199, "=Tamaulipas")</f>
        <v>8977</v>
      </c>
      <c r="F3" s="9">
        <f>SUMIFS(Concentrado!G$2:G$199,Concentrado!$A$2:$A$199,"="&amp;$A3,Concentrado!$B$2:$B$199, "=Tamaulipas")</f>
        <v>4743</v>
      </c>
      <c r="G3" s="9">
        <f>SUMIFS(Concentrado!H$2:H$199,Concentrado!$A$2:$A$199,"="&amp;$A3,Concentrado!$B$2:$B$199, "=Tamaulipas")</f>
        <v>3060</v>
      </c>
      <c r="H3" s="9">
        <f>SUMIFS(Concentrado!I$2:I$199,Concentrado!$A$2:$A$199,"="&amp;$A3,Concentrado!$B$2:$B$199, "=Tamaulipas")</f>
        <v>2311</v>
      </c>
      <c r="I3" s="9">
        <f>SUMIFS(Concentrado!J$2:J$199,Concentrado!$A$2:$A$199,"="&amp;$A3,Concentrado!$B$2:$B$199, "=Tamaulipas")</f>
        <v>1888</v>
      </c>
      <c r="J3" s="9">
        <f>SUMIFS(Concentrado!K$2:K$199,Concentrado!$A$2:$A$199,"="&amp;$A3,Concentrado!$B$2:$B$199, "=Tamaulipas")</f>
        <v>1411</v>
      </c>
      <c r="K3" s="9">
        <f>SUMIFS(Concentrado!L$2:L$199,Concentrado!$A$2:$A$199,"="&amp;$A3,Concentrado!$B$2:$B$199, "=Tamaulipas")</f>
        <v>1066</v>
      </c>
      <c r="L3" s="9">
        <f>SUMIFS(Concentrado!M$2:M$199,Concentrado!$A$2:$A$199,"="&amp;$A3,Concentrado!$B$2:$B$199, "=Tamaulipas")</f>
        <v>832</v>
      </c>
      <c r="M3" s="9">
        <f>SUMIFS(Concentrado!N$2:N$199,Concentrado!$A$2:$A$199,"="&amp;$A3,Concentrado!$B$2:$B$199, "=Tamaulipas")</f>
        <v>698</v>
      </c>
      <c r="N3" s="9">
        <f>SUMIFS(Concentrado!O$2:O$199,Concentrado!$A$2:$A$199,"="&amp;$A3,Concentrado!$B$2:$B$199, "=Tamaulipas")</f>
        <v>581</v>
      </c>
      <c r="O3" s="9">
        <f>SUMIFS(Concentrado!P$2:P$199,Concentrado!$A$2:$A$199,"="&amp;$A3,Concentrado!$B$2:$B$199, "=Tamaulipas")</f>
        <v>469</v>
      </c>
      <c r="P3" s="9">
        <f>SUMIFS(Concentrado!Q$2:Q$199,Concentrado!$A$2:$A$199,"="&amp;$A3,Concentrado!$B$2:$B$199, "=Tamaulipas")</f>
        <v>400</v>
      </c>
      <c r="Q3" s="9">
        <f>SUMIFS(Concentrado!R$2:R$199,Concentrado!$A$2:$A$199,"="&amp;$A3,Concentrado!$B$2:$B$199, "=Tamaulipas")</f>
        <v>1686</v>
      </c>
      <c r="R3" s="9">
        <f>SUMIFS(Concentrado!S$2:S$199,Concentrado!$A$2:$A$199,"="&amp;$A3,Concentrado!$B$2:$B$199, "=Tamaulipas")</f>
        <v>879</v>
      </c>
      <c r="S3" s="9">
        <f>SUMIFS(Concentrado!T$2:T$199,Concentrado!$A$2:$A$199,"="&amp;$A3,Concentrado!$B$2:$B$199, "=Tamaulipas")</f>
        <v>587</v>
      </c>
      <c r="T3" s="9">
        <f>SUMIFS(Concentrado!U$2:U$199,Concentrado!$A$2:$A$199,"="&amp;$A3,Concentrado!$B$2:$B$199, "=Tamaulipas")</f>
        <v>83</v>
      </c>
      <c r="U3" s="9">
        <f>SUMIFS(Concentrado!V$2:V$199,Concentrado!$A$2:$A$199,"="&amp;$A3,Concentrado!$B$2:$B$199, "=Tamaulipas")</f>
        <v>34</v>
      </c>
      <c r="V3" s="9">
        <f>SUMIFS(Concentrado!W$2:W$199,Concentrado!$A$2:$A$199,"="&amp;$A3,Concentrado!$B$2:$B$199, "=Tamaulipas")</f>
        <v>1</v>
      </c>
      <c r="W3" s="9">
        <f>SUMIFS(Concentrado!X$2:X$199,Concentrado!$A$2:$A$199,"="&amp;$A3,Concentrado!$B$2:$B$199, "=Tamaulipas")</f>
        <v>1</v>
      </c>
      <c r="X3" s="9">
        <f>SUMIFS(Concentrado!Y$2:Y$199,Concentrado!$A$2:$A$199,"="&amp;$A3,Concentrado!$B$2:$B$199, "=Tamaulipas")</f>
        <v>0</v>
      </c>
      <c r="Y3" s="9">
        <f>SUMIFS(Concentrado!Z$2:Z$199,Concentrado!$A$2:$A$199,"="&amp;$A3,Concentrado!$B$2:$B$199, "=Tamaulipas")</f>
        <v>0</v>
      </c>
      <c r="Z3" s="9">
        <f>SUMIFS(Concentrado!AA$2:AA$199,Concentrado!$A$2:$A$199,"="&amp;$A3,Concentrado!$B$2:$B$199, "=Tamaulipas")</f>
        <v>77266</v>
      </c>
    </row>
    <row r="4" spans="1:26" x14ac:dyDescent="0.25">
      <c r="A4" s="6">
        <v>2019</v>
      </c>
      <c r="B4" s="9">
        <f>SUMIFS(Concentrado!C$2:C$199,Concentrado!$A$2:$A$199,"="&amp;$A4,Concentrado!$B$2:$B$199, "=Tamaulipas")</f>
        <v>719</v>
      </c>
      <c r="C4" s="9">
        <f>SUMIFS(Concentrado!D$2:D$199,Concentrado!$A$2:$A$199,"="&amp;$A4,Concentrado!$B$2:$B$199, "=Tamaulipas")</f>
        <v>27246</v>
      </c>
      <c r="D4" s="9">
        <f>SUMIFS(Concentrado!E$2:E$199,Concentrado!$A$2:$A$199,"="&amp;$A4,Concentrado!$B$2:$B$199, "=Tamaulipas")</f>
        <v>17082</v>
      </c>
      <c r="E4" s="9">
        <f>SUMIFS(Concentrado!F$2:F$199,Concentrado!$A$2:$A$199,"="&amp;$A4,Concentrado!$B$2:$B$199, "=Tamaulipas")</f>
        <v>9021</v>
      </c>
      <c r="F4" s="9">
        <f>SUMIFS(Concentrado!G$2:G$199,Concentrado!$A$2:$A$199,"="&amp;$A4,Concentrado!$B$2:$B$199, "=Tamaulipas")</f>
        <v>4828</v>
      </c>
      <c r="G4" s="9">
        <f>SUMIFS(Concentrado!H$2:H$199,Concentrado!$A$2:$A$199,"="&amp;$A4,Concentrado!$B$2:$B$199, "=Tamaulipas")</f>
        <v>3340</v>
      </c>
      <c r="H4" s="9">
        <f>SUMIFS(Concentrado!I$2:I$199,Concentrado!$A$2:$A$199,"="&amp;$A4,Concentrado!$B$2:$B$199, "=Tamaulipas")</f>
        <v>2473</v>
      </c>
      <c r="I4" s="9">
        <f>SUMIFS(Concentrado!J$2:J$199,Concentrado!$A$2:$A$199,"="&amp;$A4,Concentrado!$B$2:$B$199, "=Tamaulipas")</f>
        <v>1878</v>
      </c>
      <c r="J4" s="9">
        <f>SUMIFS(Concentrado!K$2:K$199,Concentrado!$A$2:$A$199,"="&amp;$A4,Concentrado!$B$2:$B$199, "=Tamaulipas")</f>
        <v>1397</v>
      </c>
      <c r="K4" s="9">
        <f>SUMIFS(Concentrado!L$2:L$199,Concentrado!$A$2:$A$199,"="&amp;$A4,Concentrado!$B$2:$B$199, "=Tamaulipas")</f>
        <v>1050</v>
      </c>
      <c r="L4" s="9">
        <f>SUMIFS(Concentrado!M$2:M$199,Concentrado!$A$2:$A$199,"="&amp;$A4,Concentrado!$B$2:$B$199, "=Tamaulipas")</f>
        <v>854</v>
      </c>
      <c r="M4" s="9">
        <f>SUMIFS(Concentrado!N$2:N$199,Concentrado!$A$2:$A$199,"="&amp;$A4,Concentrado!$B$2:$B$199, "=Tamaulipas")</f>
        <v>678</v>
      </c>
      <c r="N4" s="9">
        <f>SUMIFS(Concentrado!O$2:O$199,Concentrado!$A$2:$A$199,"="&amp;$A4,Concentrado!$B$2:$B$199, "=Tamaulipas")</f>
        <v>576</v>
      </c>
      <c r="O4" s="9">
        <f>SUMIFS(Concentrado!P$2:P$199,Concentrado!$A$2:$A$199,"="&amp;$A4,Concentrado!$B$2:$B$199, "=Tamaulipas")</f>
        <v>473</v>
      </c>
      <c r="P4" s="9">
        <f>SUMIFS(Concentrado!Q$2:Q$199,Concentrado!$A$2:$A$199,"="&amp;$A4,Concentrado!$B$2:$B$199, "=Tamaulipas")</f>
        <v>399</v>
      </c>
      <c r="Q4" s="9">
        <f>SUMIFS(Concentrado!R$2:R$199,Concentrado!$A$2:$A$199,"="&amp;$A4,Concentrado!$B$2:$B$199, "=Tamaulipas")</f>
        <v>1637</v>
      </c>
      <c r="R4" s="9">
        <f>SUMIFS(Concentrado!S$2:S$199,Concentrado!$A$2:$A$199,"="&amp;$A4,Concentrado!$B$2:$B$199, "=Tamaulipas")</f>
        <v>805</v>
      </c>
      <c r="S4" s="9">
        <f>SUMIFS(Concentrado!T$2:T$199,Concentrado!$A$2:$A$199,"="&amp;$A4,Concentrado!$B$2:$B$199, "=Tamaulipas")</f>
        <v>585</v>
      </c>
      <c r="T4" s="9">
        <f>SUMIFS(Concentrado!U$2:U$199,Concentrado!$A$2:$A$199,"="&amp;$A4,Concentrado!$B$2:$B$199, "=Tamaulipas")</f>
        <v>86</v>
      </c>
      <c r="U4" s="9">
        <f>SUMIFS(Concentrado!V$2:V$199,Concentrado!$A$2:$A$199,"="&amp;$A4,Concentrado!$B$2:$B$199, "=Tamaulipas")</f>
        <v>41</v>
      </c>
      <c r="V4" s="9">
        <f>SUMIFS(Concentrado!W$2:W$199,Concentrado!$A$2:$A$199,"="&amp;$A4,Concentrado!$B$2:$B$199, "=Tamaulipas")</f>
        <v>1</v>
      </c>
      <c r="W4" s="9">
        <f>SUMIFS(Concentrado!X$2:X$199,Concentrado!$A$2:$A$199,"="&amp;$A4,Concentrado!$B$2:$B$199, "=Tamaulipas")</f>
        <v>0</v>
      </c>
      <c r="X4" s="9">
        <f>SUMIFS(Concentrado!Y$2:Y$199,Concentrado!$A$2:$A$199,"="&amp;$A4,Concentrado!$B$2:$B$199, "=Tamaulipas")</f>
        <v>1</v>
      </c>
      <c r="Y4" s="9">
        <f>SUMIFS(Concentrado!Z$2:Z$199,Concentrado!$A$2:$A$199,"="&amp;$A4,Concentrado!$B$2:$B$199, "=Tamaulipas")</f>
        <v>0</v>
      </c>
      <c r="Z4" s="9">
        <f>SUMIFS(Concentrado!AA$2:AA$199,Concentrado!$A$2:$A$199,"="&amp;$A4,Concentrado!$B$2:$B$199, "=Tamaulipas")</f>
        <v>75170</v>
      </c>
    </row>
    <row r="5" spans="1:26" x14ac:dyDescent="0.25">
      <c r="A5" s="6">
        <v>2020</v>
      </c>
      <c r="B5" s="9">
        <f>SUMIFS(Concentrado!C$2:C$199,Concentrado!$A$2:$A$199,"="&amp;$A5,Concentrado!$B$2:$B$199, "=Tamaulipas")</f>
        <v>273</v>
      </c>
      <c r="C5" s="9">
        <f>SUMIFS(Concentrado!D$2:D$199,Concentrado!$A$2:$A$199,"="&amp;$A5,Concentrado!$B$2:$B$199, "=Tamaulipas")</f>
        <v>20913</v>
      </c>
      <c r="D5" s="9">
        <f>SUMIFS(Concentrado!E$2:E$199,Concentrado!$A$2:$A$199,"="&amp;$A5,Concentrado!$B$2:$B$199, "=Tamaulipas")</f>
        <v>10812</v>
      </c>
      <c r="E5" s="9">
        <f>SUMIFS(Concentrado!F$2:F$199,Concentrado!$A$2:$A$199,"="&amp;$A5,Concentrado!$B$2:$B$199, "=Tamaulipas")</f>
        <v>5323</v>
      </c>
      <c r="F5" s="9">
        <f>SUMIFS(Concentrado!G$2:G$199,Concentrado!$A$2:$A$199,"="&amp;$A5,Concentrado!$B$2:$B$199, "=Tamaulipas")</f>
        <v>3148</v>
      </c>
      <c r="G5" s="9">
        <f>SUMIFS(Concentrado!H$2:H$199,Concentrado!$A$2:$A$199,"="&amp;$A5,Concentrado!$B$2:$B$199, "=Tamaulipas")</f>
        <v>2185</v>
      </c>
      <c r="H5" s="9">
        <f>SUMIFS(Concentrado!I$2:I$199,Concentrado!$A$2:$A$199,"="&amp;$A5,Concentrado!$B$2:$B$199, "=Tamaulipas")</f>
        <v>1711</v>
      </c>
      <c r="I5" s="9">
        <f>SUMIFS(Concentrado!J$2:J$199,Concentrado!$A$2:$A$199,"="&amp;$A5,Concentrado!$B$2:$B$199, "=Tamaulipas")</f>
        <v>1279</v>
      </c>
      <c r="J5" s="9">
        <f>SUMIFS(Concentrado!K$2:K$199,Concentrado!$A$2:$A$199,"="&amp;$A5,Concentrado!$B$2:$B$199, "=Tamaulipas")</f>
        <v>970</v>
      </c>
      <c r="K5" s="9">
        <f>SUMIFS(Concentrado!L$2:L$199,Concentrado!$A$2:$A$199,"="&amp;$A5,Concentrado!$B$2:$B$199, "=Tamaulipas")</f>
        <v>739</v>
      </c>
      <c r="L5" s="9">
        <f>SUMIFS(Concentrado!M$2:M$199,Concentrado!$A$2:$A$199,"="&amp;$A5,Concentrado!$B$2:$B$199, "=Tamaulipas")</f>
        <v>592</v>
      </c>
      <c r="M5" s="9">
        <f>SUMIFS(Concentrado!N$2:N$199,Concentrado!$A$2:$A$199,"="&amp;$A5,Concentrado!$B$2:$B$199, "=Tamaulipas")</f>
        <v>525</v>
      </c>
      <c r="N5" s="9">
        <f>SUMIFS(Concentrado!O$2:O$199,Concentrado!$A$2:$A$199,"="&amp;$A5,Concentrado!$B$2:$B$199, "=Tamaulipas")</f>
        <v>406</v>
      </c>
      <c r="O5" s="9">
        <f>SUMIFS(Concentrado!P$2:P$199,Concentrado!$A$2:$A$199,"="&amp;$A5,Concentrado!$B$2:$B$199, "=Tamaulipas")</f>
        <v>357</v>
      </c>
      <c r="P5" s="9">
        <f>SUMIFS(Concentrado!Q$2:Q$199,Concentrado!$A$2:$A$199,"="&amp;$A5,Concentrado!$B$2:$B$199, "=Tamaulipas")</f>
        <v>303</v>
      </c>
      <c r="Q5" s="9">
        <f>SUMIFS(Concentrado!R$2:R$199,Concentrado!$A$2:$A$199,"="&amp;$A5,Concentrado!$B$2:$B$199, "=Tamaulipas")</f>
        <v>1156</v>
      </c>
      <c r="R5" s="9">
        <f>SUMIFS(Concentrado!S$2:S$199,Concentrado!$A$2:$A$199,"="&amp;$A5,Concentrado!$B$2:$B$199, "=Tamaulipas")</f>
        <v>645</v>
      </c>
      <c r="S5" s="9">
        <f>SUMIFS(Concentrado!T$2:T$199,Concentrado!$A$2:$A$199,"="&amp;$A5,Concentrado!$B$2:$B$199, "=Tamaulipas")</f>
        <v>446</v>
      </c>
      <c r="T5" s="9">
        <f>SUMIFS(Concentrado!U$2:U$199,Concentrado!$A$2:$A$199,"="&amp;$A5,Concentrado!$B$2:$B$199, "=Tamaulipas")</f>
        <v>53</v>
      </c>
      <c r="U5" s="9">
        <f>SUMIFS(Concentrado!V$2:V$199,Concentrado!$A$2:$A$199,"="&amp;$A5,Concentrado!$B$2:$B$199, "=Tamaulipas")</f>
        <v>27</v>
      </c>
      <c r="V5" s="9">
        <f>SUMIFS(Concentrado!W$2:W$199,Concentrado!$A$2:$A$199,"="&amp;$A5,Concentrado!$B$2:$B$199, "=Tamaulipas")</f>
        <v>6</v>
      </c>
      <c r="W5" s="9">
        <f>SUMIFS(Concentrado!X$2:X$199,Concentrado!$A$2:$A$199,"="&amp;$A5,Concentrado!$B$2:$B$199, "=Tamaulipas")</f>
        <v>2</v>
      </c>
      <c r="X5" s="9">
        <f>SUMIFS(Concentrado!Y$2:Y$199,Concentrado!$A$2:$A$199,"="&amp;$A5,Concentrado!$B$2:$B$199, "=Tamaulipas")</f>
        <v>0</v>
      </c>
      <c r="Y5" s="9">
        <f>SUMIFS(Concentrado!Z$2:Z$199,Concentrado!$A$2:$A$199,"="&amp;$A5,Concentrado!$B$2:$B$199, "=Tamaulipas")</f>
        <v>5</v>
      </c>
      <c r="Z5" s="9">
        <f>SUMIFS(Concentrado!AA$2:AA$199,Concentrado!$A$2:$A$199,"="&amp;$A5,Concentrado!$B$2:$B$199, "=Tamaulipas")</f>
        <v>51876</v>
      </c>
    </row>
    <row r="6" spans="1:26" x14ac:dyDescent="0.25">
      <c r="A6" s="6">
        <v>2021</v>
      </c>
      <c r="B6" s="9">
        <f>SUMIFS(Concentrado!C$2:C$199,Concentrado!$A$2:$A$199,"="&amp;$A6,Concentrado!$B$2:$B$199, "=Tamaulipas")</f>
        <v>1304</v>
      </c>
      <c r="C6" s="9">
        <f>SUMIFS(Concentrado!D$2:D$199,Concentrado!$A$2:$A$199,"="&amp;$A6,Concentrado!$B$2:$B$199, "=Tamaulipas")</f>
        <v>18914</v>
      </c>
      <c r="D6" s="9">
        <f>SUMIFS(Concentrado!E$2:E$199,Concentrado!$A$2:$A$199,"="&amp;$A6,Concentrado!$B$2:$B$199, "=Tamaulipas")</f>
        <v>10979</v>
      </c>
      <c r="E6" s="9">
        <f>SUMIFS(Concentrado!F$2:F$199,Concentrado!$A$2:$A$199,"="&amp;$A6,Concentrado!$B$2:$B$199, "=Tamaulipas")</f>
        <v>5173</v>
      </c>
      <c r="F6" s="9">
        <f>SUMIFS(Concentrado!G$2:G$199,Concentrado!$A$2:$A$199,"="&amp;$A6,Concentrado!$B$2:$B$199, "=Tamaulipas")</f>
        <v>3183</v>
      </c>
      <c r="G6" s="9">
        <f>SUMIFS(Concentrado!H$2:H$199,Concentrado!$A$2:$A$199,"="&amp;$A6,Concentrado!$B$2:$B$199, "=Tamaulipas")</f>
        <v>2087</v>
      </c>
      <c r="H6" s="9">
        <f>SUMIFS(Concentrado!I$2:I$199,Concentrado!$A$2:$A$199,"="&amp;$A6,Concentrado!$B$2:$B$199, "=Tamaulipas")</f>
        <v>1694</v>
      </c>
      <c r="I6" s="9">
        <f>SUMIFS(Concentrado!J$2:J$199,Concentrado!$A$2:$A$199,"="&amp;$A6,Concentrado!$B$2:$B$199, "=Tamaulipas")</f>
        <v>1369</v>
      </c>
      <c r="J6" s="9">
        <f>SUMIFS(Concentrado!K$2:K$199,Concentrado!$A$2:$A$199,"="&amp;$A6,Concentrado!$B$2:$B$199, "=Tamaulipas")</f>
        <v>1047</v>
      </c>
      <c r="K6" s="9">
        <f>SUMIFS(Concentrado!L$2:L$199,Concentrado!$A$2:$A$199,"="&amp;$A6,Concentrado!$B$2:$B$199, "=Tamaulipas")</f>
        <v>823</v>
      </c>
      <c r="L6" s="9">
        <f>SUMIFS(Concentrado!M$2:M$199,Concentrado!$A$2:$A$199,"="&amp;$A6,Concentrado!$B$2:$B$199, "=Tamaulipas")</f>
        <v>731</v>
      </c>
      <c r="M6" s="9">
        <f>SUMIFS(Concentrado!N$2:N$199,Concentrado!$A$2:$A$199,"="&amp;$A6,Concentrado!$B$2:$B$199, "=Tamaulipas")</f>
        <v>589</v>
      </c>
      <c r="N6" s="9">
        <f>SUMIFS(Concentrado!O$2:O$199,Concentrado!$A$2:$A$199,"="&amp;$A6,Concentrado!$B$2:$B$199, "=Tamaulipas")</f>
        <v>473</v>
      </c>
      <c r="O6" s="9">
        <f>SUMIFS(Concentrado!P$2:P$199,Concentrado!$A$2:$A$199,"="&amp;$A6,Concentrado!$B$2:$B$199, "=Tamaulipas")</f>
        <v>400</v>
      </c>
      <c r="P6" s="9">
        <f>SUMIFS(Concentrado!Q$2:Q$199,Concentrado!$A$2:$A$199,"="&amp;$A6,Concentrado!$B$2:$B$199, "=Tamaulipas")</f>
        <v>368</v>
      </c>
      <c r="Q6" s="9">
        <f>SUMIFS(Concentrado!R$2:R$199,Concentrado!$A$2:$A$199,"="&amp;$A6,Concentrado!$B$2:$B$199, "=Tamaulipas")</f>
        <v>1385</v>
      </c>
      <c r="R6" s="9">
        <f>SUMIFS(Concentrado!S$2:S$199,Concentrado!$A$2:$A$199,"="&amp;$A6,Concentrado!$B$2:$B$199, "=Tamaulipas")</f>
        <v>731</v>
      </c>
      <c r="S6" s="9">
        <f>SUMIFS(Concentrado!T$2:T$199,Concentrado!$A$2:$A$199,"="&amp;$A6,Concentrado!$B$2:$B$199, "=Tamaulipas")</f>
        <v>549</v>
      </c>
      <c r="T6" s="9">
        <f>SUMIFS(Concentrado!U$2:U$199,Concentrado!$A$2:$A$199,"="&amp;$A6,Concentrado!$B$2:$B$199, "=Tamaulipas")</f>
        <v>85</v>
      </c>
      <c r="U6" s="9">
        <f>SUMIFS(Concentrado!V$2:V$199,Concentrado!$A$2:$A$199,"="&amp;$A6,Concentrado!$B$2:$B$199, "=Tamaulipas")</f>
        <v>36</v>
      </c>
      <c r="V6" s="9">
        <f>SUMIFS(Concentrado!W$2:W$199,Concentrado!$A$2:$A$199,"="&amp;$A6,Concentrado!$B$2:$B$199, "=Tamaulipas")</f>
        <v>8</v>
      </c>
      <c r="W6" s="9">
        <f>SUMIFS(Concentrado!X$2:X$199,Concentrado!$A$2:$A$199,"="&amp;$A6,Concentrado!$B$2:$B$199, "=Tamaulipas")</f>
        <v>7</v>
      </c>
      <c r="X6" s="9">
        <f>SUMIFS(Concentrado!Y$2:Y$199,Concentrado!$A$2:$A$199,"="&amp;$A6,Concentrado!$B$2:$B$199, "=Tamaulipas")</f>
        <v>1</v>
      </c>
      <c r="Y6" s="9">
        <f>SUMIFS(Concentrado!Z$2:Z$199,Concentrado!$A$2:$A$199,"="&amp;$A6,Concentrado!$B$2:$B$199, "=Tamaulipas")</f>
        <v>0</v>
      </c>
      <c r="Z6" s="9">
        <f>SUMIFS(Concentrado!AA$2:AA$199,Concentrado!$A$2:$A$199,"="&amp;$A6,Concentrado!$B$2:$B$199, "=Tamaulipas")</f>
        <v>51936</v>
      </c>
    </row>
    <row r="7" spans="1:26" x14ac:dyDescent="0.25">
      <c r="A7" s="6">
        <v>2022</v>
      </c>
      <c r="B7" s="9">
        <f>SUMIFS(Concentrado!C$2:C$199,Concentrado!$A$2:$A$199,"="&amp;$A7,Concentrado!$B$2:$B$199, "=Tamaulipas")</f>
        <v>585</v>
      </c>
      <c r="C7" s="9">
        <f>SUMIFS(Concentrado!D$2:D$199,Concentrado!$A$2:$A$199,"="&amp;$A7,Concentrado!$B$2:$B$199, "=Tamaulipas")</f>
        <v>20413</v>
      </c>
      <c r="D7" s="9">
        <f>SUMIFS(Concentrado!E$2:E$199,Concentrado!$A$2:$A$199,"="&amp;$A7,Concentrado!$B$2:$B$199, "=Tamaulipas")</f>
        <v>12076</v>
      </c>
      <c r="E7" s="9">
        <f>SUMIFS(Concentrado!F$2:F$199,Concentrado!$A$2:$A$199,"="&amp;$A7,Concentrado!$B$2:$B$199, "=Tamaulipas")</f>
        <v>5934</v>
      </c>
      <c r="F7" s="9">
        <f>SUMIFS(Concentrado!G$2:G$199,Concentrado!$A$2:$A$199,"="&amp;$A7,Concentrado!$B$2:$B$199, "=Tamaulipas")</f>
        <v>3404</v>
      </c>
      <c r="G7" s="9">
        <f>SUMIFS(Concentrado!H$2:H$199,Concentrado!$A$2:$A$199,"="&amp;$A7,Concentrado!$B$2:$B$199, "=Tamaulipas")</f>
        <v>2372</v>
      </c>
      <c r="H7" s="9">
        <f>SUMIFS(Concentrado!I$2:I$199,Concentrado!$A$2:$A$199,"="&amp;$A7,Concentrado!$B$2:$B$199, "=Tamaulipas")</f>
        <v>1735</v>
      </c>
      <c r="I7" s="9">
        <f>SUMIFS(Concentrado!J$2:J$199,Concentrado!$A$2:$A$199,"="&amp;$A7,Concentrado!$B$2:$B$199, "=Tamaulipas")</f>
        <v>1358</v>
      </c>
      <c r="J7" s="9">
        <f>SUMIFS(Concentrado!K$2:K$199,Concentrado!$A$2:$A$199,"="&amp;$A7,Concentrado!$B$2:$B$199, "=Tamaulipas")</f>
        <v>1021</v>
      </c>
      <c r="K7" s="9">
        <f>SUMIFS(Concentrado!L$2:L$199,Concentrado!$A$2:$A$199,"="&amp;$A7,Concentrado!$B$2:$B$199, "=Tamaulipas")</f>
        <v>786</v>
      </c>
      <c r="L7" s="9">
        <f>SUMIFS(Concentrado!M$2:M$199,Concentrado!$A$2:$A$199,"="&amp;$A7,Concentrado!$B$2:$B$199, "=Tamaulipas")</f>
        <v>655</v>
      </c>
      <c r="M7" s="9">
        <f>SUMIFS(Concentrado!N$2:N$199,Concentrado!$A$2:$A$199,"="&amp;$A7,Concentrado!$B$2:$B$199, "=Tamaulipas")</f>
        <v>526</v>
      </c>
      <c r="N7" s="9">
        <f>SUMIFS(Concentrado!O$2:O$199,Concentrado!$A$2:$A$199,"="&amp;$A7,Concentrado!$B$2:$B$199, "=Tamaulipas")</f>
        <v>401</v>
      </c>
      <c r="O7" s="9">
        <f>SUMIFS(Concentrado!P$2:P$199,Concentrado!$A$2:$A$199,"="&amp;$A7,Concentrado!$B$2:$B$199, "=Tamaulipas")</f>
        <v>393</v>
      </c>
      <c r="P7" s="9">
        <f>SUMIFS(Concentrado!Q$2:Q$199,Concentrado!$A$2:$A$199,"="&amp;$A7,Concentrado!$B$2:$B$199, "=Tamaulipas")</f>
        <v>316</v>
      </c>
      <c r="Q7" s="9">
        <f>SUMIFS(Concentrado!R$2:R$199,Concentrado!$A$2:$A$199,"="&amp;$A7,Concentrado!$B$2:$B$199, "=Tamaulipas")</f>
        <v>1203</v>
      </c>
      <c r="R7" s="9">
        <f>SUMIFS(Concentrado!S$2:S$199,Concentrado!$A$2:$A$199,"="&amp;$A7,Concentrado!$B$2:$B$199, "=Tamaulipas")</f>
        <v>598</v>
      </c>
      <c r="S7" s="9">
        <f>SUMIFS(Concentrado!T$2:T$199,Concentrado!$A$2:$A$199,"="&amp;$A7,Concentrado!$B$2:$B$199, "=Tamaulipas")</f>
        <v>471</v>
      </c>
      <c r="T7" s="9">
        <f>SUMIFS(Concentrado!U$2:U$199,Concentrado!$A$2:$A$199,"="&amp;$A7,Concentrado!$B$2:$B$199, "=Tamaulipas")</f>
        <v>93</v>
      </c>
      <c r="U7" s="9">
        <f>SUMIFS(Concentrado!V$2:V$199,Concentrado!$A$2:$A$199,"="&amp;$A7,Concentrado!$B$2:$B$199, "=Tamaulipas")</f>
        <v>38</v>
      </c>
      <c r="V7" s="9">
        <f>SUMIFS(Concentrado!W$2:W$199,Concentrado!$A$2:$A$199,"="&amp;$A7,Concentrado!$B$2:$B$199, "=Tamaulipas")</f>
        <v>5</v>
      </c>
      <c r="W7" s="9">
        <f>SUMIFS(Concentrado!X$2:X$199,Concentrado!$A$2:$A$199,"="&amp;$A7,Concentrado!$B$2:$B$199, "=Tamaulipas")</f>
        <v>1</v>
      </c>
      <c r="X7" s="9">
        <f>SUMIFS(Concentrado!Y$2:Y$199,Concentrado!$A$2:$A$199,"="&amp;$A7,Concentrado!$B$2:$B$199, "=Tamaulipas")</f>
        <v>9</v>
      </c>
      <c r="Y7" s="9">
        <f>SUMIFS(Concentrado!Z$2:Z$199,Concentrado!$A$2:$A$199,"="&amp;$A7,Concentrado!$B$2:$B$199, "=Tamaulipas")</f>
        <v>2</v>
      </c>
      <c r="Z7" s="9">
        <f>SUMIFS(Concentrado!AA$2:AA$199,Concentrado!$A$2:$A$199,"="&amp;$A7,Concentrado!$B$2:$B$199, "=Tamaulipas")</f>
        <v>54395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"=Tlaxcala")</f>
        <v>5118</v>
      </c>
      <c r="C2" s="9">
        <f>SUMIFS(Concentrado!D$2:D$199,Concentrado!$A$2:$A$199,"="&amp;$A2,Concentrado!$B$2:$B$199, "=Tlaxcala")</f>
        <v>17476</v>
      </c>
      <c r="D2" s="9">
        <f>SUMIFS(Concentrado!E$2:E$199,Concentrado!$A$2:$A$199,"="&amp;$A2,Concentrado!$B$2:$B$199, "=Tlaxcala")</f>
        <v>7089</v>
      </c>
      <c r="E2" s="9">
        <f>SUMIFS(Concentrado!F$2:F$199,Concentrado!$A$2:$A$199,"="&amp;$A2,Concentrado!$B$2:$B$199, "=Tlaxcala")</f>
        <v>2983</v>
      </c>
      <c r="F2" s="9">
        <f>SUMIFS(Concentrado!G$2:G$199,Concentrado!$A$2:$A$199,"="&amp;$A2,Concentrado!$B$2:$B$199, "=Tlaxcala")</f>
        <v>1643</v>
      </c>
      <c r="G2" s="9">
        <f>SUMIFS(Concentrado!H$2:H$199,Concentrado!$A$2:$A$199,"="&amp;$A2,Concentrado!$B$2:$B$199, "=Tlaxcala")</f>
        <v>1059</v>
      </c>
      <c r="H2" s="9">
        <f>SUMIFS(Concentrado!I$2:I$199,Concentrado!$A$2:$A$199,"="&amp;$A2,Concentrado!$B$2:$B$199, "=Tlaxcala")</f>
        <v>799</v>
      </c>
      <c r="I2" s="9">
        <f>SUMIFS(Concentrado!J$2:J$199,Concentrado!$A$2:$A$199,"="&amp;$A2,Concentrado!$B$2:$B$199, "=Tlaxcala")</f>
        <v>639</v>
      </c>
      <c r="J2" s="9">
        <f>SUMIFS(Concentrado!K$2:K$199,Concentrado!$A$2:$A$199,"="&amp;$A2,Concentrado!$B$2:$B$199, "=Tlaxcala")</f>
        <v>486</v>
      </c>
      <c r="K2" s="9">
        <f>SUMIFS(Concentrado!L$2:L$199,Concentrado!$A$2:$A$199,"="&amp;$A2,Concentrado!$B$2:$B$199, "=Tlaxcala")</f>
        <v>323</v>
      </c>
      <c r="L2" s="9">
        <f>SUMIFS(Concentrado!M$2:M$199,Concentrado!$A$2:$A$199,"="&amp;$A2,Concentrado!$B$2:$B$199, "=Tlaxcala")</f>
        <v>280</v>
      </c>
      <c r="M2" s="9">
        <f>SUMIFS(Concentrado!N$2:N$199,Concentrado!$A$2:$A$199,"="&amp;$A2,Concentrado!$B$2:$B$199, "=Tlaxcala")</f>
        <v>218</v>
      </c>
      <c r="N2" s="9">
        <f>SUMIFS(Concentrado!O$2:O$199,Concentrado!$A$2:$A$199,"="&amp;$A2,Concentrado!$B$2:$B$199, "=Tlaxcala")</f>
        <v>162</v>
      </c>
      <c r="O2" s="9">
        <f>SUMIFS(Concentrado!P$2:P$199,Concentrado!$A$2:$A$199,"="&amp;$A2,Concentrado!$B$2:$B$199, "=Tlaxcala")</f>
        <v>128</v>
      </c>
      <c r="P2" s="9">
        <f>SUMIFS(Concentrado!Q$2:Q$199,Concentrado!$A$2:$A$199,"="&amp;$A2,Concentrado!$B$2:$B$199, "=Tlaxcala")</f>
        <v>135</v>
      </c>
      <c r="Q2" s="9">
        <f>SUMIFS(Concentrado!R$2:R$199,Concentrado!$A$2:$A$199,"="&amp;$A2,Concentrado!$B$2:$B$199, "=Tlaxcala")</f>
        <v>467</v>
      </c>
      <c r="R2" s="9">
        <f>SUMIFS(Concentrado!S$2:S$199,Concentrado!$A$2:$A$199,"="&amp;$A2,Concentrado!$B$2:$B$199, "=Tlaxcala")</f>
        <v>252</v>
      </c>
      <c r="S2" s="9">
        <f>SUMIFS(Concentrado!T$2:T$199,Concentrado!$A$2:$A$199,"="&amp;$A2,Concentrado!$B$2:$B$199, "=Tlaxcala")</f>
        <v>246</v>
      </c>
      <c r="T2" s="9">
        <f>SUMIFS(Concentrado!U$2:U$199,Concentrado!$A$2:$A$199,"="&amp;$A2,Concentrado!$B$2:$B$199, "=Tlaxcala")</f>
        <v>37</v>
      </c>
      <c r="U2" s="9">
        <f>SUMIFS(Concentrado!V$2:V$199,Concentrado!$A$2:$A$199,"="&amp;$A2,Concentrado!$B$2:$B$199, "=Tlaxcala")</f>
        <v>7</v>
      </c>
      <c r="V2" s="9">
        <f>SUMIFS(Concentrado!W$2:W$199,Concentrado!$A$2:$A$199,"="&amp;$A2,Concentrado!$B$2:$B$199, "=Tlaxcala")</f>
        <v>0</v>
      </c>
      <c r="W2" s="9">
        <f>SUMIFS(Concentrado!X$2:X$199,Concentrado!$A$2:$A$199,"="&amp;$A2,Concentrado!$B$2:$B$199, "=Tlaxcala")</f>
        <v>0</v>
      </c>
      <c r="X2" s="9">
        <f>SUMIFS(Concentrado!Y$2:Y$199,Concentrado!$A$2:$A$199,"="&amp;$A2,Concentrado!$B$2:$B$199, "=Tlaxcala")</f>
        <v>0</v>
      </c>
      <c r="Y2" s="9">
        <f>SUMIFS(Concentrado!Z$2:Z$199,Concentrado!$A$2:$A$199,"="&amp;$A2,Concentrado!$B$2:$B$199, "=Tlaxcala")</f>
        <v>1</v>
      </c>
      <c r="Z2" s="9">
        <f>SUMIFS(Concentrado!AA$2:AA$199,Concentrado!$A$2:$A$199,"="&amp;$A2,Concentrado!$B$2:$B$199, "=Tlaxcala")</f>
        <v>39548</v>
      </c>
    </row>
    <row r="3" spans="1:26" x14ac:dyDescent="0.25">
      <c r="A3" s="6">
        <v>2018</v>
      </c>
      <c r="B3" s="9">
        <f>SUMIFS(Concentrado!C$2:C$199,Concentrado!$A$2:$A$199,"="&amp;$A3,Concentrado!$B$2:$B$199, "=Tlaxcala")</f>
        <v>17530</v>
      </c>
      <c r="C3" s="9">
        <f>SUMIFS(Concentrado!D$2:D$199,Concentrado!$A$2:$A$199,"="&amp;$A3,Concentrado!$B$2:$B$199, "=Tlaxcala")</f>
        <v>18763</v>
      </c>
      <c r="D3" s="9">
        <f>SUMIFS(Concentrado!E$2:E$199,Concentrado!$A$2:$A$199,"="&amp;$A3,Concentrado!$B$2:$B$199, "=Tlaxcala")</f>
        <v>7560</v>
      </c>
      <c r="E3" s="9">
        <f>SUMIFS(Concentrado!F$2:F$199,Concentrado!$A$2:$A$199,"="&amp;$A3,Concentrado!$B$2:$B$199, "=Tlaxcala")</f>
        <v>3221</v>
      </c>
      <c r="F3" s="9">
        <f>SUMIFS(Concentrado!G$2:G$199,Concentrado!$A$2:$A$199,"="&amp;$A3,Concentrado!$B$2:$B$199, "=Tlaxcala")</f>
        <v>1821</v>
      </c>
      <c r="G3" s="9">
        <f>SUMIFS(Concentrado!H$2:H$199,Concentrado!$A$2:$A$199,"="&amp;$A3,Concentrado!$B$2:$B$199, "=Tlaxcala")</f>
        <v>1182</v>
      </c>
      <c r="H3" s="9">
        <f>SUMIFS(Concentrado!I$2:I$199,Concentrado!$A$2:$A$199,"="&amp;$A3,Concentrado!$B$2:$B$199, "=Tlaxcala")</f>
        <v>886</v>
      </c>
      <c r="I3" s="9">
        <f>SUMIFS(Concentrado!J$2:J$199,Concentrado!$A$2:$A$199,"="&amp;$A3,Concentrado!$B$2:$B$199, "=Tlaxcala")</f>
        <v>709</v>
      </c>
      <c r="J3" s="9">
        <f>SUMIFS(Concentrado!K$2:K$199,Concentrado!$A$2:$A$199,"="&amp;$A3,Concentrado!$B$2:$B$199, "=Tlaxcala")</f>
        <v>519</v>
      </c>
      <c r="K3" s="9">
        <f>SUMIFS(Concentrado!L$2:L$199,Concentrado!$A$2:$A$199,"="&amp;$A3,Concentrado!$B$2:$B$199, "=Tlaxcala")</f>
        <v>375</v>
      </c>
      <c r="L3" s="9">
        <f>SUMIFS(Concentrado!M$2:M$199,Concentrado!$A$2:$A$199,"="&amp;$A3,Concentrado!$B$2:$B$199, "=Tlaxcala")</f>
        <v>301</v>
      </c>
      <c r="M3" s="9">
        <f>SUMIFS(Concentrado!N$2:N$199,Concentrado!$A$2:$A$199,"="&amp;$A3,Concentrado!$B$2:$B$199, "=Tlaxcala")</f>
        <v>217</v>
      </c>
      <c r="N3" s="9">
        <f>SUMIFS(Concentrado!O$2:O$199,Concentrado!$A$2:$A$199,"="&amp;$A3,Concentrado!$B$2:$B$199, "=Tlaxcala")</f>
        <v>171</v>
      </c>
      <c r="O3" s="9">
        <f>SUMIFS(Concentrado!P$2:P$199,Concentrado!$A$2:$A$199,"="&amp;$A3,Concentrado!$B$2:$B$199, "=Tlaxcala")</f>
        <v>130</v>
      </c>
      <c r="P3" s="9">
        <f>SUMIFS(Concentrado!Q$2:Q$199,Concentrado!$A$2:$A$199,"="&amp;$A3,Concentrado!$B$2:$B$199, "=Tlaxcala")</f>
        <v>132</v>
      </c>
      <c r="Q3" s="9">
        <f>SUMIFS(Concentrado!R$2:R$199,Concentrado!$A$2:$A$199,"="&amp;$A3,Concentrado!$B$2:$B$199, "=Tlaxcala")</f>
        <v>539</v>
      </c>
      <c r="R3" s="9">
        <f>SUMIFS(Concentrado!S$2:S$199,Concentrado!$A$2:$A$199,"="&amp;$A3,Concentrado!$B$2:$B$199, "=Tlaxcala")</f>
        <v>283</v>
      </c>
      <c r="S3" s="9">
        <f>SUMIFS(Concentrado!T$2:T$199,Concentrado!$A$2:$A$199,"="&amp;$A3,Concentrado!$B$2:$B$199, "=Tlaxcala")</f>
        <v>255</v>
      </c>
      <c r="T3" s="9">
        <f>SUMIFS(Concentrado!U$2:U$199,Concentrado!$A$2:$A$199,"="&amp;$A3,Concentrado!$B$2:$B$199, "=Tlaxcala")</f>
        <v>40</v>
      </c>
      <c r="U3" s="9">
        <f>SUMIFS(Concentrado!V$2:V$199,Concentrado!$A$2:$A$199,"="&amp;$A3,Concentrado!$B$2:$B$199, "=Tlaxcala")</f>
        <v>19</v>
      </c>
      <c r="V3" s="9">
        <f>SUMIFS(Concentrado!W$2:W$199,Concentrado!$A$2:$A$199,"="&amp;$A3,Concentrado!$B$2:$B$199, "=Tlaxcala")</f>
        <v>1</v>
      </c>
      <c r="W3" s="9">
        <f>SUMIFS(Concentrado!X$2:X$199,Concentrado!$A$2:$A$199,"="&amp;$A3,Concentrado!$B$2:$B$199, "=Tlaxcala")</f>
        <v>1</v>
      </c>
      <c r="X3" s="9">
        <f>SUMIFS(Concentrado!Y$2:Y$199,Concentrado!$A$2:$A$199,"="&amp;$A3,Concentrado!$B$2:$B$199, "=Tlaxcala")</f>
        <v>0</v>
      </c>
      <c r="Y3" s="9">
        <f>SUMIFS(Concentrado!Z$2:Z$199,Concentrado!$A$2:$A$199,"="&amp;$A3,Concentrado!$B$2:$B$199, "=Tlaxcala")</f>
        <v>0</v>
      </c>
      <c r="Z3" s="9">
        <f>SUMIFS(Concentrado!AA$2:AA$199,Concentrado!$A$2:$A$199,"="&amp;$A3,Concentrado!$B$2:$B$199, "=Tlaxcala")</f>
        <v>54655</v>
      </c>
    </row>
    <row r="4" spans="1:26" x14ac:dyDescent="0.25">
      <c r="A4" s="6">
        <v>2019</v>
      </c>
      <c r="B4" s="9">
        <f>SUMIFS(Concentrado!C$2:C$199,Concentrado!$A$2:$A$199,"="&amp;$A4,Concentrado!$B$2:$B$199, "=Tlaxcala")</f>
        <v>23222</v>
      </c>
      <c r="C4" s="9">
        <f>SUMIFS(Concentrado!D$2:D$199,Concentrado!$A$2:$A$199,"="&amp;$A4,Concentrado!$B$2:$B$199, "=Tlaxcala")</f>
        <v>18937</v>
      </c>
      <c r="D4" s="9">
        <f>SUMIFS(Concentrado!E$2:E$199,Concentrado!$A$2:$A$199,"="&amp;$A4,Concentrado!$B$2:$B$199, "=Tlaxcala")</f>
        <v>7722</v>
      </c>
      <c r="E4" s="9">
        <f>SUMIFS(Concentrado!F$2:F$199,Concentrado!$A$2:$A$199,"="&amp;$A4,Concentrado!$B$2:$B$199, "=Tlaxcala")</f>
        <v>3286</v>
      </c>
      <c r="F4" s="9">
        <f>SUMIFS(Concentrado!G$2:G$199,Concentrado!$A$2:$A$199,"="&amp;$A4,Concentrado!$B$2:$B$199, "=Tlaxcala")</f>
        <v>2007</v>
      </c>
      <c r="G4" s="9">
        <f>SUMIFS(Concentrado!H$2:H$199,Concentrado!$A$2:$A$199,"="&amp;$A4,Concentrado!$B$2:$B$199, "=Tlaxcala")</f>
        <v>1294</v>
      </c>
      <c r="H4" s="9">
        <f>SUMIFS(Concentrado!I$2:I$199,Concentrado!$A$2:$A$199,"="&amp;$A4,Concentrado!$B$2:$B$199, "=Tlaxcala")</f>
        <v>928</v>
      </c>
      <c r="I4" s="9">
        <f>SUMIFS(Concentrado!J$2:J$199,Concentrado!$A$2:$A$199,"="&amp;$A4,Concentrado!$B$2:$B$199, "=Tlaxcala")</f>
        <v>710</v>
      </c>
      <c r="J4" s="9">
        <f>SUMIFS(Concentrado!K$2:K$199,Concentrado!$A$2:$A$199,"="&amp;$A4,Concentrado!$B$2:$B$199, "=Tlaxcala")</f>
        <v>544</v>
      </c>
      <c r="K4" s="9">
        <f>SUMIFS(Concentrado!L$2:L$199,Concentrado!$A$2:$A$199,"="&amp;$A4,Concentrado!$B$2:$B$199, "=Tlaxcala")</f>
        <v>374</v>
      </c>
      <c r="L4" s="9">
        <f>SUMIFS(Concentrado!M$2:M$199,Concentrado!$A$2:$A$199,"="&amp;$A4,Concentrado!$B$2:$B$199, "=Tlaxcala")</f>
        <v>287</v>
      </c>
      <c r="M4" s="9">
        <f>SUMIFS(Concentrado!N$2:N$199,Concentrado!$A$2:$A$199,"="&amp;$A4,Concentrado!$B$2:$B$199, "=Tlaxcala")</f>
        <v>245</v>
      </c>
      <c r="N4" s="9">
        <f>SUMIFS(Concentrado!O$2:O$199,Concentrado!$A$2:$A$199,"="&amp;$A4,Concentrado!$B$2:$B$199, "=Tlaxcala")</f>
        <v>200</v>
      </c>
      <c r="O4" s="9">
        <f>SUMIFS(Concentrado!P$2:P$199,Concentrado!$A$2:$A$199,"="&amp;$A4,Concentrado!$B$2:$B$199, "=Tlaxcala")</f>
        <v>160</v>
      </c>
      <c r="P4" s="9">
        <f>SUMIFS(Concentrado!Q$2:Q$199,Concentrado!$A$2:$A$199,"="&amp;$A4,Concentrado!$B$2:$B$199, "=Tlaxcala")</f>
        <v>127</v>
      </c>
      <c r="Q4" s="9">
        <f>SUMIFS(Concentrado!R$2:R$199,Concentrado!$A$2:$A$199,"="&amp;$A4,Concentrado!$B$2:$B$199, "=Tlaxcala")</f>
        <v>517</v>
      </c>
      <c r="R4" s="9">
        <f>SUMIFS(Concentrado!S$2:S$199,Concentrado!$A$2:$A$199,"="&amp;$A4,Concentrado!$B$2:$B$199, "=Tlaxcala")</f>
        <v>240</v>
      </c>
      <c r="S4" s="9">
        <f>SUMIFS(Concentrado!T$2:T$199,Concentrado!$A$2:$A$199,"="&amp;$A4,Concentrado!$B$2:$B$199, "=Tlaxcala")</f>
        <v>217</v>
      </c>
      <c r="T4" s="9">
        <f>SUMIFS(Concentrado!U$2:U$199,Concentrado!$A$2:$A$199,"="&amp;$A4,Concentrado!$B$2:$B$199, "=Tlaxcala")</f>
        <v>32</v>
      </c>
      <c r="U4" s="9">
        <f>SUMIFS(Concentrado!V$2:V$199,Concentrado!$A$2:$A$199,"="&amp;$A4,Concentrado!$B$2:$B$199, "=Tlaxcala")</f>
        <v>12</v>
      </c>
      <c r="V4" s="9">
        <f>SUMIFS(Concentrado!W$2:W$199,Concentrado!$A$2:$A$199,"="&amp;$A4,Concentrado!$B$2:$B$199, "=Tlaxcala")</f>
        <v>0</v>
      </c>
      <c r="W4" s="9">
        <f>SUMIFS(Concentrado!X$2:X$199,Concentrado!$A$2:$A$199,"="&amp;$A4,Concentrado!$B$2:$B$199, "=Tlaxcala")</f>
        <v>0</v>
      </c>
      <c r="X4" s="9">
        <f>SUMIFS(Concentrado!Y$2:Y$199,Concentrado!$A$2:$A$199,"="&amp;$A4,Concentrado!$B$2:$B$199, "=Tlaxcala")</f>
        <v>2</v>
      </c>
      <c r="Y4" s="9">
        <f>SUMIFS(Concentrado!Z$2:Z$199,Concentrado!$A$2:$A$199,"="&amp;$A4,Concentrado!$B$2:$B$199, "=Tlaxcala")</f>
        <v>0</v>
      </c>
      <c r="Z4" s="9">
        <f>SUMIFS(Concentrado!AA$2:AA$199,Concentrado!$A$2:$A$199,"="&amp;$A4,Concentrado!$B$2:$B$199, "=Tlaxcala")</f>
        <v>61063</v>
      </c>
    </row>
    <row r="5" spans="1:26" x14ac:dyDescent="0.25">
      <c r="A5" s="6">
        <v>2020</v>
      </c>
      <c r="B5" s="9">
        <f>SUMIFS(Concentrado!C$2:C$199,Concentrado!$A$2:$A$199,"="&amp;$A5,Concentrado!$B$2:$B$199, "=Tlaxcala")</f>
        <v>13813</v>
      </c>
      <c r="C5" s="9">
        <f>SUMIFS(Concentrado!D$2:D$199,Concentrado!$A$2:$A$199,"="&amp;$A5,Concentrado!$B$2:$B$199, "=Tlaxcala")</f>
        <v>11096</v>
      </c>
      <c r="D5" s="9">
        <f>SUMIFS(Concentrado!E$2:E$199,Concentrado!$A$2:$A$199,"="&amp;$A5,Concentrado!$B$2:$B$199, "=Tlaxcala")</f>
        <v>4230</v>
      </c>
      <c r="E5" s="9">
        <f>SUMIFS(Concentrado!F$2:F$199,Concentrado!$A$2:$A$199,"="&amp;$A5,Concentrado!$B$2:$B$199, "=Tlaxcala")</f>
        <v>1703</v>
      </c>
      <c r="F5" s="9">
        <f>SUMIFS(Concentrado!G$2:G$199,Concentrado!$A$2:$A$199,"="&amp;$A5,Concentrado!$B$2:$B$199, "=Tlaxcala")</f>
        <v>1148</v>
      </c>
      <c r="G5" s="9">
        <f>SUMIFS(Concentrado!H$2:H$199,Concentrado!$A$2:$A$199,"="&amp;$A5,Concentrado!$B$2:$B$199, "=Tlaxcala")</f>
        <v>760</v>
      </c>
      <c r="H5" s="9">
        <f>SUMIFS(Concentrado!I$2:I$199,Concentrado!$A$2:$A$199,"="&amp;$A5,Concentrado!$B$2:$B$199, "=Tlaxcala")</f>
        <v>572</v>
      </c>
      <c r="I5" s="9">
        <f>SUMIFS(Concentrado!J$2:J$199,Concentrado!$A$2:$A$199,"="&amp;$A5,Concentrado!$B$2:$B$199, "=Tlaxcala")</f>
        <v>478</v>
      </c>
      <c r="J5" s="9">
        <f>SUMIFS(Concentrado!K$2:K$199,Concentrado!$A$2:$A$199,"="&amp;$A5,Concentrado!$B$2:$B$199, "=Tlaxcala")</f>
        <v>376</v>
      </c>
      <c r="K5" s="9">
        <f>SUMIFS(Concentrado!L$2:L$199,Concentrado!$A$2:$A$199,"="&amp;$A5,Concentrado!$B$2:$B$199, "=Tlaxcala")</f>
        <v>275</v>
      </c>
      <c r="L5" s="9">
        <f>SUMIFS(Concentrado!M$2:M$199,Concentrado!$A$2:$A$199,"="&amp;$A5,Concentrado!$B$2:$B$199, "=Tlaxcala")</f>
        <v>244</v>
      </c>
      <c r="M5" s="9">
        <f>SUMIFS(Concentrado!N$2:N$199,Concentrado!$A$2:$A$199,"="&amp;$A5,Concentrado!$B$2:$B$199, "=Tlaxcala")</f>
        <v>206</v>
      </c>
      <c r="N5" s="9">
        <f>SUMIFS(Concentrado!O$2:O$199,Concentrado!$A$2:$A$199,"="&amp;$A5,Concentrado!$B$2:$B$199, "=Tlaxcala")</f>
        <v>135</v>
      </c>
      <c r="O5" s="9">
        <f>SUMIFS(Concentrado!P$2:P$199,Concentrado!$A$2:$A$199,"="&amp;$A5,Concentrado!$B$2:$B$199, "=Tlaxcala")</f>
        <v>121</v>
      </c>
      <c r="P5" s="9">
        <f>SUMIFS(Concentrado!Q$2:Q$199,Concentrado!$A$2:$A$199,"="&amp;$A5,Concentrado!$B$2:$B$199, "=Tlaxcala")</f>
        <v>114</v>
      </c>
      <c r="Q5" s="9">
        <f>SUMIFS(Concentrado!R$2:R$199,Concentrado!$A$2:$A$199,"="&amp;$A5,Concentrado!$B$2:$B$199, "=Tlaxcala")</f>
        <v>484</v>
      </c>
      <c r="R5" s="9">
        <f>SUMIFS(Concentrado!S$2:S$199,Concentrado!$A$2:$A$199,"="&amp;$A5,Concentrado!$B$2:$B$199, "=Tlaxcala")</f>
        <v>243</v>
      </c>
      <c r="S5" s="9">
        <f>SUMIFS(Concentrado!T$2:T$199,Concentrado!$A$2:$A$199,"="&amp;$A5,Concentrado!$B$2:$B$199, "=Tlaxcala")</f>
        <v>232</v>
      </c>
      <c r="T5" s="9">
        <f>SUMIFS(Concentrado!U$2:U$199,Concentrado!$A$2:$A$199,"="&amp;$A5,Concentrado!$B$2:$B$199, "=Tlaxcala")</f>
        <v>28</v>
      </c>
      <c r="U5" s="9">
        <f>SUMIFS(Concentrado!V$2:V$199,Concentrado!$A$2:$A$199,"="&amp;$A5,Concentrado!$B$2:$B$199, "=Tlaxcala")</f>
        <v>6</v>
      </c>
      <c r="V5" s="9">
        <f>SUMIFS(Concentrado!W$2:W$199,Concentrado!$A$2:$A$199,"="&amp;$A5,Concentrado!$B$2:$B$199, "=Tlaxcala")</f>
        <v>0</v>
      </c>
      <c r="W5" s="9">
        <f>SUMIFS(Concentrado!X$2:X$199,Concentrado!$A$2:$A$199,"="&amp;$A5,Concentrado!$B$2:$B$199, "=Tlaxcala")</f>
        <v>0</v>
      </c>
      <c r="X5" s="9">
        <f>SUMIFS(Concentrado!Y$2:Y$199,Concentrado!$A$2:$A$199,"="&amp;$A5,Concentrado!$B$2:$B$199, "=Tlaxcala")</f>
        <v>0</v>
      </c>
      <c r="Y5" s="9">
        <f>SUMIFS(Concentrado!Z$2:Z$199,Concentrado!$A$2:$A$199,"="&amp;$A5,Concentrado!$B$2:$B$199, "=Tlaxcala")</f>
        <v>0</v>
      </c>
      <c r="Z5" s="9">
        <f>SUMIFS(Concentrado!AA$2:AA$199,Concentrado!$A$2:$A$199,"="&amp;$A5,Concentrado!$B$2:$B$199, "=Tlaxcala")</f>
        <v>36264</v>
      </c>
    </row>
    <row r="6" spans="1:26" x14ac:dyDescent="0.25">
      <c r="A6" s="6">
        <v>2021</v>
      </c>
      <c r="B6" s="9">
        <f>SUMIFS(Concentrado!C$2:C$199,Concentrado!$A$2:$A$199,"="&amp;$A6,Concentrado!$B$2:$B$199, "=Tlaxcala")</f>
        <v>14990</v>
      </c>
      <c r="C6" s="9">
        <f>SUMIFS(Concentrado!D$2:D$199,Concentrado!$A$2:$A$199,"="&amp;$A6,Concentrado!$B$2:$B$199, "=Tlaxcala")</f>
        <v>10624</v>
      </c>
      <c r="D6" s="9">
        <f>SUMIFS(Concentrado!E$2:E$199,Concentrado!$A$2:$A$199,"="&amp;$A6,Concentrado!$B$2:$B$199, "=Tlaxcala")</f>
        <v>4139</v>
      </c>
      <c r="E6" s="9">
        <f>SUMIFS(Concentrado!F$2:F$199,Concentrado!$A$2:$A$199,"="&amp;$A6,Concentrado!$B$2:$B$199, "=Tlaxcala")</f>
        <v>1819</v>
      </c>
      <c r="F6" s="9">
        <f>SUMIFS(Concentrado!G$2:G$199,Concentrado!$A$2:$A$199,"="&amp;$A6,Concentrado!$B$2:$B$199, "=Tlaxcala")</f>
        <v>1254</v>
      </c>
      <c r="G6" s="9">
        <f>SUMIFS(Concentrado!H$2:H$199,Concentrado!$A$2:$A$199,"="&amp;$A6,Concentrado!$B$2:$B$199, "=Tlaxcala")</f>
        <v>844</v>
      </c>
      <c r="H6" s="9">
        <f>SUMIFS(Concentrado!I$2:I$199,Concentrado!$A$2:$A$199,"="&amp;$A6,Concentrado!$B$2:$B$199, "=Tlaxcala")</f>
        <v>683</v>
      </c>
      <c r="I6" s="9">
        <f>SUMIFS(Concentrado!J$2:J$199,Concentrado!$A$2:$A$199,"="&amp;$A6,Concentrado!$B$2:$B$199, "=Tlaxcala")</f>
        <v>548</v>
      </c>
      <c r="J6" s="9">
        <f>SUMIFS(Concentrado!K$2:K$199,Concentrado!$A$2:$A$199,"="&amp;$A6,Concentrado!$B$2:$B$199, "=Tlaxcala")</f>
        <v>472</v>
      </c>
      <c r="K6" s="9">
        <f>SUMIFS(Concentrado!L$2:L$199,Concentrado!$A$2:$A$199,"="&amp;$A6,Concentrado!$B$2:$B$199, "=Tlaxcala")</f>
        <v>303</v>
      </c>
      <c r="L6" s="9">
        <f>SUMIFS(Concentrado!M$2:M$199,Concentrado!$A$2:$A$199,"="&amp;$A6,Concentrado!$B$2:$B$199, "=Tlaxcala")</f>
        <v>265</v>
      </c>
      <c r="M6" s="9">
        <f>SUMIFS(Concentrado!N$2:N$199,Concentrado!$A$2:$A$199,"="&amp;$A6,Concentrado!$B$2:$B$199, "=Tlaxcala")</f>
        <v>214</v>
      </c>
      <c r="N6" s="9">
        <f>SUMIFS(Concentrado!O$2:O$199,Concentrado!$A$2:$A$199,"="&amp;$A6,Concentrado!$B$2:$B$199, "=Tlaxcala")</f>
        <v>181</v>
      </c>
      <c r="O6" s="9">
        <f>SUMIFS(Concentrado!P$2:P$199,Concentrado!$A$2:$A$199,"="&amp;$A6,Concentrado!$B$2:$B$199, "=Tlaxcala")</f>
        <v>162</v>
      </c>
      <c r="P6" s="9">
        <f>SUMIFS(Concentrado!Q$2:Q$199,Concentrado!$A$2:$A$199,"="&amp;$A6,Concentrado!$B$2:$B$199, "=Tlaxcala")</f>
        <v>138</v>
      </c>
      <c r="Q6" s="9">
        <f>SUMIFS(Concentrado!R$2:R$199,Concentrado!$A$2:$A$199,"="&amp;$A6,Concentrado!$B$2:$B$199, "=Tlaxcala")</f>
        <v>534</v>
      </c>
      <c r="R6" s="9">
        <f>SUMIFS(Concentrado!S$2:S$199,Concentrado!$A$2:$A$199,"="&amp;$A6,Concentrado!$B$2:$B$199, "=Tlaxcala")</f>
        <v>322</v>
      </c>
      <c r="S6" s="9">
        <f>SUMIFS(Concentrado!T$2:T$199,Concentrado!$A$2:$A$199,"="&amp;$A6,Concentrado!$B$2:$B$199, "=Tlaxcala")</f>
        <v>235</v>
      </c>
      <c r="T6" s="9">
        <f>SUMIFS(Concentrado!U$2:U$199,Concentrado!$A$2:$A$199,"="&amp;$A6,Concentrado!$B$2:$B$199, "=Tlaxcala")</f>
        <v>44</v>
      </c>
      <c r="U6" s="9">
        <f>SUMIFS(Concentrado!V$2:V$199,Concentrado!$A$2:$A$199,"="&amp;$A6,Concentrado!$B$2:$B$199, "=Tlaxcala")</f>
        <v>14</v>
      </c>
      <c r="V6" s="9">
        <f>SUMIFS(Concentrado!W$2:W$199,Concentrado!$A$2:$A$199,"="&amp;$A6,Concentrado!$B$2:$B$199, "=Tlaxcala")</f>
        <v>1</v>
      </c>
      <c r="W6" s="9">
        <f>SUMIFS(Concentrado!X$2:X$199,Concentrado!$A$2:$A$199,"="&amp;$A6,Concentrado!$B$2:$B$199, "=Tlaxcala")</f>
        <v>0</v>
      </c>
      <c r="X6" s="9">
        <f>SUMIFS(Concentrado!Y$2:Y$199,Concentrado!$A$2:$A$199,"="&amp;$A6,Concentrado!$B$2:$B$199, "=Tlaxcala")</f>
        <v>0</v>
      </c>
      <c r="Y6" s="9">
        <f>SUMIFS(Concentrado!Z$2:Z$199,Concentrado!$A$2:$A$199,"="&amp;$A6,Concentrado!$B$2:$B$199, "=Tlaxcala")</f>
        <v>0</v>
      </c>
      <c r="Z6" s="9">
        <f>SUMIFS(Concentrado!AA$2:AA$199,Concentrado!$A$2:$A$199,"="&amp;$A6,Concentrado!$B$2:$B$199, "=Tlaxcala")</f>
        <v>37786</v>
      </c>
    </row>
    <row r="7" spans="1:26" x14ac:dyDescent="0.25">
      <c r="A7" s="6">
        <v>2022</v>
      </c>
      <c r="B7" s="9">
        <f>SUMIFS(Concentrado!C$2:C$199,Concentrado!$A$2:$A$199,"="&amp;$A7,Concentrado!$B$2:$B$199, "=Tlaxcala")</f>
        <v>12055</v>
      </c>
      <c r="C7" s="9">
        <f>SUMIFS(Concentrado!D$2:D$199,Concentrado!$A$2:$A$199,"="&amp;$A7,Concentrado!$B$2:$B$199, "=Tlaxcala")</f>
        <v>12680</v>
      </c>
      <c r="D7" s="9">
        <f>SUMIFS(Concentrado!E$2:E$199,Concentrado!$A$2:$A$199,"="&amp;$A7,Concentrado!$B$2:$B$199, "=Tlaxcala")</f>
        <v>5817</v>
      </c>
      <c r="E7" s="9">
        <f>SUMIFS(Concentrado!F$2:F$199,Concentrado!$A$2:$A$199,"="&amp;$A7,Concentrado!$B$2:$B$199, "=Tlaxcala")</f>
        <v>2441</v>
      </c>
      <c r="F7" s="9">
        <f>SUMIFS(Concentrado!G$2:G$199,Concentrado!$A$2:$A$199,"="&amp;$A7,Concentrado!$B$2:$B$199, "=Tlaxcala")</f>
        <v>1474</v>
      </c>
      <c r="G7" s="9">
        <f>SUMIFS(Concentrado!H$2:H$199,Concentrado!$A$2:$A$199,"="&amp;$A7,Concentrado!$B$2:$B$199, "=Tlaxcala")</f>
        <v>1043</v>
      </c>
      <c r="H7" s="9">
        <f>SUMIFS(Concentrado!I$2:I$199,Concentrado!$A$2:$A$199,"="&amp;$A7,Concentrado!$B$2:$B$199, "=Tlaxcala")</f>
        <v>780</v>
      </c>
      <c r="I7" s="9">
        <f>SUMIFS(Concentrado!J$2:J$199,Concentrado!$A$2:$A$199,"="&amp;$A7,Concentrado!$B$2:$B$199, "=Tlaxcala")</f>
        <v>644</v>
      </c>
      <c r="J7" s="9">
        <f>SUMIFS(Concentrado!K$2:K$199,Concentrado!$A$2:$A$199,"="&amp;$A7,Concentrado!$B$2:$B$199, "=Tlaxcala")</f>
        <v>459</v>
      </c>
      <c r="K7" s="9">
        <f>SUMIFS(Concentrado!L$2:L$199,Concentrado!$A$2:$A$199,"="&amp;$A7,Concentrado!$B$2:$B$199, "=Tlaxcala")</f>
        <v>350</v>
      </c>
      <c r="L7" s="9">
        <f>SUMIFS(Concentrado!M$2:M$199,Concentrado!$A$2:$A$199,"="&amp;$A7,Concentrado!$B$2:$B$199, "=Tlaxcala")</f>
        <v>261</v>
      </c>
      <c r="M7" s="9">
        <f>SUMIFS(Concentrado!N$2:N$199,Concentrado!$A$2:$A$199,"="&amp;$A7,Concentrado!$B$2:$B$199, "=Tlaxcala")</f>
        <v>236</v>
      </c>
      <c r="N7" s="9">
        <f>SUMIFS(Concentrado!O$2:O$199,Concentrado!$A$2:$A$199,"="&amp;$A7,Concentrado!$B$2:$B$199, "=Tlaxcala")</f>
        <v>180</v>
      </c>
      <c r="O7" s="9">
        <f>SUMIFS(Concentrado!P$2:P$199,Concentrado!$A$2:$A$199,"="&amp;$A7,Concentrado!$B$2:$B$199, "=Tlaxcala")</f>
        <v>148</v>
      </c>
      <c r="P7" s="9">
        <f>SUMIFS(Concentrado!Q$2:Q$199,Concentrado!$A$2:$A$199,"="&amp;$A7,Concentrado!$B$2:$B$199, "=Tlaxcala")</f>
        <v>127</v>
      </c>
      <c r="Q7" s="9">
        <f>SUMIFS(Concentrado!R$2:R$199,Concentrado!$A$2:$A$199,"="&amp;$A7,Concentrado!$B$2:$B$199, "=Tlaxcala")</f>
        <v>494</v>
      </c>
      <c r="R7" s="9">
        <f>SUMIFS(Concentrado!S$2:S$199,Concentrado!$A$2:$A$199,"="&amp;$A7,Concentrado!$B$2:$B$199, "=Tlaxcala")</f>
        <v>231</v>
      </c>
      <c r="S7" s="9">
        <f>SUMIFS(Concentrado!T$2:T$199,Concentrado!$A$2:$A$199,"="&amp;$A7,Concentrado!$B$2:$B$199, "=Tlaxcala")</f>
        <v>223</v>
      </c>
      <c r="T7" s="9">
        <f>SUMIFS(Concentrado!U$2:U$199,Concentrado!$A$2:$A$199,"="&amp;$A7,Concentrado!$B$2:$B$199, "=Tlaxcala")</f>
        <v>48</v>
      </c>
      <c r="U7" s="9">
        <f>SUMIFS(Concentrado!V$2:V$199,Concentrado!$A$2:$A$199,"="&amp;$A7,Concentrado!$B$2:$B$199, "=Tlaxcala")</f>
        <v>6</v>
      </c>
      <c r="V7" s="9">
        <f>SUMIFS(Concentrado!W$2:W$199,Concentrado!$A$2:$A$199,"="&amp;$A7,Concentrado!$B$2:$B$199, "=Tlaxcala")</f>
        <v>2</v>
      </c>
      <c r="W7" s="9">
        <f>SUMIFS(Concentrado!X$2:X$199,Concentrado!$A$2:$A$199,"="&amp;$A7,Concentrado!$B$2:$B$199, "=Tlaxcala")</f>
        <v>0</v>
      </c>
      <c r="X7" s="9">
        <f>SUMIFS(Concentrado!Y$2:Y$199,Concentrado!$A$2:$A$199,"="&amp;$A7,Concentrado!$B$2:$B$199, "=Tlaxcala")</f>
        <v>1</v>
      </c>
      <c r="Y7" s="9">
        <f>SUMIFS(Concentrado!Z$2:Z$199,Concentrado!$A$2:$A$199,"="&amp;$A7,Concentrado!$B$2:$B$199, "=Tlaxcala")</f>
        <v>1</v>
      </c>
      <c r="Z7" s="9">
        <f>SUMIFS(Concentrado!AA$2:AA$199,Concentrado!$A$2:$A$199,"="&amp;$A7,Concentrado!$B$2:$B$199, "=Tlaxcala")</f>
        <v>39701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"=Veracruz")</f>
        <v>1776</v>
      </c>
      <c r="C2" s="9">
        <f>SUMIFS(Concentrado!D$2:D$199,Concentrado!$A$2:$A$199,"="&amp;$A2,Concentrado!$B$2:$B$199, "=Veracruz")</f>
        <v>75459</v>
      </c>
      <c r="D2" s="9">
        <f>SUMIFS(Concentrado!E$2:E$199,Concentrado!$A$2:$A$199,"="&amp;$A2,Concentrado!$B$2:$B$199, "=Veracruz")</f>
        <v>34271</v>
      </c>
      <c r="E2" s="9">
        <f>SUMIFS(Concentrado!F$2:F$199,Concentrado!$A$2:$A$199,"="&amp;$A2,Concentrado!$B$2:$B$199, "=Veracruz")</f>
        <v>16523</v>
      </c>
      <c r="F2" s="9">
        <f>SUMIFS(Concentrado!G$2:G$199,Concentrado!$A$2:$A$199,"="&amp;$A2,Concentrado!$B$2:$B$199, "=Veracruz")</f>
        <v>9852</v>
      </c>
      <c r="G2" s="9">
        <f>SUMIFS(Concentrado!H$2:H$199,Concentrado!$A$2:$A$199,"="&amp;$A2,Concentrado!$B$2:$B$199, "=Veracruz")</f>
        <v>6678</v>
      </c>
      <c r="H2" s="9">
        <f>SUMIFS(Concentrado!I$2:I$199,Concentrado!$A$2:$A$199,"="&amp;$A2,Concentrado!$B$2:$B$199, "=Veracruz")</f>
        <v>4737</v>
      </c>
      <c r="I2" s="9">
        <f>SUMIFS(Concentrado!J$2:J$199,Concentrado!$A$2:$A$199,"="&amp;$A2,Concentrado!$B$2:$B$199, "=Veracruz")</f>
        <v>3574</v>
      </c>
      <c r="J2" s="9">
        <f>SUMIFS(Concentrado!K$2:K$199,Concentrado!$A$2:$A$199,"="&amp;$A2,Concentrado!$B$2:$B$199, "=Veracruz")</f>
        <v>2641</v>
      </c>
      <c r="K2" s="9">
        <f>SUMIFS(Concentrado!L$2:L$199,Concentrado!$A$2:$A$199,"="&amp;$A2,Concentrado!$B$2:$B$199, "=Veracruz")</f>
        <v>1882</v>
      </c>
      <c r="L2" s="9">
        <f>SUMIFS(Concentrado!M$2:M$199,Concentrado!$A$2:$A$199,"="&amp;$A2,Concentrado!$B$2:$B$199, "=Veracruz")</f>
        <v>1564</v>
      </c>
      <c r="M2" s="9">
        <f>SUMIFS(Concentrado!N$2:N$199,Concentrado!$A$2:$A$199,"="&amp;$A2,Concentrado!$B$2:$B$199, "=Veracruz")</f>
        <v>1250</v>
      </c>
      <c r="N2" s="9">
        <f>SUMIFS(Concentrado!O$2:O$199,Concentrado!$A$2:$A$199,"="&amp;$A2,Concentrado!$B$2:$B$199, "=Veracruz")</f>
        <v>945</v>
      </c>
      <c r="O2" s="9">
        <f>SUMIFS(Concentrado!P$2:P$199,Concentrado!$A$2:$A$199,"="&amp;$A2,Concentrado!$B$2:$B$199, "=Veracruz")</f>
        <v>857</v>
      </c>
      <c r="P2" s="9">
        <f>SUMIFS(Concentrado!Q$2:Q$199,Concentrado!$A$2:$A$199,"="&amp;$A2,Concentrado!$B$2:$B$199, "=Veracruz")</f>
        <v>800</v>
      </c>
      <c r="Q2" s="9">
        <f>SUMIFS(Concentrado!R$2:R$199,Concentrado!$A$2:$A$199,"="&amp;$A2,Concentrado!$B$2:$B$199, "=Veracruz")</f>
        <v>2832</v>
      </c>
      <c r="R2" s="9">
        <f>SUMIFS(Concentrado!S$2:S$199,Concentrado!$A$2:$A$199,"="&amp;$A2,Concentrado!$B$2:$B$199, "=Veracruz")</f>
        <v>1510</v>
      </c>
      <c r="S2" s="9">
        <f>SUMIFS(Concentrado!T$2:T$199,Concentrado!$A$2:$A$199,"="&amp;$A2,Concentrado!$B$2:$B$199, "=Veracruz")</f>
        <v>1037</v>
      </c>
      <c r="T2" s="9">
        <f>SUMIFS(Concentrado!U$2:U$199,Concentrado!$A$2:$A$199,"="&amp;$A2,Concentrado!$B$2:$B$199, "=Veracruz")</f>
        <v>135</v>
      </c>
      <c r="U2" s="9">
        <f>SUMIFS(Concentrado!V$2:V$199,Concentrado!$A$2:$A$199,"="&amp;$A2,Concentrado!$B$2:$B$199, "=Veracruz")</f>
        <v>61</v>
      </c>
      <c r="V2" s="9">
        <f>SUMIFS(Concentrado!W$2:W$199,Concentrado!$A$2:$A$199,"="&amp;$A2,Concentrado!$B$2:$B$199, "=Veracruz")</f>
        <v>6</v>
      </c>
      <c r="W2" s="9">
        <f>SUMIFS(Concentrado!X$2:X$199,Concentrado!$A$2:$A$199,"="&amp;$A2,Concentrado!$B$2:$B$199, "=Veracruz")</f>
        <v>4</v>
      </c>
      <c r="X2" s="9">
        <f>SUMIFS(Concentrado!Y$2:Y$199,Concentrado!$A$2:$A$199,"="&amp;$A2,Concentrado!$B$2:$B$199, "=Veracruz")</f>
        <v>4</v>
      </c>
      <c r="Y2" s="9">
        <f>SUMIFS(Concentrado!Z$2:Z$199,Concentrado!$A$2:$A$199,"="&amp;$A2,Concentrado!$B$2:$B$199, "=Veracruz")</f>
        <v>5</v>
      </c>
      <c r="Z2" s="9">
        <f>SUMIFS(Concentrado!AA$2:AA$199,Concentrado!$A$2:$A$199,"="&amp;$A2,Concentrado!$B$2:$B$199, "=Veracruz")</f>
        <v>168403</v>
      </c>
    </row>
    <row r="3" spans="1:26" x14ac:dyDescent="0.25">
      <c r="A3" s="6">
        <v>2018</v>
      </c>
      <c r="B3" s="9">
        <f>SUMIFS(Concentrado!C$2:C$199,Concentrado!$A$2:$A$199,"="&amp;$A3,Concentrado!$B$2:$B$199, "=Veracruz")</f>
        <v>1792</v>
      </c>
      <c r="C3" s="9">
        <f>SUMIFS(Concentrado!D$2:D$199,Concentrado!$A$2:$A$199,"="&amp;$A3,Concentrado!$B$2:$B$199, "=Veracruz")</f>
        <v>70982</v>
      </c>
      <c r="D3" s="9">
        <f>SUMIFS(Concentrado!E$2:E$199,Concentrado!$A$2:$A$199,"="&amp;$A3,Concentrado!$B$2:$B$199, "=Veracruz")</f>
        <v>33723</v>
      </c>
      <c r="E3" s="9">
        <f>SUMIFS(Concentrado!F$2:F$199,Concentrado!$A$2:$A$199,"="&amp;$A3,Concentrado!$B$2:$B$199, "=Veracruz")</f>
        <v>16828</v>
      </c>
      <c r="F3" s="9">
        <f>SUMIFS(Concentrado!G$2:G$199,Concentrado!$A$2:$A$199,"="&amp;$A3,Concentrado!$B$2:$B$199, "=Veracruz")</f>
        <v>9595</v>
      </c>
      <c r="G3" s="9">
        <f>SUMIFS(Concentrado!H$2:H$199,Concentrado!$A$2:$A$199,"="&amp;$A3,Concentrado!$B$2:$B$199, "=Veracruz")</f>
        <v>6935</v>
      </c>
      <c r="H3" s="9">
        <f>SUMIFS(Concentrado!I$2:I$199,Concentrado!$A$2:$A$199,"="&amp;$A3,Concentrado!$B$2:$B$199, "=Veracruz")</f>
        <v>4754</v>
      </c>
      <c r="I3" s="9">
        <f>SUMIFS(Concentrado!J$2:J$199,Concentrado!$A$2:$A$199,"="&amp;$A3,Concentrado!$B$2:$B$199, "=Veracruz")</f>
        <v>3435</v>
      </c>
      <c r="J3" s="9">
        <f>SUMIFS(Concentrado!K$2:K$199,Concentrado!$A$2:$A$199,"="&amp;$A3,Concentrado!$B$2:$B$199, "=Veracruz")</f>
        <v>2480</v>
      </c>
      <c r="K3" s="9">
        <f>SUMIFS(Concentrado!L$2:L$199,Concentrado!$A$2:$A$199,"="&amp;$A3,Concentrado!$B$2:$B$199, "=Veracruz")</f>
        <v>1861</v>
      </c>
      <c r="L3" s="9">
        <f>SUMIFS(Concentrado!M$2:M$199,Concentrado!$A$2:$A$199,"="&amp;$A3,Concentrado!$B$2:$B$199, "=Veracruz")</f>
        <v>1520</v>
      </c>
      <c r="M3" s="9">
        <f>SUMIFS(Concentrado!N$2:N$199,Concentrado!$A$2:$A$199,"="&amp;$A3,Concentrado!$B$2:$B$199, "=Veracruz")</f>
        <v>1249</v>
      </c>
      <c r="N3" s="9">
        <f>SUMIFS(Concentrado!O$2:O$199,Concentrado!$A$2:$A$199,"="&amp;$A3,Concentrado!$B$2:$B$199, "=Veracruz")</f>
        <v>964</v>
      </c>
      <c r="O3" s="9">
        <f>SUMIFS(Concentrado!P$2:P$199,Concentrado!$A$2:$A$199,"="&amp;$A3,Concentrado!$B$2:$B$199, "=Veracruz")</f>
        <v>856</v>
      </c>
      <c r="P3" s="9">
        <f>SUMIFS(Concentrado!Q$2:Q$199,Concentrado!$A$2:$A$199,"="&amp;$A3,Concentrado!$B$2:$B$199, "=Veracruz")</f>
        <v>754</v>
      </c>
      <c r="Q3" s="9">
        <f>SUMIFS(Concentrado!R$2:R$199,Concentrado!$A$2:$A$199,"="&amp;$A3,Concentrado!$B$2:$B$199, "=Veracruz")</f>
        <v>2983</v>
      </c>
      <c r="R3" s="9">
        <f>SUMIFS(Concentrado!S$2:S$199,Concentrado!$A$2:$A$199,"="&amp;$A3,Concentrado!$B$2:$B$199, "=Veracruz")</f>
        <v>1428</v>
      </c>
      <c r="S3" s="9">
        <f>SUMIFS(Concentrado!T$2:T$199,Concentrado!$A$2:$A$199,"="&amp;$A3,Concentrado!$B$2:$B$199, "=Veracruz")</f>
        <v>987</v>
      </c>
      <c r="T3" s="9">
        <f>SUMIFS(Concentrado!U$2:U$199,Concentrado!$A$2:$A$199,"="&amp;$A3,Concentrado!$B$2:$B$199, "=Veracruz")</f>
        <v>140</v>
      </c>
      <c r="U3" s="9">
        <f>SUMIFS(Concentrado!V$2:V$199,Concentrado!$A$2:$A$199,"="&amp;$A3,Concentrado!$B$2:$B$199, "=Veracruz")</f>
        <v>44</v>
      </c>
      <c r="V3" s="9">
        <f>SUMIFS(Concentrado!W$2:W$199,Concentrado!$A$2:$A$199,"="&amp;$A3,Concentrado!$B$2:$B$199, "=Veracruz")</f>
        <v>8</v>
      </c>
      <c r="W3" s="9">
        <f>SUMIFS(Concentrado!X$2:X$199,Concentrado!$A$2:$A$199,"="&amp;$A3,Concentrado!$B$2:$B$199, "=Veracruz")</f>
        <v>0</v>
      </c>
      <c r="X3" s="9">
        <f>SUMIFS(Concentrado!Y$2:Y$199,Concentrado!$A$2:$A$199,"="&amp;$A3,Concentrado!$B$2:$B$199, "=Veracruz")</f>
        <v>5</v>
      </c>
      <c r="Y3" s="9">
        <f>SUMIFS(Concentrado!Z$2:Z$199,Concentrado!$A$2:$A$199,"="&amp;$A3,Concentrado!$B$2:$B$199, "=Veracruz")</f>
        <v>4</v>
      </c>
      <c r="Z3" s="9">
        <f>SUMIFS(Concentrado!AA$2:AA$199,Concentrado!$A$2:$A$199,"="&amp;$A3,Concentrado!$B$2:$B$199, "=Veracruz")</f>
        <v>163327</v>
      </c>
    </row>
    <row r="4" spans="1:26" x14ac:dyDescent="0.25">
      <c r="A4" s="6">
        <v>2019</v>
      </c>
      <c r="B4" s="9">
        <f>SUMIFS(Concentrado!C$2:C$199,Concentrado!$A$2:$A$199,"="&amp;$A4,Concentrado!$B$2:$B$199, "=Veracruz")</f>
        <v>2137</v>
      </c>
      <c r="C4" s="9">
        <f>SUMIFS(Concentrado!D$2:D$199,Concentrado!$A$2:$A$199,"="&amp;$A4,Concentrado!$B$2:$B$199, "=Veracruz")</f>
        <v>61841</v>
      </c>
      <c r="D4" s="9">
        <f>SUMIFS(Concentrado!E$2:E$199,Concentrado!$A$2:$A$199,"="&amp;$A4,Concentrado!$B$2:$B$199, "=Veracruz")</f>
        <v>32492</v>
      </c>
      <c r="E4" s="9">
        <f>SUMIFS(Concentrado!F$2:F$199,Concentrado!$A$2:$A$199,"="&amp;$A4,Concentrado!$B$2:$B$199, "=Veracruz")</f>
        <v>17490</v>
      </c>
      <c r="F4" s="9">
        <f>SUMIFS(Concentrado!G$2:G$199,Concentrado!$A$2:$A$199,"="&amp;$A4,Concentrado!$B$2:$B$199, "=Veracruz")</f>
        <v>10563</v>
      </c>
      <c r="G4" s="9">
        <f>SUMIFS(Concentrado!H$2:H$199,Concentrado!$A$2:$A$199,"="&amp;$A4,Concentrado!$B$2:$B$199, "=Veracruz")</f>
        <v>7162</v>
      </c>
      <c r="H4" s="9">
        <f>SUMIFS(Concentrado!I$2:I$199,Concentrado!$A$2:$A$199,"="&amp;$A4,Concentrado!$B$2:$B$199, "=Veracruz")</f>
        <v>4935</v>
      </c>
      <c r="I4" s="9">
        <f>SUMIFS(Concentrado!J$2:J$199,Concentrado!$A$2:$A$199,"="&amp;$A4,Concentrado!$B$2:$B$199, "=Veracruz")</f>
        <v>3518</v>
      </c>
      <c r="J4" s="9">
        <f>SUMIFS(Concentrado!K$2:K$199,Concentrado!$A$2:$A$199,"="&amp;$A4,Concentrado!$B$2:$B$199, "=Veracruz")</f>
        <v>2616</v>
      </c>
      <c r="K4" s="9">
        <f>SUMIFS(Concentrado!L$2:L$199,Concentrado!$A$2:$A$199,"="&amp;$A4,Concentrado!$B$2:$B$199, "=Veracruz")</f>
        <v>1919</v>
      </c>
      <c r="L4" s="9">
        <f>SUMIFS(Concentrado!M$2:M$199,Concentrado!$A$2:$A$199,"="&amp;$A4,Concentrado!$B$2:$B$199, "=Veracruz")</f>
        <v>1621</v>
      </c>
      <c r="M4" s="9">
        <f>SUMIFS(Concentrado!N$2:N$199,Concentrado!$A$2:$A$199,"="&amp;$A4,Concentrado!$B$2:$B$199, "=Veracruz")</f>
        <v>1292</v>
      </c>
      <c r="N4" s="9">
        <f>SUMIFS(Concentrado!O$2:O$199,Concentrado!$A$2:$A$199,"="&amp;$A4,Concentrado!$B$2:$B$199, "=Veracruz")</f>
        <v>1123</v>
      </c>
      <c r="O4" s="9">
        <f>SUMIFS(Concentrado!P$2:P$199,Concentrado!$A$2:$A$199,"="&amp;$A4,Concentrado!$B$2:$B$199, "=Veracruz")</f>
        <v>875</v>
      </c>
      <c r="P4" s="9">
        <f>SUMIFS(Concentrado!Q$2:Q$199,Concentrado!$A$2:$A$199,"="&amp;$A4,Concentrado!$B$2:$B$199, "=Veracruz")</f>
        <v>766</v>
      </c>
      <c r="Q4" s="9">
        <f>SUMIFS(Concentrado!R$2:R$199,Concentrado!$A$2:$A$199,"="&amp;$A4,Concentrado!$B$2:$B$199, "=Veracruz")</f>
        <v>2882</v>
      </c>
      <c r="R4" s="9">
        <f>SUMIFS(Concentrado!S$2:S$199,Concentrado!$A$2:$A$199,"="&amp;$A4,Concentrado!$B$2:$B$199, "=Veracruz")</f>
        <v>1545</v>
      </c>
      <c r="S4" s="9">
        <f>SUMIFS(Concentrado!T$2:T$199,Concentrado!$A$2:$A$199,"="&amp;$A4,Concentrado!$B$2:$B$199, "=Veracruz")</f>
        <v>1163</v>
      </c>
      <c r="T4" s="9">
        <f>SUMIFS(Concentrado!U$2:U$199,Concentrado!$A$2:$A$199,"="&amp;$A4,Concentrado!$B$2:$B$199, "=Veracruz")</f>
        <v>154</v>
      </c>
      <c r="U4" s="9">
        <f>SUMIFS(Concentrado!V$2:V$199,Concentrado!$A$2:$A$199,"="&amp;$A4,Concentrado!$B$2:$B$199, "=Veracruz")</f>
        <v>44</v>
      </c>
      <c r="V4" s="9">
        <f>SUMIFS(Concentrado!W$2:W$199,Concentrado!$A$2:$A$199,"="&amp;$A4,Concentrado!$B$2:$B$199, "=Veracruz")</f>
        <v>4</v>
      </c>
      <c r="W4" s="9">
        <f>SUMIFS(Concentrado!X$2:X$199,Concentrado!$A$2:$A$199,"="&amp;$A4,Concentrado!$B$2:$B$199, "=Veracruz")</f>
        <v>4</v>
      </c>
      <c r="X4" s="9">
        <f>SUMIFS(Concentrado!Y$2:Y$199,Concentrado!$A$2:$A$199,"="&amp;$A4,Concentrado!$B$2:$B$199, "=Veracruz")</f>
        <v>8</v>
      </c>
      <c r="Y4" s="9">
        <f>SUMIFS(Concentrado!Z$2:Z$199,Concentrado!$A$2:$A$199,"="&amp;$A4,Concentrado!$B$2:$B$199, "=Veracruz")</f>
        <v>0</v>
      </c>
      <c r="Z4" s="9">
        <f>SUMIFS(Concentrado!AA$2:AA$199,Concentrado!$A$2:$A$199,"="&amp;$A4,Concentrado!$B$2:$B$199, "=Veracruz")</f>
        <v>156154</v>
      </c>
    </row>
    <row r="5" spans="1:26" x14ac:dyDescent="0.25">
      <c r="A5" s="6">
        <v>2020</v>
      </c>
      <c r="B5" s="9">
        <f>SUMIFS(Concentrado!C$2:C$199,Concentrado!$A$2:$A$199,"="&amp;$A5,Concentrado!$B$2:$B$199, "=Veracruz")</f>
        <v>1094</v>
      </c>
      <c r="C5" s="9">
        <f>SUMIFS(Concentrado!D$2:D$199,Concentrado!$A$2:$A$199,"="&amp;$A5,Concentrado!$B$2:$B$199, "=Veracruz")</f>
        <v>45738</v>
      </c>
      <c r="D5" s="9">
        <f>SUMIFS(Concentrado!E$2:E$199,Concentrado!$A$2:$A$199,"="&amp;$A5,Concentrado!$B$2:$B$199, "=Veracruz")</f>
        <v>22428</v>
      </c>
      <c r="E5" s="9">
        <f>SUMIFS(Concentrado!F$2:F$199,Concentrado!$A$2:$A$199,"="&amp;$A5,Concentrado!$B$2:$B$199, "=Veracruz")</f>
        <v>10885</v>
      </c>
      <c r="F5" s="9">
        <f>SUMIFS(Concentrado!G$2:G$199,Concentrado!$A$2:$A$199,"="&amp;$A5,Concentrado!$B$2:$B$199, "=Veracruz")</f>
        <v>6575</v>
      </c>
      <c r="G5" s="9">
        <f>SUMIFS(Concentrado!H$2:H$199,Concentrado!$A$2:$A$199,"="&amp;$A5,Concentrado!$B$2:$B$199, "=Veracruz")</f>
        <v>4770</v>
      </c>
      <c r="H5" s="9">
        <f>SUMIFS(Concentrado!I$2:I$199,Concentrado!$A$2:$A$199,"="&amp;$A5,Concentrado!$B$2:$B$199, "=Veracruz")</f>
        <v>3419</v>
      </c>
      <c r="I5" s="9">
        <f>SUMIFS(Concentrado!J$2:J$199,Concentrado!$A$2:$A$199,"="&amp;$A5,Concentrado!$B$2:$B$199, "=Veracruz")</f>
        <v>2673</v>
      </c>
      <c r="J5" s="9">
        <f>SUMIFS(Concentrado!K$2:K$199,Concentrado!$A$2:$A$199,"="&amp;$A5,Concentrado!$B$2:$B$199, "=Veracruz")</f>
        <v>1937</v>
      </c>
      <c r="K5" s="9">
        <f>SUMIFS(Concentrado!L$2:L$199,Concentrado!$A$2:$A$199,"="&amp;$A5,Concentrado!$B$2:$B$199, "=Veracruz")</f>
        <v>1460</v>
      </c>
      <c r="L5" s="9">
        <f>SUMIFS(Concentrado!M$2:M$199,Concentrado!$A$2:$A$199,"="&amp;$A5,Concentrado!$B$2:$B$199, "=Veracruz")</f>
        <v>1215</v>
      </c>
      <c r="M5" s="9">
        <f>SUMIFS(Concentrado!N$2:N$199,Concentrado!$A$2:$A$199,"="&amp;$A5,Concentrado!$B$2:$B$199, "=Veracruz")</f>
        <v>1037</v>
      </c>
      <c r="N5" s="9">
        <f>SUMIFS(Concentrado!O$2:O$199,Concentrado!$A$2:$A$199,"="&amp;$A5,Concentrado!$B$2:$B$199, "=Veracruz")</f>
        <v>867</v>
      </c>
      <c r="O5" s="9">
        <f>SUMIFS(Concentrado!P$2:P$199,Concentrado!$A$2:$A$199,"="&amp;$A5,Concentrado!$B$2:$B$199, "=Veracruz")</f>
        <v>762</v>
      </c>
      <c r="P5" s="9">
        <f>SUMIFS(Concentrado!Q$2:Q$199,Concentrado!$A$2:$A$199,"="&amp;$A5,Concentrado!$B$2:$B$199, "=Veracruz")</f>
        <v>640</v>
      </c>
      <c r="Q5" s="9">
        <f>SUMIFS(Concentrado!R$2:R$199,Concentrado!$A$2:$A$199,"="&amp;$A5,Concentrado!$B$2:$B$199, "=Veracruz")</f>
        <v>2473</v>
      </c>
      <c r="R5" s="9">
        <f>SUMIFS(Concentrado!S$2:S$199,Concentrado!$A$2:$A$199,"="&amp;$A5,Concentrado!$B$2:$B$199, "=Veracruz")</f>
        <v>1256</v>
      </c>
      <c r="S5" s="9">
        <f>SUMIFS(Concentrado!T$2:T$199,Concentrado!$A$2:$A$199,"="&amp;$A5,Concentrado!$B$2:$B$199, "=Veracruz")</f>
        <v>940</v>
      </c>
      <c r="T5" s="9">
        <f>SUMIFS(Concentrado!U$2:U$199,Concentrado!$A$2:$A$199,"="&amp;$A5,Concentrado!$B$2:$B$199, "=Veracruz")</f>
        <v>154</v>
      </c>
      <c r="U5" s="9">
        <f>SUMIFS(Concentrado!V$2:V$199,Concentrado!$A$2:$A$199,"="&amp;$A5,Concentrado!$B$2:$B$199, "=Veracruz")</f>
        <v>52</v>
      </c>
      <c r="V5" s="9">
        <f>SUMIFS(Concentrado!W$2:W$199,Concentrado!$A$2:$A$199,"="&amp;$A5,Concentrado!$B$2:$B$199, "=Veracruz")</f>
        <v>2</v>
      </c>
      <c r="W5" s="9">
        <f>SUMIFS(Concentrado!X$2:X$199,Concentrado!$A$2:$A$199,"="&amp;$A5,Concentrado!$B$2:$B$199, "=Veracruz")</f>
        <v>3</v>
      </c>
      <c r="X5" s="9">
        <f>SUMIFS(Concentrado!Y$2:Y$199,Concentrado!$A$2:$A$199,"="&amp;$A5,Concentrado!$B$2:$B$199, "=Veracruz")</f>
        <v>4</v>
      </c>
      <c r="Y5" s="9">
        <f>SUMIFS(Concentrado!Z$2:Z$199,Concentrado!$A$2:$A$199,"="&amp;$A5,Concentrado!$B$2:$B$199, "=Veracruz")</f>
        <v>12</v>
      </c>
      <c r="Z5" s="9">
        <f>SUMIFS(Concentrado!AA$2:AA$199,Concentrado!$A$2:$A$199,"="&amp;$A5,Concentrado!$B$2:$B$199, "=Veracruz")</f>
        <v>110396</v>
      </c>
    </row>
    <row r="6" spans="1:26" x14ac:dyDescent="0.25">
      <c r="A6" s="6">
        <v>2021</v>
      </c>
      <c r="B6" s="9">
        <f>SUMIFS(Concentrado!C$2:C$199,Concentrado!$A$2:$A$199,"="&amp;$A6,Concentrado!$B$2:$B$199, "=Veracruz")</f>
        <v>704</v>
      </c>
      <c r="C6" s="9">
        <f>SUMIFS(Concentrado!D$2:D$199,Concentrado!$A$2:$A$199,"="&amp;$A6,Concentrado!$B$2:$B$199, "=Veracruz")</f>
        <v>48989</v>
      </c>
      <c r="D6" s="9">
        <f>SUMIFS(Concentrado!E$2:E$199,Concentrado!$A$2:$A$199,"="&amp;$A6,Concentrado!$B$2:$B$199, "=Veracruz")</f>
        <v>23515</v>
      </c>
      <c r="E6" s="9">
        <f>SUMIFS(Concentrado!F$2:F$199,Concentrado!$A$2:$A$199,"="&amp;$A6,Concentrado!$B$2:$B$199, "=Veracruz")</f>
        <v>10926</v>
      </c>
      <c r="F6" s="9">
        <f>SUMIFS(Concentrado!G$2:G$199,Concentrado!$A$2:$A$199,"="&amp;$A6,Concentrado!$B$2:$B$199, "=Veracruz")</f>
        <v>6813</v>
      </c>
      <c r="G6" s="9">
        <f>SUMIFS(Concentrado!H$2:H$199,Concentrado!$A$2:$A$199,"="&amp;$A6,Concentrado!$B$2:$B$199, "=Veracruz")</f>
        <v>4829</v>
      </c>
      <c r="H6" s="9">
        <f>SUMIFS(Concentrado!I$2:I$199,Concentrado!$A$2:$A$199,"="&amp;$A6,Concentrado!$B$2:$B$199, "=Veracruz")</f>
        <v>3651</v>
      </c>
      <c r="I6" s="9">
        <f>SUMIFS(Concentrado!J$2:J$199,Concentrado!$A$2:$A$199,"="&amp;$A6,Concentrado!$B$2:$B$199, "=Veracruz")</f>
        <v>2914</v>
      </c>
      <c r="J6" s="9">
        <f>SUMIFS(Concentrado!K$2:K$199,Concentrado!$A$2:$A$199,"="&amp;$A6,Concentrado!$B$2:$B$199, "=Veracruz")</f>
        <v>2203</v>
      </c>
      <c r="K6" s="9">
        <f>SUMIFS(Concentrado!L$2:L$199,Concentrado!$A$2:$A$199,"="&amp;$A6,Concentrado!$B$2:$B$199, "=Veracruz")</f>
        <v>1732</v>
      </c>
      <c r="L6" s="9">
        <f>SUMIFS(Concentrado!M$2:M$199,Concentrado!$A$2:$A$199,"="&amp;$A6,Concentrado!$B$2:$B$199, "=Veracruz")</f>
        <v>1394</v>
      </c>
      <c r="M6" s="9">
        <f>SUMIFS(Concentrado!N$2:N$199,Concentrado!$A$2:$A$199,"="&amp;$A6,Concentrado!$B$2:$B$199, "=Veracruz")</f>
        <v>1157</v>
      </c>
      <c r="N6" s="9">
        <f>SUMIFS(Concentrado!O$2:O$199,Concentrado!$A$2:$A$199,"="&amp;$A6,Concentrado!$B$2:$B$199, "=Veracruz")</f>
        <v>980</v>
      </c>
      <c r="O6" s="9">
        <f>SUMIFS(Concentrado!P$2:P$199,Concentrado!$A$2:$A$199,"="&amp;$A6,Concentrado!$B$2:$B$199, "=Veracruz")</f>
        <v>843</v>
      </c>
      <c r="P6" s="9">
        <f>SUMIFS(Concentrado!Q$2:Q$199,Concentrado!$A$2:$A$199,"="&amp;$A6,Concentrado!$B$2:$B$199, "=Veracruz")</f>
        <v>807</v>
      </c>
      <c r="Q6" s="9">
        <f>SUMIFS(Concentrado!R$2:R$199,Concentrado!$A$2:$A$199,"="&amp;$A6,Concentrado!$B$2:$B$199, "=Veracruz")</f>
        <v>2959</v>
      </c>
      <c r="R6" s="9">
        <f>SUMIFS(Concentrado!S$2:S$199,Concentrado!$A$2:$A$199,"="&amp;$A6,Concentrado!$B$2:$B$199, "=Veracruz")</f>
        <v>1519</v>
      </c>
      <c r="S6" s="9">
        <f>SUMIFS(Concentrado!T$2:T$199,Concentrado!$A$2:$A$199,"="&amp;$A6,Concentrado!$B$2:$B$199, "=Veracruz")</f>
        <v>1101</v>
      </c>
      <c r="T6" s="9">
        <f>SUMIFS(Concentrado!U$2:U$199,Concentrado!$A$2:$A$199,"="&amp;$A6,Concentrado!$B$2:$B$199, "=Veracruz")</f>
        <v>189</v>
      </c>
      <c r="U6" s="9">
        <f>SUMIFS(Concentrado!V$2:V$199,Concentrado!$A$2:$A$199,"="&amp;$A6,Concentrado!$B$2:$B$199, "=Veracruz")</f>
        <v>95</v>
      </c>
      <c r="V6" s="9">
        <f>SUMIFS(Concentrado!W$2:W$199,Concentrado!$A$2:$A$199,"="&amp;$A6,Concentrado!$B$2:$B$199, "=Veracruz")</f>
        <v>7</v>
      </c>
      <c r="W6" s="9">
        <f>SUMIFS(Concentrado!X$2:X$199,Concentrado!$A$2:$A$199,"="&amp;$A6,Concentrado!$B$2:$B$199, "=Veracruz")</f>
        <v>6</v>
      </c>
      <c r="X6" s="9">
        <f>SUMIFS(Concentrado!Y$2:Y$199,Concentrado!$A$2:$A$199,"="&amp;$A6,Concentrado!$B$2:$B$199, "=Veracruz")</f>
        <v>18</v>
      </c>
      <c r="Y6" s="9">
        <f>SUMIFS(Concentrado!Z$2:Z$199,Concentrado!$A$2:$A$199,"="&amp;$A6,Concentrado!$B$2:$B$199, "=Veracruz")</f>
        <v>3</v>
      </c>
      <c r="Z6" s="9">
        <f>SUMIFS(Concentrado!AA$2:AA$199,Concentrado!$A$2:$A$199,"="&amp;$A6,Concentrado!$B$2:$B$199, "=Veracruz")</f>
        <v>117354</v>
      </c>
    </row>
    <row r="7" spans="1:26" x14ac:dyDescent="0.25">
      <c r="A7" s="6">
        <v>2022</v>
      </c>
      <c r="B7" s="9">
        <f>SUMIFS(Concentrado!C$2:C$199,Concentrado!$A$2:$A$199,"="&amp;$A7,Concentrado!$B$2:$B$199, "=Veracruz")</f>
        <v>1431</v>
      </c>
      <c r="C7" s="9">
        <f>SUMIFS(Concentrado!D$2:D$199,Concentrado!$A$2:$A$199,"="&amp;$A7,Concentrado!$B$2:$B$199, "=Veracruz")</f>
        <v>50107</v>
      </c>
      <c r="D7" s="9">
        <f>SUMIFS(Concentrado!E$2:E$199,Concentrado!$A$2:$A$199,"="&amp;$A7,Concentrado!$B$2:$B$199, "=Veracruz")</f>
        <v>25204</v>
      </c>
      <c r="E7" s="9">
        <f>SUMIFS(Concentrado!F$2:F$199,Concentrado!$A$2:$A$199,"="&amp;$A7,Concentrado!$B$2:$B$199, "=Veracruz")</f>
        <v>11951</v>
      </c>
      <c r="F7" s="9">
        <f>SUMIFS(Concentrado!G$2:G$199,Concentrado!$A$2:$A$199,"="&amp;$A7,Concentrado!$B$2:$B$199, "=Veracruz")</f>
        <v>7209</v>
      </c>
      <c r="G7" s="9">
        <f>SUMIFS(Concentrado!H$2:H$199,Concentrado!$A$2:$A$199,"="&amp;$A7,Concentrado!$B$2:$B$199, "=Veracruz")</f>
        <v>5022</v>
      </c>
      <c r="H7" s="9">
        <f>SUMIFS(Concentrado!I$2:I$199,Concentrado!$A$2:$A$199,"="&amp;$A7,Concentrado!$B$2:$B$199, "=Veracruz")</f>
        <v>3745</v>
      </c>
      <c r="I7" s="9">
        <f>SUMIFS(Concentrado!J$2:J$199,Concentrado!$A$2:$A$199,"="&amp;$A7,Concentrado!$B$2:$B$199, "=Veracruz")</f>
        <v>3002</v>
      </c>
      <c r="J7" s="9">
        <f>SUMIFS(Concentrado!K$2:K$199,Concentrado!$A$2:$A$199,"="&amp;$A7,Concentrado!$B$2:$B$199, "=Veracruz")</f>
        <v>2299</v>
      </c>
      <c r="K7" s="9">
        <f>SUMIFS(Concentrado!L$2:L$199,Concentrado!$A$2:$A$199,"="&amp;$A7,Concentrado!$B$2:$B$199, "=Veracruz")</f>
        <v>1784</v>
      </c>
      <c r="L7" s="9">
        <f>SUMIFS(Concentrado!M$2:M$199,Concentrado!$A$2:$A$199,"="&amp;$A7,Concentrado!$B$2:$B$199, "=Veracruz")</f>
        <v>1398</v>
      </c>
      <c r="M7" s="9">
        <f>SUMIFS(Concentrado!N$2:N$199,Concentrado!$A$2:$A$199,"="&amp;$A7,Concentrado!$B$2:$B$199, "=Veracruz")</f>
        <v>1173</v>
      </c>
      <c r="N7" s="9">
        <f>SUMIFS(Concentrado!O$2:O$199,Concentrado!$A$2:$A$199,"="&amp;$A7,Concentrado!$B$2:$B$199, "=Veracruz")</f>
        <v>944</v>
      </c>
      <c r="O7" s="9">
        <f>SUMIFS(Concentrado!P$2:P$199,Concentrado!$A$2:$A$199,"="&amp;$A7,Concentrado!$B$2:$B$199, "=Veracruz")</f>
        <v>868</v>
      </c>
      <c r="P7" s="9">
        <f>SUMIFS(Concentrado!Q$2:Q$199,Concentrado!$A$2:$A$199,"="&amp;$A7,Concentrado!$B$2:$B$199, "=Veracruz")</f>
        <v>766</v>
      </c>
      <c r="Q7" s="9">
        <f>SUMIFS(Concentrado!R$2:R$199,Concentrado!$A$2:$A$199,"="&amp;$A7,Concentrado!$B$2:$B$199, "=Veracruz")</f>
        <v>2982</v>
      </c>
      <c r="R7" s="9">
        <f>SUMIFS(Concentrado!S$2:S$199,Concentrado!$A$2:$A$199,"="&amp;$A7,Concentrado!$B$2:$B$199, "=Veracruz")</f>
        <v>1466</v>
      </c>
      <c r="S7" s="9">
        <f>SUMIFS(Concentrado!T$2:T$199,Concentrado!$A$2:$A$199,"="&amp;$A7,Concentrado!$B$2:$B$199, "=Veracruz")</f>
        <v>1094</v>
      </c>
      <c r="T7" s="9">
        <f>SUMIFS(Concentrado!U$2:U$199,Concentrado!$A$2:$A$199,"="&amp;$A7,Concentrado!$B$2:$B$199, "=Veracruz")</f>
        <v>123</v>
      </c>
      <c r="U7" s="9">
        <f>SUMIFS(Concentrado!V$2:V$199,Concentrado!$A$2:$A$199,"="&amp;$A7,Concentrado!$B$2:$B$199, "=Veracruz")</f>
        <v>65</v>
      </c>
      <c r="V7" s="9">
        <f>SUMIFS(Concentrado!W$2:W$199,Concentrado!$A$2:$A$199,"="&amp;$A7,Concentrado!$B$2:$B$199, "=Veracruz")</f>
        <v>7</v>
      </c>
      <c r="W7" s="9">
        <f>SUMIFS(Concentrado!X$2:X$199,Concentrado!$A$2:$A$199,"="&amp;$A7,Concentrado!$B$2:$B$199, "=Veracruz")</f>
        <v>6</v>
      </c>
      <c r="X7" s="9">
        <f>SUMIFS(Concentrado!Y$2:Y$199,Concentrado!$A$2:$A$199,"="&amp;$A7,Concentrado!$B$2:$B$199, "=Veracruz")</f>
        <v>17</v>
      </c>
      <c r="Y7" s="9">
        <f>SUMIFS(Concentrado!Z$2:Z$199,Concentrado!$A$2:$A$199,"="&amp;$A7,Concentrado!$B$2:$B$199, "=Veracruz")</f>
        <v>12</v>
      </c>
      <c r="Z7" s="9">
        <f>SUMIFS(Concentrado!AA$2:AA$199,Concentrado!$A$2:$A$199,"="&amp;$A7,Concentrado!$B$2:$B$199, "=Veracruz")</f>
        <v>122675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"=Yucatán")</f>
        <v>4238</v>
      </c>
      <c r="C2" s="9">
        <f>SUMIFS(Concentrado!D$2:D$199,Concentrado!$A$2:$A$199,"="&amp;$A2,Concentrado!$B$2:$B$199, "=Yucatán")</f>
        <v>18438</v>
      </c>
      <c r="D2" s="9">
        <f>SUMIFS(Concentrado!E$2:E$199,Concentrado!$A$2:$A$199,"="&amp;$A2,Concentrado!$B$2:$B$199, "=Yucatán")</f>
        <v>11708</v>
      </c>
      <c r="E2" s="9">
        <f>SUMIFS(Concentrado!F$2:F$199,Concentrado!$A$2:$A$199,"="&amp;$A2,Concentrado!$B$2:$B$199, "=Yucatán")</f>
        <v>6033</v>
      </c>
      <c r="F2" s="9">
        <f>SUMIFS(Concentrado!G$2:G$199,Concentrado!$A$2:$A$199,"="&amp;$A2,Concentrado!$B$2:$B$199, "=Yucatán")</f>
        <v>3373</v>
      </c>
      <c r="G2" s="9">
        <f>SUMIFS(Concentrado!H$2:H$199,Concentrado!$A$2:$A$199,"="&amp;$A2,Concentrado!$B$2:$B$199, "=Yucatán")</f>
        <v>2236</v>
      </c>
      <c r="H2" s="9">
        <f>SUMIFS(Concentrado!I$2:I$199,Concentrado!$A$2:$A$199,"="&amp;$A2,Concentrado!$B$2:$B$199, "=Yucatán")</f>
        <v>1685</v>
      </c>
      <c r="I2" s="9">
        <f>SUMIFS(Concentrado!J$2:J$199,Concentrado!$A$2:$A$199,"="&amp;$A2,Concentrado!$B$2:$B$199, "=Yucatán")</f>
        <v>1349</v>
      </c>
      <c r="J2" s="9">
        <f>SUMIFS(Concentrado!K$2:K$199,Concentrado!$A$2:$A$199,"="&amp;$A2,Concentrado!$B$2:$B$199, "=Yucatán")</f>
        <v>998</v>
      </c>
      <c r="K2" s="9">
        <f>SUMIFS(Concentrado!L$2:L$199,Concentrado!$A$2:$A$199,"="&amp;$A2,Concentrado!$B$2:$B$199, "=Yucatán")</f>
        <v>773</v>
      </c>
      <c r="L2" s="9">
        <f>SUMIFS(Concentrado!M$2:M$199,Concentrado!$A$2:$A$199,"="&amp;$A2,Concentrado!$B$2:$B$199, "=Yucatán")</f>
        <v>644</v>
      </c>
      <c r="M2" s="9">
        <f>SUMIFS(Concentrado!N$2:N$199,Concentrado!$A$2:$A$199,"="&amp;$A2,Concentrado!$B$2:$B$199, "=Yucatán")</f>
        <v>548</v>
      </c>
      <c r="N2" s="9">
        <f>SUMIFS(Concentrado!O$2:O$199,Concentrado!$A$2:$A$199,"="&amp;$A2,Concentrado!$B$2:$B$199, "=Yucatán")</f>
        <v>432</v>
      </c>
      <c r="O2" s="9">
        <f>SUMIFS(Concentrado!P$2:P$199,Concentrado!$A$2:$A$199,"="&amp;$A2,Concentrado!$B$2:$B$199, "=Yucatán")</f>
        <v>370</v>
      </c>
      <c r="P2" s="9">
        <f>SUMIFS(Concentrado!Q$2:Q$199,Concentrado!$A$2:$A$199,"="&amp;$A2,Concentrado!$B$2:$B$199, "=Yucatán")</f>
        <v>324</v>
      </c>
      <c r="Q2" s="9">
        <f>SUMIFS(Concentrado!R$2:R$199,Concentrado!$A$2:$A$199,"="&amp;$A2,Concentrado!$B$2:$B$199, "=Yucatán")</f>
        <v>1464</v>
      </c>
      <c r="R2" s="9">
        <f>SUMIFS(Concentrado!S$2:S$199,Concentrado!$A$2:$A$199,"="&amp;$A2,Concentrado!$B$2:$B$199, "=Yucatán")</f>
        <v>748</v>
      </c>
      <c r="S2" s="9">
        <f>SUMIFS(Concentrado!T$2:T$199,Concentrado!$A$2:$A$199,"="&amp;$A2,Concentrado!$B$2:$B$199, "=Yucatán")</f>
        <v>592</v>
      </c>
      <c r="T2" s="9">
        <f>SUMIFS(Concentrado!U$2:U$199,Concentrado!$A$2:$A$199,"="&amp;$A2,Concentrado!$B$2:$B$199, "=Yucatán")</f>
        <v>82</v>
      </c>
      <c r="U2" s="9">
        <f>SUMIFS(Concentrado!V$2:V$199,Concentrado!$A$2:$A$199,"="&amp;$A2,Concentrado!$B$2:$B$199, "=Yucatán")</f>
        <v>36</v>
      </c>
      <c r="V2" s="9">
        <f>SUMIFS(Concentrado!W$2:W$199,Concentrado!$A$2:$A$199,"="&amp;$A2,Concentrado!$B$2:$B$199, "=Yucatán")</f>
        <v>4</v>
      </c>
      <c r="W2" s="9">
        <f>SUMIFS(Concentrado!X$2:X$199,Concentrado!$A$2:$A$199,"="&amp;$A2,Concentrado!$B$2:$B$199, "=Yucatán")</f>
        <v>1</v>
      </c>
      <c r="X2" s="9">
        <f>SUMIFS(Concentrado!Y$2:Y$199,Concentrado!$A$2:$A$199,"="&amp;$A2,Concentrado!$B$2:$B$199, "=Yucatán")</f>
        <v>5</v>
      </c>
      <c r="Y2" s="9">
        <f>SUMIFS(Concentrado!Z$2:Z$199,Concentrado!$A$2:$A$199,"="&amp;$A2,Concentrado!$B$2:$B$199, "=Yucatán")</f>
        <v>9</v>
      </c>
      <c r="Z2" s="9">
        <f>SUMIFS(Concentrado!AA$2:AA$199,Concentrado!$A$2:$A$199,"="&amp;$A2,Concentrado!$B$2:$B$199, "=Yucatán")</f>
        <v>56090</v>
      </c>
    </row>
    <row r="3" spans="1:26" x14ac:dyDescent="0.25">
      <c r="A3" s="6">
        <v>2018</v>
      </c>
      <c r="B3" s="9">
        <f>SUMIFS(Concentrado!C$2:C$199,Concentrado!$A$2:$A$199,"="&amp;$A3,Concentrado!$B$2:$B$199, "=Yucatán")</f>
        <v>3799</v>
      </c>
      <c r="C3" s="9">
        <f>SUMIFS(Concentrado!D$2:D$199,Concentrado!$A$2:$A$199,"="&amp;$A3,Concentrado!$B$2:$B$199, "=Yucatán")</f>
        <v>17434</v>
      </c>
      <c r="D3" s="9">
        <f>SUMIFS(Concentrado!E$2:E$199,Concentrado!$A$2:$A$199,"="&amp;$A3,Concentrado!$B$2:$B$199, "=Yucatán")</f>
        <v>11249</v>
      </c>
      <c r="E3" s="9">
        <f>SUMIFS(Concentrado!F$2:F$199,Concentrado!$A$2:$A$199,"="&amp;$A3,Concentrado!$B$2:$B$199, "=Yucatán")</f>
        <v>5789</v>
      </c>
      <c r="F3" s="9">
        <f>SUMIFS(Concentrado!G$2:G$199,Concentrado!$A$2:$A$199,"="&amp;$A3,Concentrado!$B$2:$B$199, "=Yucatán")</f>
        <v>3103</v>
      </c>
      <c r="G3" s="9">
        <f>SUMIFS(Concentrado!H$2:H$199,Concentrado!$A$2:$A$199,"="&amp;$A3,Concentrado!$B$2:$B$199, "=Yucatán")</f>
        <v>2076</v>
      </c>
      <c r="H3" s="9">
        <f>SUMIFS(Concentrado!I$2:I$199,Concentrado!$A$2:$A$199,"="&amp;$A3,Concentrado!$B$2:$B$199, "=Yucatán")</f>
        <v>1592</v>
      </c>
      <c r="I3" s="9">
        <f>SUMIFS(Concentrado!J$2:J$199,Concentrado!$A$2:$A$199,"="&amp;$A3,Concentrado!$B$2:$B$199, "=Yucatán")</f>
        <v>1293</v>
      </c>
      <c r="J3" s="9">
        <f>SUMIFS(Concentrado!K$2:K$199,Concentrado!$A$2:$A$199,"="&amp;$A3,Concentrado!$B$2:$B$199, "=Yucatán")</f>
        <v>950</v>
      </c>
      <c r="K3" s="9">
        <f>SUMIFS(Concentrado!L$2:L$199,Concentrado!$A$2:$A$199,"="&amp;$A3,Concentrado!$B$2:$B$199, "=Yucatán")</f>
        <v>690</v>
      </c>
      <c r="L3" s="9">
        <f>SUMIFS(Concentrado!M$2:M$199,Concentrado!$A$2:$A$199,"="&amp;$A3,Concentrado!$B$2:$B$199, "=Yucatán")</f>
        <v>647</v>
      </c>
      <c r="M3" s="9">
        <f>SUMIFS(Concentrado!N$2:N$199,Concentrado!$A$2:$A$199,"="&amp;$A3,Concentrado!$B$2:$B$199, "=Yucatán")</f>
        <v>518</v>
      </c>
      <c r="N3" s="9">
        <f>SUMIFS(Concentrado!O$2:O$199,Concentrado!$A$2:$A$199,"="&amp;$A3,Concentrado!$B$2:$B$199, "=Yucatán")</f>
        <v>425</v>
      </c>
      <c r="O3" s="9">
        <f>SUMIFS(Concentrado!P$2:P$199,Concentrado!$A$2:$A$199,"="&amp;$A3,Concentrado!$B$2:$B$199, "=Yucatán")</f>
        <v>358</v>
      </c>
      <c r="P3" s="9">
        <f>SUMIFS(Concentrado!Q$2:Q$199,Concentrado!$A$2:$A$199,"="&amp;$A3,Concentrado!$B$2:$B$199, "=Yucatán")</f>
        <v>349</v>
      </c>
      <c r="Q3" s="9">
        <f>SUMIFS(Concentrado!R$2:R$199,Concentrado!$A$2:$A$199,"="&amp;$A3,Concentrado!$B$2:$B$199, "=Yucatán")</f>
        <v>1324</v>
      </c>
      <c r="R3" s="9">
        <f>SUMIFS(Concentrado!S$2:S$199,Concentrado!$A$2:$A$199,"="&amp;$A3,Concentrado!$B$2:$B$199, "=Yucatán")</f>
        <v>762</v>
      </c>
      <c r="S3" s="9">
        <f>SUMIFS(Concentrado!T$2:T$199,Concentrado!$A$2:$A$199,"="&amp;$A3,Concentrado!$B$2:$B$199, "=Yucatán")</f>
        <v>677</v>
      </c>
      <c r="T3" s="9">
        <f>SUMIFS(Concentrado!U$2:U$199,Concentrado!$A$2:$A$199,"="&amp;$A3,Concentrado!$B$2:$B$199, "=Yucatán")</f>
        <v>93</v>
      </c>
      <c r="U3" s="9">
        <f>SUMIFS(Concentrado!V$2:V$199,Concentrado!$A$2:$A$199,"="&amp;$A3,Concentrado!$B$2:$B$199, "=Yucatán")</f>
        <v>31</v>
      </c>
      <c r="V3" s="9">
        <f>SUMIFS(Concentrado!W$2:W$199,Concentrado!$A$2:$A$199,"="&amp;$A3,Concentrado!$B$2:$B$199, "=Yucatán")</f>
        <v>3</v>
      </c>
      <c r="W3" s="9">
        <f>SUMIFS(Concentrado!X$2:X$199,Concentrado!$A$2:$A$199,"="&amp;$A3,Concentrado!$B$2:$B$199, "=Yucatán")</f>
        <v>0</v>
      </c>
      <c r="X3" s="9">
        <f>SUMIFS(Concentrado!Y$2:Y$199,Concentrado!$A$2:$A$199,"="&amp;$A3,Concentrado!$B$2:$B$199, "=Yucatán")</f>
        <v>9</v>
      </c>
      <c r="Y3" s="9">
        <f>SUMIFS(Concentrado!Z$2:Z$199,Concentrado!$A$2:$A$199,"="&amp;$A3,Concentrado!$B$2:$B$199, "=Yucatán")</f>
        <v>2</v>
      </c>
      <c r="Z3" s="9">
        <f>SUMIFS(Concentrado!AA$2:AA$199,Concentrado!$A$2:$A$199,"="&amp;$A3,Concentrado!$B$2:$B$199, "=Yucatán")</f>
        <v>53173</v>
      </c>
    </row>
    <row r="4" spans="1:26" x14ac:dyDescent="0.25">
      <c r="A4" s="6">
        <v>2019</v>
      </c>
      <c r="B4" s="9">
        <f>SUMIFS(Concentrado!C$2:C$199,Concentrado!$A$2:$A$199,"="&amp;$A4,Concentrado!$B$2:$B$199, "=Yucatán")</f>
        <v>3623</v>
      </c>
      <c r="C4" s="9">
        <f>SUMIFS(Concentrado!D$2:D$199,Concentrado!$A$2:$A$199,"="&amp;$A4,Concentrado!$B$2:$B$199, "=Yucatán")</f>
        <v>19127</v>
      </c>
      <c r="D4" s="9">
        <f>SUMIFS(Concentrado!E$2:E$199,Concentrado!$A$2:$A$199,"="&amp;$A4,Concentrado!$B$2:$B$199, "=Yucatán")</f>
        <v>11833</v>
      </c>
      <c r="E4" s="9">
        <f>SUMIFS(Concentrado!F$2:F$199,Concentrado!$A$2:$A$199,"="&amp;$A4,Concentrado!$B$2:$B$199, "=Yucatán")</f>
        <v>5474</v>
      </c>
      <c r="F4" s="9">
        <f>SUMIFS(Concentrado!G$2:G$199,Concentrado!$A$2:$A$199,"="&amp;$A4,Concentrado!$B$2:$B$199, "=Yucatán")</f>
        <v>3077</v>
      </c>
      <c r="G4" s="9">
        <f>SUMIFS(Concentrado!H$2:H$199,Concentrado!$A$2:$A$199,"="&amp;$A4,Concentrado!$B$2:$B$199, "=Yucatán")</f>
        <v>2198</v>
      </c>
      <c r="H4" s="9">
        <f>SUMIFS(Concentrado!I$2:I$199,Concentrado!$A$2:$A$199,"="&amp;$A4,Concentrado!$B$2:$B$199, "=Yucatán")</f>
        <v>1649</v>
      </c>
      <c r="I4" s="9">
        <f>SUMIFS(Concentrado!J$2:J$199,Concentrado!$A$2:$A$199,"="&amp;$A4,Concentrado!$B$2:$B$199, "=Yucatán")</f>
        <v>1286</v>
      </c>
      <c r="J4" s="9">
        <f>SUMIFS(Concentrado!K$2:K$199,Concentrado!$A$2:$A$199,"="&amp;$A4,Concentrado!$B$2:$B$199, "=Yucatán")</f>
        <v>984</v>
      </c>
      <c r="K4" s="9">
        <f>SUMIFS(Concentrado!L$2:L$199,Concentrado!$A$2:$A$199,"="&amp;$A4,Concentrado!$B$2:$B$199, "=Yucatán")</f>
        <v>742</v>
      </c>
      <c r="L4" s="9">
        <f>SUMIFS(Concentrado!M$2:M$199,Concentrado!$A$2:$A$199,"="&amp;$A4,Concentrado!$B$2:$B$199, "=Yucatán")</f>
        <v>614</v>
      </c>
      <c r="M4" s="9">
        <f>SUMIFS(Concentrado!N$2:N$199,Concentrado!$A$2:$A$199,"="&amp;$A4,Concentrado!$B$2:$B$199, "=Yucatán")</f>
        <v>545</v>
      </c>
      <c r="N4" s="9">
        <f>SUMIFS(Concentrado!O$2:O$199,Concentrado!$A$2:$A$199,"="&amp;$A4,Concentrado!$B$2:$B$199, "=Yucatán")</f>
        <v>406</v>
      </c>
      <c r="O4" s="9">
        <f>SUMIFS(Concentrado!P$2:P$199,Concentrado!$A$2:$A$199,"="&amp;$A4,Concentrado!$B$2:$B$199, "=Yucatán")</f>
        <v>398</v>
      </c>
      <c r="P4" s="9">
        <f>SUMIFS(Concentrado!Q$2:Q$199,Concentrado!$A$2:$A$199,"="&amp;$A4,Concentrado!$B$2:$B$199, "=Yucatán")</f>
        <v>338</v>
      </c>
      <c r="Q4" s="9">
        <f>SUMIFS(Concentrado!R$2:R$199,Concentrado!$A$2:$A$199,"="&amp;$A4,Concentrado!$B$2:$B$199, "=Yucatán")</f>
        <v>1412</v>
      </c>
      <c r="R4" s="9">
        <f>SUMIFS(Concentrado!S$2:S$199,Concentrado!$A$2:$A$199,"="&amp;$A4,Concentrado!$B$2:$B$199, "=Yucatán")</f>
        <v>795</v>
      </c>
      <c r="S4" s="9">
        <f>SUMIFS(Concentrado!T$2:T$199,Concentrado!$A$2:$A$199,"="&amp;$A4,Concentrado!$B$2:$B$199, "=Yucatán")</f>
        <v>652</v>
      </c>
      <c r="T4" s="9">
        <f>SUMIFS(Concentrado!U$2:U$199,Concentrado!$A$2:$A$199,"="&amp;$A4,Concentrado!$B$2:$B$199, "=Yucatán")</f>
        <v>106</v>
      </c>
      <c r="U4" s="9">
        <f>SUMIFS(Concentrado!V$2:V$199,Concentrado!$A$2:$A$199,"="&amp;$A4,Concentrado!$B$2:$B$199, "=Yucatán")</f>
        <v>45</v>
      </c>
      <c r="V4" s="9">
        <f>SUMIFS(Concentrado!W$2:W$199,Concentrado!$A$2:$A$199,"="&amp;$A4,Concentrado!$B$2:$B$199, "=Yucatán")</f>
        <v>13</v>
      </c>
      <c r="W4" s="9">
        <f>SUMIFS(Concentrado!X$2:X$199,Concentrado!$A$2:$A$199,"="&amp;$A4,Concentrado!$B$2:$B$199, "=Yucatán")</f>
        <v>10</v>
      </c>
      <c r="X4" s="9">
        <f>SUMIFS(Concentrado!Y$2:Y$199,Concentrado!$A$2:$A$199,"="&amp;$A4,Concentrado!$B$2:$B$199, "=Yucatán")</f>
        <v>6</v>
      </c>
      <c r="Y4" s="9">
        <f>SUMIFS(Concentrado!Z$2:Z$199,Concentrado!$A$2:$A$199,"="&amp;$A4,Concentrado!$B$2:$B$199, "=Yucatán")</f>
        <v>3</v>
      </c>
      <c r="Z4" s="9">
        <f>SUMIFS(Concentrado!AA$2:AA$199,Concentrado!$A$2:$A$199,"="&amp;$A4,Concentrado!$B$2:$B$199, "=Yucatán")</f>
        <v>55336</v>
      </c>
    </row>
    <row r="5" spans="1:26" x14ac:dyDescent="0.25">
      <c r="A5" s="6">
        <v>2020</v>
      </c>
      <c r="B5" s="9">
        <f>SUMIFS(Concentrado!C$2:C$199,Concentrado!$A$2:$A$199,"="&amp;$A5,Concentrado!$B$2:$B$199, "=Yucatán")</f>
        <v>1085</v>
      </c>
      <c r="C5" s="9">
        <f>SUMIFS(Concentrado!D$2:D$199,Concentrado!$A$2:$A$199,"="&amp;$A5,Concentrado!$B$2:$B$199, "=Yucatán")</f>
        <v>15320</v>
      </c>
      <c r="D5" s="9">
        <f>SUMIFS(Concentrado!E$2:E$199,Concentrado!$A$2:$A$199,"="&amp;$A5,Concentrado!$B$2:$B$199, "=Yucatán")</f>
        <v>9669</v>
      </c>
      <c r="E5" s="9">
        <f>SUMIFS(Concentrado!F$2:F$199,Concentrado!$A$2:$A$199,"="&amp;$A5,Concentrado!$B$2:$B$199, "=Yucatán")</f>
        <v>4056</v>
      </c>
      <c r="F5" s="9">
        <f>SUMIFS(Concentrado!G$2:G$199,Concentrado!$A$2:$A$199,"="&amp;$A5,Concentrado!$B$2:$B$199, "=Yucatán")</f>
        <v>2205</v>
      </c>
      <c r="G5" s="9">
        <f>SUMIFS(Concentrado!H$2:H$199,Concentrado!$A$2:$A$199,"="&amp;$A5,Concentrado!$B$2:$B$199, "=Yucatán")</f>
        <v>1413</v>
      </c>
      <c r="H5" s="9">
        <f>SUMIFS(Concentrado!I$2:I$199,Concentrado!$A$2:$A$199,"="&amp;$A5,Concentrado!$B$2:$B$199, "=Yucatán")</f>
        <v>1144</v>
      </c>
      <c r="I5" s="9">
        <f>SUMIFS(Concentrado!J$2:J$199,Concentrado!$A$2:$A$199,"="&amp;$A5,Concentrado!$B$2:$B$199, "=Yucatán")</f>
        <v>826</v>
      </c>
      <c r="J5" s="9">
        <f>SUMIFS(Concentrado!K$2:K$199,Concentrado!$A$2:$A$199,"="&amp;$A5,Concentrado!$B$2:$B$199, "=Yucatán")</f>
        <v>724</v>
      </c>
      <c r="K5" s="9">
        <f>SUMIFS(Concentrado!L$2:L$199,Concentrado!$A$2:$A$199,"="&amp;$A5,Concentrado!$B$2:$B$199, "=Yucatán")</f>
        <v>553</v>
      </c>
      <c r="L5" s="9">
        <f>SUMIFS(Concentrado!M$2:M$199,Concentrado!$A$2:$A$199,"="&amp;$A5,Concentrado!$B$2:$B$199, "=Yucatán")</f>
        <v>492</v>
      </c>
      <c r="M5" s="9">
        <f>SUMIFS(Concentrado!N$2:N$199,Concentrado!$A$2:$A$199,"="&amp;$A5,Concentrado!$B$2:$B$199, "=Yucatán")</f>
        <v>372</v>
      </c>
      <c r="N5" s="9">
        <f>SUMIFS(Concentrado!O$2:O$199,Concentrado!$A$2:$A$199,"="&amp;$A5,Concentrado!$B$2:$B$199, "=Yucatán")</f>
        <v>338</v>
      </c>
      <c r="O5" s="9">
        <f>SUMIFS(Concentrado!P$2:P$199,Concentrado!$A$2:$A$199,"="&amp;$A5,Concentrado!$B$2:$B$199, "=Yucatán")</f>
        <v>335</v>
      </c>
      <c r="P5" s="9">
        <f>SUMIFS(Concentrado!Q$2:Q$199,Concentrado!$A$2:$A$199,"="&amp;$A5,Concentrado!$B$2:$B$199, "=Yucatán")</f>
        <v>264</v>
      </c>
      <c r="Q5" s="9">
        <f>SUMIFS(Concentrado!R$2:R$199,Concentrado!$A$2:$A$199,"="&amp;$A5,Concentrado!$B$2:$B$199, "=Yucatán")</f>
        <v>1062</v>
      </c>
      <c r="R5" s="9">
        <f>SUMIFS(Concentrado!S$2:S$199,Concentrado!$A$2:$A$199,"="&amp;$A5,Concentrado!$B$2:$B$199, "=Yucatán")</f>
        <v>625</v>
      </c>
      <c r="S5" s="9">
        <f>SUMIFS(Concentrado!T$2:T$199,Concentrado!$A$2:$A$199,"="&amp;$A5,Concentrado!$B$2:$B$199, "=Yucatán")</f>
        <v>521</v>
      </c>
      <c r="T5" s="9">
        <f>SUMIFS(Concentrado!U$2:U$199,Concentrado!$A$2:$A$199,"="&amp;$A5,Concentrado!$B$2:$B$199, "=Yucatán")</f>
        <v>77</v>
      </c>
      <c r="U5" s="9">
        <f>SUMIFS(Concentrado!V$2:V$199,Concentrado!$A$2:$A$199,"="&amp;$A5,Concentrado!$B$2:$B$199, "=Yucatán")</f>
        <v>48</v>
      </c>
      <c r="V5" s="9">
        <f>SUMIFS(Concentrado!W$2:W$199,Concentrado!$A$2:$A$199,"="&amp;$A5,Concentrado!$B$2:$B$199, "=Yucatán")</f>
        <v>5</v>
      </c>
      <c r="W5" s="9">
        <f>SUMIFS(Concentrado!X$2:X$199,Concentrado!$A$2:$A$199,"="&amp;$A5,Concentrado!$B$2:$B$199, "=Yucatán")</f>
        <v>3</v>
      </c>
      <c r="X5" s="9">
        <f>SUMIFS(Concentrado!Y$2:Y$199,Concentrado!$A$2:$A$199,"="&amp;$A5,Concentrado!$B$2:$B$199, "=Yucatán")</f>
        <v>5</v>
      </c>
      <c r="Y5" s="9">
        <f>SUMIFS(Concentrado!Z$2:Z$199,Concentrado!$A$2:$A$199,"="&amp;$A5,Concentrado!$B$2:$B$199, "=Yucatán")</f>
        <v>0</v>
      </c>
      <c r="Z5" s="9">
        <f>SUMIFS(Concentrado!AA$2:AA$199,Concentrado!$A$2:$A$199,"="&amp;$A5,Concentrado!$B$2:$B$199, "=Yucatán")</f>
        <v>41142</v>
      </c>
    </row>
    <row r="6" spans="1:26" x14ac:dyDescent="0.25">
      <c r="A6" s="6">
        <v>2021</v>
      </c>
      <c r="B6" s="9">
        <f>SUMIFS(Concentrado!C$2:C$199,Concentrado!$A$2:$A$199,"="&amp;$A6,Concentrado!$B$2:$B$199, "=Yucatán")</f>
        <v>1211</v>
      </c>
      <c r="C6" s="9">
        <f>SUMIFS(Concentrado!D$2:D$199,Concentrado!$A$2:$A$199,"="&amp;$A6,Concentrado!$B$2:$B$199, "=Yucatán")</f>
        <v>16635</v>
      </c>
      <c r="D6" s="9">
        <f>SUMIFS(Concentrado!E$2:E$199,Concentrado!$A$2:$A$199,"="&amp;$A6,Concentrado!$B$2:$B$199, "=Yucatán")</f>
        <v>11006</v>
      </c>
      <c r="E6" s="9">
        <f>SUMIFS(Concentrado!F$2:F$199,Concentrado!$A$2:$A$199,"="&amp;$A6,Concentrado!$B$2:$B$199, "=Yucatán")</f>
        <v>4620</v>
      </c>
      <c r="F6" s="9">
        <f>SUMIFS(Concentrado!G$2:G$199,Concentrado!$A$2:$A$199,"="&amp;$A6,Concentrado!$B$2:$B$199, "=Yucatán")</f>
        <v>2486</v>
      </c>
      <c r="G6" s="9">
        <f>SUMIFS(Concentrado!H$2:H$199,Concentrado!$A$2:$A$199,"="&amp;$A6,Concentrado!$B$2:$B$199, "=Yucatán")</f>
        <v>1685</v>
      </c>
      <c r="H6" s="9">
        <f>SUMIFS(Concentrado!I$2:I$199,Concentrado!$A$2:$A$199,"="&amp;$A6,Concentrado!$B$2:$B$199, "=Yucatán")</f>
        <v>1261</v>
      </c>
      <c r="I6" s="9">
        <f>SUMIFS(Concentrado!J$2:J$199,Concentrado!$A$2:$A$199,"="&amp;$A6,Concentrado!$B$2:$B$199, "=Yucatán")</f>
        <v>1053</v>
      </c>
      <c r="J6" s="9">
        <f>SUMIFS(Concentrado!K$2:K$199,Concentrado!$A$2:$A$199,"="&amp;$A6,Concentrado!$B$2:$B$199, "=Yucatán")</f>
        <v>871</v>
      </c>
      <c r="K6" s="9">
        <f>SUMIFS(Concentrado!L$2:L$199,Concentrado!$A$2:$A$199,"="&amp;$A6,Concentrado!$B$2:$B$199, "=Yucatán")</f>
        <v>696</v>
      </c>
      <c r="L6" s="9">
        <f>SUMIFS(Concentrado!M$2:M$199,Concentrado!$A$2:$A$199,"="&amp;$A6,Concentrado!$B$2:$B$199, "=Yucatán")</f>
        <v>560</v>
      </c>
      <c r="M6" s="9">
        <f>SUMIFS(Concentrado!N$2:N$199,Concentrado!$A$2:$A$199,"="&amp;$A6,Concentrado!$B$2:$B$199, "=Yucatán")</f>
        <v>488</v>
      </c>
      <c r="N6" s="9">
        <f>SUMIFS(Concentrado!O$2:O$199,Concentrado!$A$2:$A$199,"="&amp;$A6,Concentrado!$B$2:$B$199, "=Yucatán")</f>
        <v>432</v>
      </c>
      <c r="O6" s="9">
        <f>SUMIFS(Concentrado!P$2:P$199,Concentrado!$A$2:$A$199,"="&amp;$A6,Concentrado!$B$2:$B$199, "=Yucatán")</f>
        <v>362</v>
      </c>
      <c r="P6" s="9">
        <f>SUMIFS(Concentrado!Q$2:Q$199,Concentrado!$A$2:$A$199,"="&amp;$A6,Concentrado!$B$2:$B$199, "=Yucatán")</f>
        <v>311</v>
      </c>
      <c r="Q6" s="9">
        <f>SUMIFS(Concentrado!R$2:R$199,Concentrado!$A$2:$A$199,"="&amp;$A6,Concentrado!$B$2:$B$199, "=Yucatán")</f>
        <v>1357</v>
      </c>
      <c r="R6" s="9">
        <f>SUMIFS(Concentrado!S$2:S$199,Concentrado!$A$2:$A$199,"="&amp;$A6,Concentrado!$B$2:$B$199, "=Yucatán")</f>
        <v>781</v>
      </c>
      <c r="S6" s="9">
        <f>SUMIFS(Concentrado!T$2:T$199,Concentrado!$A$2:$A$199,"="&amp;$A6,Concentrado!$B$2:$B$199, "=Yucatán")</f>
        <v>570</v>
      </c>
      <c r="T6" s="9">
        <f>SUMIFS(Concentrado!U$2:U$199,Concentrado!$A$2:$A$199,"="&amp;$A6,Concentrado!$B$2:$B$199, "=Yucatán")</f>
        <v>94</v>
      </c>
      <c r="U6" s="9">
        <f>SUMIFS(Concentrado!V$2:V$199,Concentrado!$A$2:$A$199,"="&amp;$A6,Concentrado!$B$2:$B$199, "=Yucatán")</f>
        <v>41</v>
      </c>
      <c r="V6" s="9">
        <f>SUMIFS(Concentrado!W$2:W$199,Concentrado!$A$2:$A$199,"="&amp;$A6,Concentrado!$B$2:$B$199, "=Yucatán")</f>
        <v>5</v>
      </c>
      <c r="W6" s="9">
        <f>SUMIFS(Concentrado!X$2:X$199,Concentrado!$A$2:$A$199,"="&amp;$A6,Concentrado!$B$2:$B$199, "=Yucatán")</f>
        <v>5</v>
      </c>
      <c r="X6" s="9">
        <f>SUMIFS(Concentrado!Y$2:Y$199,Concentrado!$A$2:$A$199,"="&amp;$A6,Concentrado!$B$2:$B$199, "=Yucatán")</f>
        <v>6</v>
      </c>
      <c r="Y6" s="9">
        <f>SUMIFS(Concentrado!Z$2:Z$199,Concentrado!$A$2:$A$199,"="&amp;$A6,Concentrado!$B$2:$B$199, "=Yucatán")</f>
        <v>2</v>
      </c>
      <c r="Z6" s="9">
        <f>SUMIFS(Concentrado!AA$2:AA$199,Concentrado!$A$2:$A$199,"="&amp;$A6,Concentrado!$B$2:$B$199, "=Yucatán")</f>
        <v>46538</v>
      </c>
    </row>
    <row r="7" spans="1:26" x14ac:dyDescent="0.25">
      <c r="A7" s="6">
        <v>2022</v>
      </c>
      <c r="B7" s="9">
        <f>SUMIFS(Concentrado!C$2:C$199,Concentrado!$A$2:$A$199,"="&amp;$A7,Concentrado!$B$2:$B$199, "=Yucatán")</f>
        <v>1339</v>
      </c>
      <c r="C7" s="9">
        <f>SUMIFS(Concentrado!D$2:D$199,Concentrado!$A$2:$A$199,"="&amp;$A7,Concentrado!$B$2:$B$199, "=Yucatán")</f>
        <v>16522</v>
      </c>
      <c r="D7" s="9">
        <f>SUMIFS(Concentrado!E$2:E$199,Concentrado!$A$2:$A$199,"="&amp;$A7,Concentrado!$B$2:$B$199, "=Yucatán")</f>
        <v>11100</v>
      </c>
      <c r="E7" s="9">
        <f>SUMIFS(Concentrado!F$2:F$199,Concentrado!$A$2:$A$199,"="&amp;$A7,Concentrado!$B$2:$B$199, "=Yucatán")</f>
        <v>4756</v>
      </c>
      <c r="F7" s="9">
        <f>SUMIFS(Concentrado!G$2:G$199,Concentrado!$A$2:$A$199,"="&amp;$A7,Concentrado!$B$2:$B$199, "=Yucatán")</f>
        <v>2707</v>
      </c>
      <c r="G7" s="9">
        <f>SUMIFS(Concentrado!H$2:H$199,Concentrado!$A$2:$A$199,"="&amp;$A7,Concentrado!$B$2:$B$199, "=Yucatán")</f>
        <v>1777</v>
      </c>
      <c r="H7" s="9">
        <f>SUMIFS(Concentrado!I$2:I$199,Concentrado!$A$2:$A$199,"="&amp;$A7,Concentrado!$B$2:$B$199, "=Yucatán")</f>
        <v>1388</v>
      </c>
      <c r="I7" s="9">
        <f>SUMIFS(Concentrado!J$2:J$199,Concentrado!$A$2:$A$199,"="&amp;$A7,Concentrado!$B$2:$B$199, "=Yucatán")</f>
        <v>1142</v>
      </c>
      <c r="J7" s="9">
        <f>SUMIFS(Concentrado!K$2:K$199,Concentrado!$A$2:$A$199,"="&amp;$A7,Concentrado!$B$2:$B$199, "=Yucatán")</f>
        <v>892</v>
      </c>
      <c r="K7" s="9">
        <f>SUMIFS(Concentrado!L$2:L$199,Concentrado!$A$2:$A$199,"="&amp;$A7,Concentrado!$B$2:$B$199, "=Yucatán")</f>
        <v>706</v>
      </c>
      <c r="L7" s="9">
        <f>SUMIFS(Concentrado!M$2:M$199,Concentrado!$A$2:$A$199,"="&amp;$A7,Concentrado!$B$2:$B$199, "=Yucatán")</f>
        <v>581</v>
      </c>
      <c r="M7" s="9">
        <f>SUMIFS(Concentrado!N$2:N$199,Concentrado!$A$2:$A$199,"="&amp;$A7,Concentrado!$B$2:$B$199, "=Yucatán")</f>
        <v>493</v>
      </c>
      <c r="N7" s="9">
        <f>SUMIFS(Concentrado!O$2:O$199,Concentrado!$A$2:$A$199,"="&amp;$A7,Concentrado!$B$2:$B$199, "=Yucatán")</f>
        <v>396</v>
      </c>
      <c r="O7" s="9">
        <f>SUMIFS(Concentrado!P$2:P$199,Concentrado!$A$2:$A$199,"="&amp;$A7,Concentrado!$B$2:$B$199, "=Yucatán")</f>
        <v>353</v>
      </c>
      <c r="P7" s="9">
        <f>SUMIFS(Concentrado!Q$2:Q$199,Concentrado!$A$2:$A$199,"="&amp;$A7,Concentrado!$B$2:$B$199, "=Yucatán")</f>
        <v>322</v>
      </c>
      <c r="Q7" s="9">
        <f>SUMIFS(Concentrado!R$2:R$199,Concentrado!$A$2:$A$199,"="&amp;$A7,Concentrado!$B$2:$B$199, "=Yucatán")</f>
        <v>1230</v>
      </c>
      <c r="R7" s="9">
        <f>SUMIFS(Concentrado!S$2:S$199,Concentrado!$A$2:$A$199,"="&amp;$A7,Concentrado!$B$2:$B$199, "=Yucatán")</f>
        <v>632</v>
      </c>
      <c r="S7" s="9">
        <f>SUMIFS(Concentrado!T$2:T$199,Concentrado!$A$2:$A$199,"="&amp;$A7,Concentrado!$B$2:$B$199, "=Yucatán")</f>
        <v>492</v>
      </c>
      <c r="T7" s="9">
        <f>SUMIFS(Concentrado!U$2:U$199,Concentrado!$A$2:$A$199,"="&amp;$A7,Concentrado!$B$2:$B$199, "=Yucatán")</f>
        <v>66</v>
      </c>
      <c r="U7" s="9">
        <f>SUMIFS(Concentrado!V$2:V$199,Concentrado!$A$2:$A$199,"="&amp;$A7,Concentrado!$B$2:$B$199, "=Yucatán")</f>
        <v>50</v>
      </c>
      <c r="V7" s="9">
        <f>SUMIFS(Concentrado!W$2:W$199,Concentrado!$A$2:$A$199,"="&amp;$A7,Concentrado!$B$2:$B$199, "=Yucatán")</f>
        <v>12</v>
      </c>
      <c r="W7" s="9">
        <f>SUMIFS(Concentrado!X$2:X$199,Concentrado!$A$2:$A$199,"="&amp;$A7,Concentrado!$B$2:$B$199, "=Yucatán")</f>
        <v>5</v>
      </c>
      <c r="X7" s="9">
        <f>SUMIFS(Concentrado!Y$2:Y$199,Concentrado!$A$2:$A$199,"="&amp;$A7,Concentrado!$B$2:$B$199, "=Yucatán")</f>
        <v>18</v>
      </c>
      <c r="Y7" s="9">
        <f>SUMIFS(Concentrado!Z$2:Z$199,Concentrado!$A$2:$A$199,"="&amp;$A7,Concentrado!$B$2:$B$199, "=Yucatán")</f>
        <v>11</v>
      </c>
      <c r="Z7" s="9">
        <f>SUMIFS(Concentrado!AA$2:AA$199,Concentrado!$A$2:$A$199,"="&amp;$A7,Concentrado!$B$2:$B$199, "=Yucatán")</f>
        <v>46990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6"/>
  <sheetViews>
    <sheetView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"=Zacatecas")</f>
        <v>1517</v>
      </c>
      <c r="C2" s="9">
        <f>SUMIFS(Concentrado!D$2:D$199,Concentrado!$A$2:$A$199,"="&amp;$A2,Concentrado!$B$2:$B$199, "=Zacatecas")</f>
        <v>18547</v>
      </c>
      <c r="D2" s="9">
        <f>SUMIFS(Concentrado!E$2:E$199,Concentrado!$A$2:$A$199,"="&amp;$A2,Concentrado!$B$2:$B$199, "=Zacatecas")</f>
        <v>8528</v>
      </c>
      <c r="E2" s="9">
        <f>SUMIFS(Concentrado!F$2:F$199,Concentrado!$A$2:$A$199,"="&amp;$A2,Concentrado!$B$2:$B$199, "=Zacatecas")</f>
        <v>3761</v>
      </c>
      <c r="F2" s="9">
        <f>SUMIFS(Concentrado!G$2:G$199,Concentrado!$A$2:$A$199,"="&amp;$A2,Concentrado!$B$2:$B$199, "=Zacatecas")</f>
        <v>2174</v>
      </c>
      <c r="G2" s="9">
        <f>SUMIFS(Concentrado!H$2:H$199,Concentrado!$A$2:$A$199,"="&amp;$A2,Concentrado!$B$2:$B$199, "=Zacatecas")</f>
        <v>1452</v>
      </c>
      <c r="H2" s="9">
        <f>SUMIFS(Concentrado!I$2:I$199,Concentrado!$A$2:$A$199,"="&amp;$A2,Concentrado!$B$2:$B$199, "=Zacatecas")</f>
        <v>1148</v>
      </c>
      <c r="I2" s="9">
        <f>SUMIFS(Concentrado!J$2:J$199,Concentrado!$A$2:$A$199,"="&amp;$A2,Concentrado!$B$2:$B$199, "=Zacatecas")</f>
        <v>929</v>
      </c>
      <c r="J2" s="9">
        <f>SUMIFS(Concentrado!K$2:K$199,Concentrado!$A$2:$A$199,"="&amp;$A2,Concentrado!$B$2:$B$199, "=Zacatecas")</f>
        <v>653</v>
      </c>
      <c r="K2" s="9">
        <f>SUMIFS(Concentrado!L$2:L$199,Concentrado!$A$2:$A$199,"="&amp;$A2,Concentrado!$B$2:$B$199, "=Zacatecas")</f>
        <v>497</v>
      </c>
      <c r="L2" s="9">
        <f>SUMIFS(Concentrado!M$2:M$199,Concentrado!$A$2:$A$199,"="&amp;$A2,Concentrado!$B$2:$B$199, "=Zacatecas")</f>
        <v>371</v>
      </c>
      <c r="M2" s="9">
        <f>SUMIFS(Concentrado!N$2:N$199,Concentrado!$A$2:$A$199,"="&amp;$A2,Concentrado!$B$2:$B$199, "=Zacatecas")</f>
        <v>252</v>
      </c>
      <c r="N2" s="9">
        <f>SUMIFS(Concentrado!O$2:O$199,Concentrado!$A$2:$A$199,"="&amp;$A2,Concentrado!$B$2:$B$199, "=Zacatecas")</f>
        <v>233</v>
      </c>
      <c r="O2" s="9">
        <f>SUMIFS(Concentrado!P$2:P$199,Concentrado!$A$2:$A$199,"="&amp;$A2,Concentrado!$B$2:$B$199, "=Zacatecas")</f>
        <v>179</v>
      </c>
      <c r="P2" s="9">
        <f>SUMIFS(Concentrado!Q$2:Q$199,Concentrado!$A$2:$A$199,"="&amp;$A2,Concentrado!$B$2:$B$199, "=Zacatecas")</f>
        <v>145</v>
      </c>
      <c r="Q2" s="9">
        <f>SUMIFS(Concentrado!R$2:R$199,Concentrado!$A$2:$A$199,"="&amp;$A2,Concentrado!$B$2:$B$199, "=Zacatecas")</f>
        <v>493</v>
      </c>
      <c r="R2" s="9">
        <f>SUMIFS(Concentrado!S$2:S$199,Concentrado!$A$2:$A$199,"="&amp;$A2,Concentrado!$B$2:$B$199, "=Zacatecas")</f>
        <v>224</v>
      </c>
      <c r="S2" s="9">
        <f>SUMIFS(Concentrado!T$2:T$199,Concentrado!$A$2:$A$199,"="&amp;$A2,Concentrado!$B$2:$B$199, "=Zacatecas")</f>
        <v>124</v>
      </c>
      <c r="T2" s="9">
        <f>SUMIFS(Concentrado!U$2:U$199,Concentrado!$A$2:$A$199,"="&amp;$A2,Concentrado!$B$2:$B$199, "=Zacatecas")</f>
        <v>13</v>
      </c>
      <c r="U2" s="9">
        <f>SUMIFS(Concentrado!V$2:V$199,Concentrado!$A$2:$A$199,"="&amp;$A2,Concentrado!$B$2:$B$199, "=Zacatecas")</f>
        <v>9</v>
      </c>
      <c r="V2" s="9">
        <f>SUMIFS(Concentrado!W$2:W$199,Concentrado!$A$2:$A$199,"="&amp;$A2,Concentrado!$B$2:$B$199, "=Zacatecas")</f>
        <v>0</v>
      </c>
      <c r="W2" s="9">
        <f>SUMIFS(Concentrado!X$2:X$199,Concentrado!$A$2:$A$199,"="&amp;$A2,Concentrado!$B$2:$B$199, "=Zacatecas")</f>
        <v>2</v>
      </c>
      <c r="X2" s="9">
        <f>SUMIFS(Concentrado!Y$2:Y$199,Concentrado!$A$2:$A$199,"="&amp;$A2,Concentrado!$B$2:$B$199, "=Zacatecas")</f>
        <v>7</v>
      </c>
      <c r="Y2" s="9">
        <f>SUMIFS(Concentrado!Z$2:Z$199,Concentrado!$A$2:$A$199,"="&amp;$A2,Concentrado!$B$2:$B$199, "=Zacatecas")</f>
        <v>6</v>
      </c>
      <c r="Z2" s="9">
        <f>SUMIFS(Concentrado!AA$2:AA$199,Concentrado!$A$2:$A$199,"="&amp;$A2,Concentrado!$B$2:$B$199, "=Zacatecas")</f>
        <v>41264</v>
      </c>
    </row>
    <row r="3" spans="1:26" x14ac:dyDescent="0.25">
      <c r="A3" s="6">
        <v>2018</v>
      </c>
      <c r="B3" s="9">
        <f>SUMIFS(Concentrado!C$2:C$199,Concentrado!$A$2:$A$199,"="&amp;$A3,Concentrado!$B$2:$B$199, "=Zacatecas")</f>
        <v>1220</v>
      </c>
      <c r="C3" s="9">
        <f>SUMIFS(Concentrado!D$2:D$199,Concentrado!$A$2:$A$199,"="&amp;$A3,Concentrado!$B$2:$B$199, "=Zacatecas")</f>
        <v>17091</v>
      </c>
      <c r="D3" s="9">
        <f>SUMIFS(Concentrado!E$2:E$199,Concentrado!$A$2:$A$199,"="&amp;$A3,Concentrado!$B$2:$B$199, "=Zacatecas")</f>
        <v>8119</v>
      </c>
      <c r="E3" s="9">
        <f>SUMIFS(Concentrado!F$2:F$199,Concentrado!$A$2:$A$199,"="&amp;$A3,Concentrado!$B$2:$B$199, "=Zacatecas")</f>
        <v>3583</v>
      </c>
      <c r="F3" s="9">
        <f>SUMIFS(Concentrado!G$2:G$199,Concentrado!$A$2:$A$199,"="&amp;$A3,Concentrado!$B$2:$B$199, "=Zacatecas")</f>
        <v>1958</v>
      </c>
      <c r="G3" s="9">
        <f>SUMIFS(Concentrado!H$2:H$199,Concentrado!$A$2:$A$199,"="&amp;$A3,Concentrado!$B$2:$B$199, "=Zacatecas")</f>
        <v>1436</v>
      </c>
      <c r="H3" s="9">
        <f>SUMIFS(Concentrado!I$2:I$199,Concentrado!$A$2:$A$199,"="&amp;$A3,Concentrado!$B$2:$B$199, "=Zacatecas")</f>
        <v>1032</v>
      </c>
      <c r="I3" s="9">
        <f>SUMIFS(Concentrado!J$2:J$199,Concentrado!$A$2:$A$199,"="&amp;$A3,Concentrado!$B$2:$B$199, "=Zacatecas")</f>
        <v>829</v>
      </c>
      <c r="J3" s="9">
        <f>SUMIFS(Concentrado!K$2:K$199,Concentrado!$A$2:$A$199,"="&amp;$A3,Concentrado!$B$2:$B$199, "=Zacatecas")</f>
        <v>606</v>
      </c>
      <c r="K3" s="9">
        <f>SUMIFS(Concentrado!L$2:L$199,Concentrado!$A$2:$A$199,"="&amp;$A3,Concentrado!$B$2:$B$199, "=Zacatecas")</f>
        <v>480</v>
      </c>
      <c r="L3" s="9">
        <f>SUMIFS(Concentrado!M$2:M$199,Concentrado!$A$2:$A$199,"="&amp;$A3,Concentrado!$B$2:$B$199, "=Zacatecas")</f>
        <v>360</v>
      </c>
      <c r="M3" s="9">
        <f>SUMIFS(Concentrado!N$2:N$199,Concentrado!$A$2:$A$199,"="&amp;$A3,Concentrado!$B$2:$B$199, "=Zacatecas")</f>
        <v>279</v>
      </c>
      <c r="N3" s="9">
        <f>SUMIFS(Concentrado!O$2:O$199,Concentrado!$A$2:$A$199,"="&amp;$A3,Concentrado!$B$2:$B$199, "=Zacatecas")</f>
        <v>242</v>
      </c>
      <c r="O3" s="9">
        <f>SUMIFS(Concentrado!P$2:P$199,Concentrado!$A$2:$A$199,"="&amp;$A3,Concentrado!$B$2:$B$199, "=Zacatecas")</f>
        <v>163</v>
      </c>
      <c r="P3" s="9">
        <f>SUMIFS(Concentrado!Q$2:Q$199,Concentrado!$A$2:$A$199,"="&amp;$A3,Concentrado!$B$2:$B$199, "=Zacatecas")</f>
        <v>162</v>
      </c>
      <c r="Q3" s="9">
        <f>SUMIFS(Concentrado!R$2:R$199,Concentrado!$A$2:$A$199,"="&amp;$A3,Concentrado!$B$2:$B$199, "=Zacatecas")</f>
        <v>572</v>
      </c>
      <c r="R3" s="9">
        <f>SUMIFS(Concentrado!S$2:S$199,Concentrado!$A$2:$A$199,"="&amp;$A3,Concentrado!$B$2:$B$199, "=Zacatecas")</f>
        <v>205</v>
      </c>
      <c r="S3" s="9">
        <f>SUMIFS(Concentrado!T$2:T$199,Concentrado!$A$2:$A$199,"="&amp;$A3,Concentrado!$B$2:$B$199, "=Zacatecas")</f>
        <v>119</v>
      </c>
      <c r="T3" s="9">
        <f>SUMIFS(Concentrado!U$2:U$199,Concentrado!$A$2:$A$199,"="&amp;$A3,Concentrado!$B$2:$B$199, "=Zacatecas")</f>
        <v>22</v>
      </c>
      <c r="U3" s="9">
        <f>SUMIFS(Concentrado!V$2:V$199,Concentrado!$A$2:$A$199,"="&amp;$A3,Concentrado!$B$2:$B$199, "=Zacatecas")</f>
        <v>8</v>
      </c>
      <c r="V3" s="9">
        <f>SUMIFS(Concentrado!W$2:W$199,Concentrado!$A$2:$A$199,"="&amp;$A3,Concentrado!$B$2:$B$199, "=Zacatecas")</f>
        <v>1</v>
      </c>
      <c r="W3" s="9">
        <f>SUMIFS(Concentrado!X$2:X$199,Concentrado!$A$2:$A$199,"="&amp;$A3,Concentrado!$B$2:$B$199, "=Zacatecas")</f>
        <v>1</v>
      </c>
      <c r="X3" s="9">
        <f>SUMIFS(Concentrado!Y$2:Y$199,Concentrado!$A$2:$A$199,"="&amp;$A3,Concentrado!$B$2:$B$199, "=Zacatecas")</f>
        <v>4</v>
      </c>
      <c r="Y3" s="9">
        <f>SUMIFS(Concentrado!Z$2:Z$199,Concentrado!$A$2:$A$199,"="&amp;$A3,Concentrado!$B$2:$B$199, "=Zacatecas")</f>
        <v>4</v>
      </c>
      <c r="Z3" s="9">
        <f>SUMIFS(Concentrado!AA$2:AA$199,Concentrado!$A$2:$A$199,"="&amp;$A3,Concentrado!$B$2:$B$199, "=Zacatecas")</f>
        <v>38496</v>
      </c>
    </row>
    <row r="4" spans="1:26" x14ac:dyDescent="0.25">
      <c r="A4" s="6">
        <v>2019</v>
      </c>
      <c r="B4" s="9">
        <f>SUMIFS(Concentrado!C$2:C$199,Concentrado!$A$2:$A$199,"="&amp;$A4,Concentrado!$B$2:$B$199, "=Zacatecas")</f>
        <v>1421</v>
      </c>
      <c r="C4" s="9">
        <f>SUMIFS(Concentrado!D$2:D$199,Concentrado!$A$2:$A$199,"="&amp;$A4,Concentrado!$B$2:$B$199, "=Zacatecas")</f>
        <v>15896</v>
      </c>
      <c r="D4" s="9">
        <f>SUMIFS(Concentrado!E$2:E$199,Concentrado!$A$2:$A$199,"="&amp;$A4,Concentrado!$B$2:$B$199, "=Zacatecas")</f>
        <v>7438</v>
      </c>
      <c r="E4" s="9">
        <f>SUMIFS(Concentrado!F$2:F$199,Concentrado!$A$2:$A$199,"="&amp;$A4,Concentrado!$B$2:$B$199, "=Zacatecas")</f>
        <v>3295</v>
      </c>
      <c r="F4" s="9">
        <f>SUMIFS(Concentrado!G$2:G$199,Concentrado!$A$2:$A$199,"="&amp;$A4,Concentrado!$B$2:$B$199, "=Zacatecas")</f>
        <v>1835</v>
      </c>
      <c r="G4" s="9">
        <f>SUMIFS(Concentrado!H$2:H$199,Concentrado!$A$2:$A$199,"="&amp;$A4,Concentrado!$B$2:$B$199, "=Zacatecas")</f>
        <v>1380</v>
      </c>
      <c r="H4" s="9">
        <f>SUMIFS(Concentrado!I$2:I$199,Concentrado!$A$2:$A$199,"="&amp;$A4,Concentrado!$B$2:$B$199, "=Zacatecas")</f>
        <v>1058</v>
      </c>
      <c r="I4" s="9">
        <f>SUMIFS(Concentrado!J$2:J$199,Concentrado!$A$2:$A$199,"="&amp;$A4,Concentrado!$B$2:$B$199, "=Zacatecas")</f>
        <v>780</v>
      </c>
      <c r="J4" s="9">
        <f>SUMIFS(Concentrado!K$2:K$199,Concentrado!$A$2:$A$199,"="&amp;$A4,Concentrado!$B$2:$B$199, "=Zacatecas")</f>
        <v>579</v>
      </c>
      <c r="K4" s="9">
        <f>SUMIFS(Concentrado!L$2:L$199,Concentrado!$A$2:$A$199,"="&amp;$A4,Concentrado!$B$2:$B$199, "=Zacatecas")</f>
        <v>461</v>
      </c>
      <c r="L4" s="9">
        <f>SUMIFS(Concentrado!M$2:M$199,Concentrado!$A$2:$A$199,"="&amp;$A4,Concentrado!$B$2:$B$199, "=Zacatecas")</f>
        <v>360</v>
      </c>
      <c r="M4" s="9">
        <f>SUMIFS(Concentrado!N$2:N$199,Concentrado!$A$2:$A$199,"="&amp;$A4,Concentrado!$B$2:$B$199, "=Zacatecas")</f>
        <v>269</v>
      </c>
      <c r="N4" s="9">
        <f>SUMIFS(Concentrado!O$2:O$199,Concentrado!$A$2:$A$199,"="&amp;$A4,Concentrado!$B$2:$B$199, "=Zacatecas")</f>
        <v>221</v>
      </c>
      <c r="O4" s="9">
        <f>SUMIFS(Concentrado!P$2:P$199,Concentrado!$A$2:$A$199,"="&amp;$A4,Concentrado!$B$2:$B$199, "=Zacatecas")</f>
        <v>219</v>
      </c>
      <c r="P4" s="9">
        <f>SUMIFS(Concentrado!Q$2:Q$199,Concentrado!$A$2:$A$199,"="&amp;$A4,Concentrado!$B$2:$B$199, "=Zacatecas")</f>
        <v>159</v>
      </c>
      <c r="Q4" s="9">
        <f>SUMIFS(Concentrado!R$2:R$199,Concentrado!$A$2:$A$199,"="&amp;$A4,Concentrado!$B$2:$B$199, "=Zacatecas")</f>
        <v>611</v>
      </c>
      <c r="R4" s="9">
        <f>SUMIFS(Concentrado!S$2:S$199,Concentrado!$A$2:$A$199,"="&amp;$A4,Concentrado!$B$2:$B$199, "=Zacatecas")</f>
        <v>247</v>
      </c>
      <c r="S4" s="9">
        <f>SUMIFS(Concentrado!T$2:T$199,Concentrado!$A$2:$A$199,"="&amp;$A4,Concentrado!$B$2:$B$199, "=Zacatecas")</f>
        <v>147</v>
      </c>
      <c r="T4" s="9">
        <f>SUMIFS(Concentrado!U$2:U$199,Concentrado!$A$2:$A$199,"="&amp;$A4,Concentrado!$B$2:$B$199, "=Zacatecas")</f>
        <v>14</v>
      </c>
      <c r="U4" s="9">
        <f>SUMIFS(Concentrado!V$2:V$199,Concentrado!$A$2:$A$199,"="&amp;$A4,Concentrado!$B$2:$B$199, "=Zacatecas")</f>
        <v>6</v>
      </c>
      <c r="V4" s="9">
        <f>SUMIFS(Concentrado!W$2:W$199,Concentrado!$A$2:$A$199,"="&amp;$A4,Concentrado!$B$2:$B$199, "=Zacatecas")</f>
        <v>0</v>
      </c>
      <c r="W4" s="9">
        <f>SUMIFS(Concentrado!X$2:X$199,Concentrado!$A$2:$A$199,"="&amp;$A4,Concentrado!$B$2:$B$199, "=Zacatecas")</f>
        <v>0</v>
      </c>
      <c r="X4" s="9">
        <f>SUMIFS(Concentrado!Y$2:Y$199,Concentrado!$A$2:$A$199,"="&amp;$A4,Concentrado!$B$2:$B$199, "=Zacatecas")</f>
        <v>6</v>
      </c>
      <c r="Y4" s="9">
        <f>SUMIFS(Concentrado!Z$2:Z$199,Concentrado!$A$2:$A$199,"="&amp;$A4,Concentrado!$B$2:$B$199, "=Zacatecas")</f>
        <v>2</v>
      </c>
      <c r="Z4" s="9">
        <f>SUMIFS(Concentrado!AA$2:AA$199,Concentrado!$A$2:$A$199,"="&amp;$A4,Concentrado!$B$2:$B$199, "=Zacatecas")</f>
        <v>36404</v>
      </c>
    </row>
    <row r="5" spans="1:26" x14ac:dyDescent="0.25">
      <c r="A5" s="6">
        <v>2020</v>
      </c>
      <c r="B5" s="9">
        <f>SUMIFS(Concentrado!C$2:C$199,Concentrado!$A$2:$A$199,"="&amp;$A5,Concentrado!$B$2:$B$199, "=Zacatecas")</f>
        <v>780</v>
      </c>
      <c r="C5" s="9">
        <f>SUMIFS(Concentrado!D$2:D$199,Concentrado!$A$2:$A$199,"="&amp;$A5,Concentrado!$B$2:$B$199, "=Zacatecas")</f>
        <v>11729</v>
      </c>
      <c r="D5" s="9">
        <f>SUMIFS(Concentrado!E$2:E$199,Concentrado!$A$2:$A$199,"="&amp;$A5,Concentrado!$B$2:$B$199, "=Zacatecas")</f>
        <v>5411</v>
      </c>
      <c r="E5" s="9">
        <f>SUMIFS(Concentrado!F$2:F$199,Concentrado!$A$2:$A$199,"="&amp;$A5,Concentrado!$B$2:$B$199, "=Zacatecas")</f>
        <v>2136</v>
      </c>
      <c r="F5" s="9">
        <f>SUMIFS(Concentrado!G$2:G$199,Concentrado!$A$2:$A$199,"="&amp;$A5,Concentrado!$B$2:$B$199, "=Zacatecas")</f>
        <v>1245</v>
      </c>
      <c r="G5" s="9">
        <f>SUMIFS(Concentrado!H$2:H$199,Concentrado!$A$2:$A$199,"="&amp;$A5,Concentrado!$B$2:$B$199, "=Zacatecas")</f>
        <v>848</v>
      </c>
      <c r="H5" s="9">
        <f>SUMIFS(Concentrado!I$2:I$199,Concentrado!$A$2:$A$199,"="&amp;$A5,Concentrado!$B$2:$B$199, "=Zacatecas")</f>
        <v>624</v>
      </c>
      <c r="I5" s="9">
        <f>SUMIFS(Concentrado!J$2:J$199,Concentrado!$A$2:$A$199,"="&amp;$A5,Concentrado!$B$2:$B$199, "=Zacatecas")</f>
        <v>487</v>
      </c>
      <c r="J5" s="9">
        <f>SUMIFS(Concentrado!K$2:K$199,Concentrado!$A$2:$A$199,"="&amp;$A5,Concentrado!$B$2:$B$199, "=Zacatecas")</f>
        <v>377</v>
      </c>
      <c r="K5" s="9">
        <f>SUMIFS(Concentrado!L$2:L$199,Concentrado!$A$2:$A$199,"="&amp;$A5,Concentrado!$B$2:$B$199, "=Zacatecas")</f>
        <v>316</v>
      </c>
      <c r="L5" s="9">
        <f>SUMIFS(Concentrado!M$2:M$199,Concentrado!$A$2:$A$199,"="&amp;$A5,Concentrado!$B$2:$B$199, "=Zacatecas")</f>
        <v>246</v>
      </c>
      <c r="M5" s="9">
        <f>SUMIFS(Concentrado!N$2:N$199,Concentrado!$A$2:$A$199,"="&amp;$A5,Concentrado!$B$2:$B$199, "=Zacatecas")</f>
        <v>181</v>
      </c>
      <c r="N5" s="9">
        <f>SUMIFS(Concentrado!O$2:O$199,Concentrado!$A$2:$A$199,"="&amp;$A5,Concentrado!$B$2:$B$199, "=Zacatecas")</f>
        <v>136</v>
      </c>
      <c r="O5" s="9">
        <f>SUMIFS(Concentrado!P$2:P$199,Concentrado!$A$2:$A$199,"="&amp;$A5,Concentrado!$B$2:$B$199, "=Zacatecas")</f>
        <v>135</v>
      </c>
      <c r="P5" s="9">
        <f>SUMIFS(Concentrado!Q$2:Q$199,Concentrado!$A$2:$A$199,"="&amp;$A5,Concentrado!$B$2:$B$199, "=Zacatecas")</f>
        <v>128</v>
      </c>
      <c r="Q5" s="9">
        <f>SUMIFS(Concentrado!R$2:R$199,Concentrado!$A$2:$A$199,"="&amp;$A5,Concentrado!$B$2:$B$199, "=Zacatecas")</f>
        <v>416</v>
      </c>
      <c r="R5" s="9">
        <f>SUMIFS(Concentrado!S$2:S$199,Concentrado!$A$2:$A$199,"="&amp;$A5,Concentrado!$B$2:$B$199, "=Zacatecas")</f>
        <v>186</v>
      </c>
      <c r="S5" s="9">
        <f>SUMIFS(Concentrado!T$2:T$199,Concentrado!$A$2:$A$199,"="&amp;$A5,Concentrado!$B$2:$B$199, "=Zacatecas")</f>
        <v>99</v>
      </c>
      <c r="T5" s="9">
        <f>SUMIFS(Concentrado!U$2:U$199,Concentrado!$A$2:$A$199,"="&amp;$A5,Concentrado!$B$2:$B$199, "=Zacatecas")</f>
        <v>5</v>
      </c>
      <c r="U5" s="9">
        <f>SUMIFS(Concentrado!V$2:V$199,Concentrado!$A$2:$A$199,"="&amp;$A5,Concentrado!$B$2:$B$199, "=Zacatecas")</f>
        <v>10</v>
      </c>
      <c r="V5" s="9">
        <f>SUMIFS(Concentrado!W$2:W$199,Concentrado!$A$2:$A$199,"="&amp;$A5,Concentrado!$B$2:$B$199, "=Zacatecas")</f>
        <v>1</v>
      </c>
      <c r="W5" s="9">
        <f>SUMIFS(Concentrado!X$2:X$199,Concentrado!$A$2:$A$199,"="&amp;$A5,Concentrado!$B$2:$B$199, "=Zacatecas")</f>
        <v>1</v>
      </c>
      <c r="X5" s="9">
        <f>SUMIFS(Concentrado!Y$2:Y$199,Concentrado!$A$2:$A$199,"="&amp;$A5,Concentrado!$B$2:$B$199, "=Zacatecas")</f>
        <v>1</v>
      </c>
      <c r="Y5" s="9">
        <f>SUMIFS(Concentrado!Z$2:Z$199,Concentrado!$A$2:$A$199,"="&amp;$A5,Concentrado!$B$2:$B$199, "=Zacatecas")</f>
        <v>0</v>
      </c>
      <c r="Z5" s="9">
        <f>SUMIFS(Concentrado!AA$2:AA$199,Concentrado!$A$2:$A$199,"="&amp;$A5,Concentrado!$B$2:$B$199, "=Zacatecas")</f>
        <v>25498</v>
      </c>
    </row>
    <row r="6" spans="1:26" x14ac:dyDescent="0.25">
      <c r="A6" s="6">
        <v>2021</v>
      </c>
      <c r="B6" s="9">
        <f>SUMIFS(Concentrado!C$2:C$199,Concentrado!$A$2:$A$199,"="&amp;$A6,Concentrado!$B$2:$B$199, "=Zacatecas")</f>
        <v>2836</v>
      </c>
      <c r="C6" s="9">
        <f>SUMIFS(Concentrado!D$2:D$199,Concentrado!$A$2:$A$199,"="&amp;$A6,Concentrado!$B$2:$B$199, "=Zacatecas")</f>
        <v>10464</v>
      </c>
      <c r="D6" s="9">
        <f>SUMIFS(Concentrado!E$2:E$199,Concentrado!$A$2:$A$199,"="&amp;$A6,Concentrado!$B$2:$B$199, "=Zacatecas")</f>
        <v>5582</v>
      </c>
      <c r="E6" s="9">
        <f>SUMIFS(Concentrado!F$2:F$199,Concentrado!$A$2:$A$199,"="&amp;$A6,Concentrado!$B$2:$B$199, "=Zacatecas")</f>
        <v>2278</v>
      </c>
      <c r="F6" s="9">
        <f>SUMIFS(Concentrado!G$2:G$199,Concentrado!$A$2:$A$199,"="&amp;$A6,Concentrado!$B$2:$B$199, "=Zacatecas")</f>
        <v>1365</v>
      </c>
      <c r="G6" s="9">
        <f>SUMIFS(Concentrado!H$2:H$199,Concentrado!$A$2:$A$199,"="&amp;$A6,Concentrado!$B$2:$B$199, "=Zacatecas")</f>
        <v>988</v>
      </c>
      <c r="H6" s="9">
        <f>SUMIFS(Concentrado!I$2:I$199,Concentrado!$A$2:$A$199,"="&amp;$A6,Concentrado!$B$2:$B$199, "=Zacatecas")</f>
        <v>770</v>
      </c>
      <c r="I6" s="9">
        <f>SUMIFS(Concentrado!J$2:J$199,Concentrado!$A$2:$A$199,"="&amp;$A6,Concentrado!$B$2:$B$199, "=Zacatecas")</f>
        <v>591</v>
      </c>
      <c r="J6" s="9">
        <f>SUMIFS(Concentrado!K$2:K$199,Concentrado!$A$2:$A$199,"="&amp;$A6,Concentrado!$B$2:$B$199, "=Zacatecas")</f>
        <v>471</v>
      </c>
      <c r="K6" s="9">
        <f>SUMIFS(Concentrado!L$2:L$199,Concentrado!$A$2:$A$199,"="&amp;$A6,Concentrado!$B$2:$B$199, "=Zacatecas")</f>
        <v>315</v>
      </c>
      <c r="L6" s="9">
        <f>SUMIFS(Concentrado!M$2:M$199,Concentrado!$A$2:$A$199,"="&amp;$A6,Concentrado!$B$2:$B$199, "=Zacatecas")</f>
        <v>253</v>
      </c>
      <c r="M6" s="9">
        <f>SUMIFS(Concentrado!N$2:N$199,Concentrado!$A$2:$A$199,"="&amp;$A6,Concentrado!$B$2:$B$199, "=Zacatecas")</f>
        <v>203</v>
      </c>
      <c r="N6" s="9">
        <f>SUMIFS(Concentrado!O$2:O$199,Concentrado!$A$2:$A$199,"="&amp;$A6,Concentrado!$B$2:$B$199, "=Zacatecas")</f>
        <v>161</v>
      </c>
      <c r="O6" s="9">
        <f>SUMIFS(Concentrado!P$2:P$199,Concentrado!$A$2:$A$199,"="&amp;$A6,Concentrado!$B$2:$B$199, "=Zacatecas")</f>
        <v>144</v>
      </c>
      <c r="P6" s="9">
        <f>SUMIFS(Concentrado!Q$2:Q$199,Concentrado!$A$2:$A$199,"="&amp;$A6,Concentrado!$B$2:$B$199, "=Zacatecas")</f>
        <v>120</v>
      </c>
      <c r="Q6" s="9">
        <f>SUMIFS(Concentrado!R$2:R$199,Concentrado!$A$2:$A$199,"="&amp;$A6,Concentrado!$B$2:$B$199, "=Zacatecas")</f>
        <v>468</v>
      </c>
      <c r="R6" s="9">
        <f>SUMIFS(Concentrado!S$2:S$199,Concentrado!$A$2:$A$199,"="&amp;$A6,Concentrado!$B$2:$B$199, "=Zacatecas")</f>
        <v>203</v>
      </c>
      <c r="S6" s="9">
        <f>SUMIFS(Concentrado!T$2:T$199,Concentrado!$A$2:$A$199,"="&amp;$A6,Concentrado!$B$2:$B$199, "=Zacatecas")</f>
        <v>135</v>
      </c>
      <c r="T6" s="9">
        <f>SUMIFS(Concentrado!U$2:U$199,Concentrado!$A$2:$A$199,"="&amp;$A6,Concentrado!$B$2:$B$199, "=Zacatecas")</f>
        <v>23</v>
      </c>
      <c r="U6" s="9">
        <f>SUMIFS(Concentrado!V$2:V$199,Concentrado!$A$2:$A$199,"="&amp;$A6,Concentrado!$B$2:$B$199, "=Zacatecas")</f>
        <v>6</v>
      </c>
      <c r="V6" s="9">
        <f>SUMIFS(Concentrado!W$2:W$199,Concentrado!$A$2:$A$199,"="&amp;$A6,Concentrado!$B$2:$B$199, "=Zacatecas")</f>
        <v>0</v>
      </c>
      <c r="W6" s="9">
        <f>SUMIFS(Concentrado!X$2:X$199,Concentrado!$A$2:$A$199,"="&amp;$A6,Concentrado!$B$2:$B$199, "=Zacatecas")</f>
        <v>1</v>
      </c>
      <c r="X6" s="9">
        <f>SUMIFS(Concentrado!Y$2:Y$199,Concentrado!$A$2:$A$199,"="&amp;$A6,Concentrado!$B$2:$B$199, "=Zacatecas")</f>
        <v>1</v>
      </c>
      <c r="Y6" s="9">
        <f>SUMIFS(Concentrado!Z$2:Z$199,Concentrado!$A$2:$A$199,"="&amp;$A6,Concentrado!$B$2:$B$199, "=Zacatecas")</f>
        <v>0</v>
      </c>
      <c r="Z6" s="9">
        <f>SUMIFS(Concentrado!AA$2:AA$199,Concentrado!$A$2:$A$199,"="&amp;$A6,Concentrado!$B$2:$B$199, "=Zacatecas")</f>
        <v>27378</v>
      </c>
    </row>
    <row r="7" spans="1:26" x14ac:dyDescent="0.25">
      <c r="A7" s="6">
        <v>2022</v>
      </c>
      <c r="B7" s="9">
        <f>SUMIFS(Concentrado!C$2:C$199,Concentrado!$A$2:$A$199,"="&amp;$A7,Concentrado!$B$2:$B$199, "=Zacatecas")</f>
        <v>3209</v>
      </c>
      <c r="C7" s="9">
        <f>SUMIFS(Concentrado!D$2:D$199,Concentrado!$A$2:$A$199,"="&amp;$A7,Concentrado!$B$2:$B$199, "=Zacatecas")</f>
        <v>10462</v>
      </c>
      <c r="D7" s="9">
        <f>SUMIFS(Concentrado!E$2:E$199,Concentrado!$A$2:$A$199,"="&amp;$A7,Concentrado!$B$2:$B$199, "=Zacatecas")</f>
        <v>5183</v>
      </c>
      <c r="E7" s="9">
        <f>SUMIFS(Concentrado!F$2:F$199,Concentrado!$A$2:$A$199,"="&amp;$A7,Concentrado!$B$2:$B$199, "=Zacatecas")</f>
        <v>2258</v>
      </c>
      <c r="F7" s="9">
        <f>SUMIFS(Concentrado!G$2:G$199,Concentrado!$A$2:$A$199,"="&amp;$A7,Concentrado!$B$2:$B$199, "=Zacatecas")</f>
        <v>1337</v>
      </c>
      <c r="G7" s="9">
        <f>SUMIFS(Concentrado!H$2:H$199,Concentrado!$A$2:$A$199,"="&amp;$A7,Concentrado!$B$2:$B$199, "=Zacatecas")</f>
        <v>969</v>
      </c>
      <c r="H7" s="9">
        <f>SUMIFS(Concentrado!I$2:I$199,Concentrado!$A$2:$A$199,"="&amp;$A7,Concentrado!$B$2:$B$199, "=Zacatecas")</f>
        <v>771</v>
      </c>
      <c r="I7" s="9">
        <f>SUMIFS(Concentrado!J$2:J$199,Concentrado!$A$2:$A$199,"="&amp;$A7,Concentrado!$B$2:$B$199, "=Zacatecas")</f>
        <v>623</v>
      </c>
      <c r="J7" s="9">
        <f>SUMIFS(Concentrado!K$2:K$199,Concentrado!$A$2:$A$199,"="&amp;$A7,Concentrado!$B$2:$B$199, "=Zacatecas")</f>
        <v>467</v>
      </c>
      <c r="K7" s="9">
        <f>SUMIFS(Concentrado!L$2:L$199,Concentrado!$A$2:$A$199,"="&amp;$A7,Concentrado!$B$2:$B$199, "=Zacatecas")</f>
        <v>344</v>
      </c>
      <c r="L7" s="9">
        <f>SUMIFS(Concentrado!M$2:M$199,Concentrado!$A$2:$A$199,"="&amp;$A7,Concentrado!$B$2:$B$199, "=Zacatecas")</f>
        <v>292</v>
      </c>
      <c r="M7" s="9">
        <f>SUMIFS(Concentrado!N$2:N$199,Concentrado!$A$2:$A$199,"="&amp;$A7,Concentrado!$B$2:$B$199, "=Zacatecas")</f>
        <v>192</v>
      </c>
      <c r="N7" s="9">
        <f>SUMIFS(Concentrado!O$2:O$199,Concentrado!$A$2:$A$199,"="&amp;$A7,Concentrado!$B$2:$B$199, "=Zacatecas")</f>
        <v>185</v>
      </c>
      <c r="O7" s="9">
        <f>SUMIFS(Concentrado!P$2:P$199,Concentrado!$A$2:$A$199,"="&amp;$A7,Concentrado!$B$2:$B$199, "=Zacatecas")</f>
        <v>141</v>
      </c>
      <c r="P7" s="9">
        <f>SUMIFS(Concentrado!Q$2:Q$199,Concentrado!$A$2:$A$199,"="&amp;$A7,Concentrado!$B$2:$B$199, "=Zacatecas")</f>
        <v>103</v>
      </c>
      <c r="Q7" s="9">
        <f>SUMIFS(Concentrado!R$2:R$199,Concentrado!$A$2:$A$199,"="&amp;$A7,Concentrado!$B$2:$B$199, "=Zacatecas")</f>
        <v>396</v>
      </c>
      <c r="R7" s="9">
        <f>SUMIFS(Concentrado!S$2:S$199,Concentrado!$A$2:$A$199,"="&amp;$A7,Concentrado!$B$2:$B$199, "=Zacatecas")</f>
        <v>205</v>
      </c>
      <c r="S7" s="9">
        <f>SUMIFS(Concentrado!T$2:T$199,Concentrado!$A$2:$A$199,"="&amp;$A7,Concentrado!$B$2:$B$199, "=Zacatecas")</f>
        <v>151</v>
      </c>
      <c r="T7" s="9">
        <f>SUMIFS(Concentrado!U$2:U$199,Concentrado!$A$2:$A$199,"="&amp;$A7,Concentrado!$B$2:$B$199, "=Zacatecas")</f>
        <v>22</v>
      </c>
      <c r="U7" s="9">
        <f>SUMIFS(Concentrado!V$2:V$199,Concentrado!$A$2:$A$199,"="&amp;$A7,Concentrado!$B$2:$B$199, "=Zacatecas")</f>
        <v>14</v>
      </c>
      <c r="V7" s="9">
        <f>SUMIFS(Concentrado!W$2:W$199,Concentrado!$A$2:$A$199,"="&amp;$A7,Concentrado!$B$2:$B$199, "=Zacatecas")</f>
        <v>2</v>
      </c>
      <c r="W7" s="9">
        <f>SUMIFS(Concentrado!X$2:X$199,Concentrado!$A$2:$A$199,"="&amp;$A7,Concentrado!$B$2:$B$199, "=Zacatecas")</f>
        <v>0</v>
      </c>
      <c r="X7" s="9">
        <f>SUMIFS(Concentrado!Y$2:Y$199,Concentrado!$A$2:$A$199,"="&amp;$A7,Concentrado!$B$2:$B$199, "=Zacatecas")</f>
        <v>4</v>
      </c>
      <c r="Y7" s="9">
        <f>SUMIFS(Concentrado!Z$2:Z$199,Concentrado!$A$2:$A$199,"="&amp;$A7,Concentrado!$B$2:$B$199, "=Zacatecas")</f>
        <v>2</v>
      </c>
      <c r="Z7" s="9">
        <f>SUMIFS(Concentrado!AA$2:AA$199,Concentrado!$A$2:$A$199,"="&amp;$A7,Concentrado!$B$2:$B$199, "=Zacatecas")</f>
        <v>27332</v>
      </c>
    </row>
    <row r="135" spans="3:26" x14ac:dyDescent="0.25">
      <c r="C135">
        <v>54</v>
      </c>
      <c r="D135">
        <v>4</v>
      </c>
      <c r="E135">
        <v>1</v>
      </c>
      <c r="F135">
        <v>1</v>
      </c>
      <c r="G135">
        <v>0</v>
      </c>
      <c r="H135">
        <v>0</v>
      </c>
      <c r="I135">
        <v>1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</v>
      </c>
      <c r="T135">
        <v>1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</row>
    <row r="136" spans="3:26" x14ac:dyDescent="0.25">
      <c r="C136">
        <v>1042</v>
      </c>
      <c r="D136">
        <v>8407</v>
      </c>
      <c r="E136">
        <v>2956</v>
      </c>
      <c r="F136">
        <v>1374</v>
      </c>
      <c r="G136">
        <v>919</v>
      </c>
      <c r="H136">
        <v>665</v>
      </c>
      <c r="I136">
        <v>561</v>
      </c>
      <c r="J136">
        <v>460</v>
      </c>
      <c r="K136">
        <v>363</v>
      </c>
      <c r="L136">
        <v>298</v>
      </c>
      <c r="M136">
        <v>268</v>
      </c>
      <c r="N136">
        <v>257</v>
      </c>
      <c r="O136">
        <v>190</v>
      </c>
      <c r="P136">
        <v>176</v>
      </c>
      <c r="Q136">
        <v>135</v>
      </c>
      <c r="R136">
        <v>579</v>
      </c>
      <c r="S136">
        <v>305</v>
      </c>
      <c r="T136">
        <v>246</v>
      </c>
      <c r="U136">
        <v>50</v>
      </c>
      <c r="V136">
        <v>15</v>
      </c>
      <c r="W136">
        <v>2</v>
      </c>
      <c r="X136">
        <v>1</v>
      </c>
      <c r="Y136">
        <v>2</v>
      </c>
      <c r="Z136">
        <v>0</v>
      </c>
    </row>
    <row r="137" spans="3:26" x14ac:dyDescent="0.25">
      <c r="C137">
        <v>4822</v>
      </c>
      <c r="D137">
        <v>3714</v>
      </c>
      <c r="E137">
        <v>1860</v>
      </c>
      <c r="F137">
        <v>840</v>
      </c>
      <c r="G137">
        <v>532</v>
      </c>
      <c r="H137">
        <v>383</v>
      </c>
      <c r="I137">
        <v>288</v>
      </c>
      <c r="J137">
        <v>261</v>
      </c>
      <c r="K137">
        <v>196</v>
      </c>
      <c r="L137">
        <v>163</v>
      </c>
      <c r="M137">
        <v>139</v>
      </c>
      <c r="N137">
        <v>117</v>
      </c>
      <c r="O137">
        <v>94</v>
      </c>
      <c r="P137">
        <v>70</v>
      </c>
      <c r="Q137">
        <v>79</v>
      </c>
      <c r="R137">
        <v>280</v>
      </c>
      <c r="S137">
        <v>170</v>
      </c>
      <c r="T137">
        <v>110</v>
      </c>
      <c r="U137">
        <v>15</v>
      </c>
      <c r="V137">
        <v>9</v>
      </c>
      <c r="W137">
        <v>0</v>
      </c>
      <c r="X137">
        <v>0</v>
      </c>
      <c r="Y137">
        <v>0</v>
      </c>
      <c r="Z137">
        <v>0</v>
      </c>
    </row>
    <row r="138" spans="3:26" x14ac:dyDescent="0.25">
      <c r="C138">
        <v>102</v>
      </c>
      <c r="D138">
        <v>5799</v>
      </c>
      <c r="E138">
        <v>2747</v>
      </c>
      <c r="F138">
        <v>1235</v>
      </c>
      <c r="G138">
        <v>755</v>
      </c>
      <c r="H138">
        <v>543</v>
      </c>
      <c r="I138">
        <v>391</v>
      </c>
      <c r="J138">
        <v>347</v>
      </c>
      <c r="K138">
        <v>269</v>
      </c>
      <c r="L138">
        <v>180</v>
      </c>
      <c r="M138">
        <v>147</v>
      </c>
      <c r="N138">
        <v>116</v>
      </c>
      <c r="O138">
        <v>93</v>
      </c>
      <c r="P138">
        <v>79</v>
      </c>
      <c r="Q138">
        <v>84</v>
      </c>
      <c r="R138">
        <v>278</v>
      </c>
      <c r="S138">
        <v>129</v>
      </c>
      <c r="T138">
        <v>123</v>
      </c>
      <c r="U138">
        <v>18</v>
      </c>
      <c r="V138">
        <v>7</v>
      </c>
      <c r="W138">
        <v>1</v>
      </c>
      <c r="X138">
        <v>1</v>
      </c>
      <c r="Y138">
        <v>1</v>
      </c>
      <c r="Z138">
        <v>0</v>
      </c>
    </row>
    <row r="139" spans="3:26" x14ac:dyDescent="0.25">
      <c r="C139">
        <v>280</v>
      </c>
      <c r="D139">
        <v>9729</v>
      </c>
      <c r="E139">
        <v>3468</v>
      </c>
      <c r="F139">
        <v>1403</v>
      </c>
      <c r="G139">
        <v>883</v>
      </c>
      <c r="H139">
        <v>640</v>
      </c>
      <c r="I139">
        <v>528</v>
      </c>
      <c r="J139">
        <v>378</v>
      </c>
      <c r="K139">
        <v>325</v>
      </c>
      <c r="L139">
        <v>243</v>
      </c>
      <c r="M139">
        <v>217</v>
      </c>
      <c r="N139">
        <v>160</v>
      </c>
      <c r="O139">
        <v>127</v>
      </c>
      <c r="P139">
        <v>145</v>
      </c>
      <c r="Q139">
        <v>121</v>
      </c>
      <c r="R139">
        <v>432</v>
      </c>
      <c r="S139">
        <v>204</v>
      </c>
      <c r="T139">
        <v>159</v>
      </c>
      <c r="U139">
        <v>25</v>
      </c>
      <c r="V139">
        <v>10</v>
      </c>
      <c r="W139">
        <v>2</v>
      </c>
      <c r="X139">
        <v>0</v>
      </c>
      <c r="Y139">
        <v>3</v>
      </c>
      <c r="Z139">
        <v>1</v>
      </c>
    </row>
    <row r="140" spans="3:26" x14ac:dyDescent="0.25">
      <c r="C140">
        <v>1301</v>
      </c>
      <c r="D140">
        <v>3647</v>
      </c>
      <c r="E140">
        <v>1506</v>
      </c>
      <c r="F140">
        <v>722</v>
      </c>
      <c r="G140">
        <v>445</v>
      </c>
      <c r="H140">
        <v>323</v>
      </c>
      <c r="I140">
        <v>263</v>
      </c>
      <c r="J140">
        <v>192</v>
      </c>
      <c r="K140">
        <v>139</v>
      </c>
      <c r="L140">
        <v>104</v>
      </c>
      <c r="M140">
        <v>74</v>
      </c>
      <c r="N140">
        <v>71</v>
      </c>
      <c r="O140">
        <v>53</v>
      </c>
      <c r="P140">
        <v>60</v>
      </c>
      <c r="Q140">
        <v>62</v>
      </c>
      <c r="R140">
        <v>199</v>
      </c>
      <c r="S140">
        <v>104</v>
      </c>
      <c r="T140">
        <v>112</v>
      </c>
      <c r="U140">
        <v>22</v>
      </c>
      <c r="V140">
        <v>11</v>
      </c>
      <c r="W140">
        <v>1</v>
      </c>
      <c r="X140">
        <v>0</v>
      </c>
      <c r="Y140">
        <v>0</v>
      </c>
      <c r="Z140">
        <v>0</v>
      </c>
    </row>
    <row r="141" spans="3:26" x14ac:dyDescent="0.25">
      <c r="C141">
        <v>4484</v>
      </c>
      <c r="D141">
        <v>31900</v>
      </c>
      <c r="E141">
        <v>10132</v>
      </c>
      <c r="F141">
        <v>4693</v>
      </c>
      <c r="G141">
        <v>2807</v>
      </c>
      <c r="H141">
        <v>1905</v>
      </c>
      <c r="I141">
        <v>1377</v>
      </c>
      <c r="J141">
        <v>1178</v>
      </c>
      <c r="K141">
        <v>879</v>
      </c>
      <c r="L141">
        <v>615</v>
      </c>
      <c r="M141">
        <v>570</v>
      </c>
      <c r="N141">
        <v>482</v>
      </c>
      <c r="O141">
        <v>358</v>
      </c>
      <c r="P141">
        <v>297</v>
      </c>
      <c r="Q141">
        <v>287</v>
      </c>
      <c r="R141">
        <v>1142</v>
      </c>
      <c r="S141">
        <v>571</v>
      </c>
      <c r="T141">
        <v>578</v>
      </c>
      <c r="U141">
        <v>109</v>
      </c>
      <c r="V141">
        <v>58</v>
      </c>
      <c r="W141">
        <v>6</v>
      </c>
      <c r="X141">
        <v>1</v>
      </c>
      <c r="Y141">
        <v>29</v>
      </c>
      <c r="Z141">
        <v>0</v>
      </c>
    </row>
    <row r="142" spans="3:26" x14ac:dyDescent="0.25">
      <c r="C142">
        <v>9305</v>
      </c>
      <c r="D142">
        <v>14740</v>
      </c>
      <c r="E142">
        <v>6476</v>
      </c>
      <c r="F142">
        <v>3052</v>
      </c>
      <c r="G142">
        <v>1918</v>
      </c>
      <c r="H142">
        <v>1370</v>
      </c>
      <c r="I142">
        <v>1169</v>
      </c>
      <c r="J142">
        <v>927</v>
      </c>
      <c r="K142">
        <v>688</v>
      </c>
      <c r="L142">
        <v>565</v>
      </c>
      <c r="M142">
        <v>455</v>
      </c>
      <c r="N142">
        <v>400</v>
      </c>
      <c r="O142">
        <v>307</v>
      </c>
      <c r="P142">
        <v>250</v>
      </c>
      <c r="Q142">
        <v>260</v>
      </c>
      <c r="R142">
        <v>1085</v>
      </c>
      <c r="S142">
        <v>551</v>
      </c>
      <c r="T142">
        <v>509</v>
      </c>
      <c r="U142">
        <v>89</v>
      </c>
      <c r="V142">
        <v>48</v>
      </c>
      <c r="W142">
        <v>5</v>
      </c>
      <c r="X142">
        <v>2</v>
      </c>
      <c r="Y142">
        <v>7</v>
      </c>
      <c r="Z142">
        <v>3</v>
      </c>
    </row>
    <row r="143" spans="3:26" x14ac:dyDescent="0.25">
      <c r="C143">
        <v>8715</v>
      </c>
      <c r="D143">
        <v>28023</v>
      </c>
      <c r="E143">
        <v>22776</v>
      </c>
      <c r="F143">
        <v>10657</v>
      </c>
      <c r="G143">
        <v>6732</v>
      </c>
      <c r="H143">
        <v>5333</v>
      </c>
      <c r="I143">
        <v>4108</v>
      </c>
      <c r="J143">
        <v>3499</v>
      </c>
      <c r="K143">
        <v>2855</v>
      </c>
      <c r="L143">
        <v>2392</v>
      </c>
      <c r="M143">
        <v>1960</v>
      </c>
      <c r="N143">
        <v>1686</v>
      </c>
      <c r="O143">
        <v>1429</v>
      </c>
      <c r="P143">
        <v>1270</v>
      </c>
      <c r="Q143">
        <v>1185</v>
      </c>
      <c r="R143">
        <v>4981</v>
      </c>
      <c r="S143">
        <v>2691</v>
      </c>
      <c r="T143">
        <v>2082</v>
      </c>
      <c r="U143">
        <v>340</v>
      </c>
      <c r="V143">
        <v>133</v>
      </c>
      <c r="W143">
        <v>11</v>
      </c>
      <c r="X143">
        <v>6</v>
      </c>
      <c r="Y143">
        <v>18</v>
      </c>
      <c r="Z143">
        <v>8</v>
      </c>
    </row>
    <row r="144" spans="3:26" x14ac:dyDescent="0.25">
      <c r="C144">
        <v>7832</v>
      </c>
      <c r="D144">
        <v>10665</v>
      </c>
      <c r="E144">
        <v>3675</v>
      </c>
      <c r="F144">
        <v>1498</v>
      </c>
      <c r="G144">
        <v>907</v>
      </c>
      <c r="H144">
        <v>719</v>
      </c>
      <c r="I144">
        <v>535</v>
      </c>
      <c r="J144">
        <v>473</v>
      </c>
      <c r="K144">
        <v>372</v>
      </c>
      <c r="L144">
        <v>305</v>
      </c>
      <c r="M144">
        <v>238</v>
      </c>
      <c r="N144">
        <v>215</v>
      </c>
      <c r="O144">
        <v>163</v>
      </c>
      <c r="P144">
        <v>143</v>
      </c>
      <c r="Q144">
        <v>157</v>
      </c>
      <c r="R144">
        <v>566</v>
      </c>
      <c r="S144">
        <v>233</v>
      </c>
      <c r="T144">
        <v>172</v>
      </c>
      <c r="U144">
        <v>21</v>
      </c>
      <c r="V144">
        <v>10</v>
      </c>
      <c r="W144">
        <v>1</v>
      </c>
      <c r="X144">
        <v>2</v>
      </c>
      <c r="Y144">
        <v>4</v>
      </c>
      <c r="Z144">
        <v>0</v>
      </c>
    </row>
    <row r="145" spans="3:26" x14ac:dyDescent="0.25">
      <c r="C145">
        <v>795</v>
      </c>
      <c r="D145">
        <v>47656</v>
      </c>
      <c r="E145">
        <v>17322</v>
      </c>
      <c r="F145">
        <v>7834</v>
      </c>
      <c r="G145">
        <v>4925</v>
      </c>
      <c r="H145">
        <v>3424</v>
      </c>
      <c r="I145">
        <v>2742</v>
      </c>
      <c r="J145">
        <v>2195</v>
      </c>
      <c r="K145">
        <v>1682</v>
      </c>
      <c r="L145">
        <v>1331</v>
      </c>
      <c r="M145">
        <v>1146</v>
      </c>
      <c r="N145">
        <v>930</v>
      </c>
      <c r="O145">
        <v>823</v>
      </c>
      <c r="P145">
        <v>634</v>
      </c>
      <c r="Q145">
        <v>631</v>
      </c>
      <c r="R145">
        <v>2348</v>
      </c>
      <c r="S145">
        <v>1104</v>
      </c>
      <c r="T145">
        <v>883</v>
      </c>
      <c r="U145">
        <v>139</v>
      </c>
      <c r="V145">
        <v>51</v>
      </c>
      <c r="W145">
        <v>5</v>
      </c>
      <c r="X145">
        <v>0</v>
      </c>
      <c r="Y145">
        <v>14</v>
      </c>
      <c r="Z145">
        <v>3</v>
      </c>
    </row>
    <row r="146" spans="3:26" x14ac:dyDescent="0.25">
      <c r="C146">
        <v>463</v>
      </c>
      <c r="D146">
        <v>15985</v>
      </c>
      <c r="E146">
        <v>7232</v>
      </c>
      <c r="F146">
        <v>3027</v>
      </c>
      <c r="G146">
        <v>1729</v>
      </c>
      <c r="H146">
        <v>1125</v>
      </c>
      <c r="I146">
        <v>903</v>
      </c>
      <c r="J146">
        <v>669</v>
      </c>
      <c r="K146">
        <v>522</v>
      </c>
      <c r="L146">
        <v>385</v>
      </c>
      <c r="M146">
        <v>305</v>
      </c>
      <c r="N146">
        <v>267</v>
      </c>
      <c r="O146">
        <v>257</v>
      </c>
      <c r="P146">
        <v>177</v>
      </c>
      <c r="Q146">
        <v>161</v>
      </c>
      <c r="R146">
        <v>629</v>
      </c>
      <c r="S146">
        <v>316</v>
      </c>
      <c r="T146">
        <v>215</v>
      </c>
      <c r="U146">
        <v>38</v>
      </c>
      <c r="V146">
        <v>17</v>
      </c>
      <c r="W146">
        <v>1</v>
      </c>
      <c r="X146">
        <v>0</v>
      </c>
      <c r="Y146">
        <v>4</v>
      </c>
      <c r="Z146">
        <v>0</v>
      </c>
    </row>
    <row r="147" spans="3:26" x14ac:dyDescent="0.25">
      <c r="C147">
        <v>100</v>
      </c>
      <c r="D147">
        <v>11981</v>
      </c>
      <c r="E147">
        <v>6721</v>
      </c>
      <c r="F147">
        <v>2766</v>
      </c>
      <c r="G147">
        <v>1582</v>
      </c>
      <c r="H147">
        <v>1170</v>
      </c>
      <c r="I147">
        <v>842</v>
      </c>
      <c r="J147">
        <v>719</v>
      </c>
      <c r="K147">
        <v>525</v>
      </c>
      <c r="L147">
        <v>391</v>
      </c>
      <c r="M147">
        <v>319</v>
      </c>
      <c r="N147">
        <v>271</v>
      </c>
      <c r="O147">
        <v>233</v>
      </c>
      <c r="P147">
        <v>183</v>
      </c>
      <c r="Q147">
        <v>169</v>
      </c>
      <c r="R147">
        <v>661</v>
      </c>
      <c r="S147">
        <v>352</v>
      </c>
      <c r="T147">
        <v>264</v>
      </c>
      <c r="U147">
        <v>47</v>
      </c>
      <c r="V147">
        <v>15</v>
      </c>
      <c r="W147">
        <v>2</v>
      </c>
      <c r="X147">
        <v>0</v>
      </c>
      <c r="Y147">
        <v>11</v>
      </c>
      <c r="Z147">
        <v>7</v>
      </c>
    </row>
    <row r="148" spans="3:26" x14ac:dyDescent="0.25">
      <c r="C148">
        <v>6012</v>
      </c>
      <c r="D148">
        <v>24689</v>
      </c>
      <c r="E148">
        <v>11586</v>
      </c>
      <c r="F148">
        <v>3995</v>
      </c>
      <c r="G148">
        <v>2237</v>
      </c>
      <c r="H148">
        <v>1527</v>
      </c>
      <c r="I148">
        <v>1030</v>
      </c>
      <c r="J148">
        <v>881</v>
      </c>
      <c r="K148">
        <v>722</v>
      </c>
      <c r="L148">
        <v>563</v>
      </c>
      <c r="M148">
        <v>459</v>
      </c>
      <c r="N148">
        <v>442</v>
      </c>
      <c r="O148">
        <v>340</v>
      </c>
      <c r="P148">
        <v>265</v>
      </c>
      <c r="Q148">
        <v>215</v>
      </c>
      <c r="R148">
        <v>923</v>
      </c>
      <c r="S148">
        <v>488</v>
      </c>
      <c r="T148">
        <v>424</v>
      </c>
      <c r="U148">
        <v>82</v>
      </c>
      <c r="V148">
        <v>43</v>
      </c>
      <c r="W148">
        <v>7</v>
      </c>
      <c r="X148">
        <v>3</v>
      </c>
      <c r="Y148">
        <v>9</v>
      </c>
      <c r="Z148">
        <v>8</v>
      </c>
    </row>
    <row r="149" spans="3:26" x14ac:dyDescent="0.25">
      <c r="C149">
        <v>49994</v>
      </c>
      <c r="D149">
        <v>48602</v>
      </c>
      <c r="E149">
        <v>27621</v>
      </c>
      <c r="F149">
        <v>10304</v>
      </c>
      <c r="G149">
        <v>5907</v>
      </c>
      <c r="H149">
        <v>4240</v>
      </c>
      <c r="I149">
        <v>3410</v>
      </c>
      <c r="J149">
        <v>2864</v>
      </c>
      <c r="K149">
        <v>2256</v>
      </c>
      <c r="L149">
        <v>1874</v>
      </c>
      <c r="M149">
        <v>1502</v>
      </c>
      <c r="N149">
        <v>1238</v>
      </c>
      <c r="O149">
        <v>1045</v>
      </c>
      <c r="P149">
        <v>924</v>
      </c>
      <c r="Q149">
        <v>782</v>
      </c>
      <c r="R149">
        <v>3076</v>
      </c>
      <c r="S149">
        <v>1468</v>
      </c>
      <c r="T149">
        <v>1164</v>
      </c>
      <c r="U149">
        <v>219</v>
      </c>
      <c r="V149">
        <v>88</v>
      </c>
      <c r="W149">
        <v>10</v>
      </c>
      <c r="X149">
        <v>3</v>
      </c>
      <c r="Y149">
        <v>13</v>
      </c>
      <c r="Z149">
        <v>31</v>
      </c>
    </row>
    <row r="150" spans="3:26" x14ac:dyDescent="0.25">
      <c r="C150">
        <v>32478</v>
      </c>
      <c r="D150">
        <v>801</v>
      </c>
      <c r="E150">
        <v>20608</v>
      </c>
      <c r="F150">
        <v>8553</v>
      </c>
      <c r="G150">
        <v>3545</v>
      </c>
      <c r="H150">
        <v>2368</v>
      </c>
      <c r="I150">
        <v>1678</v>
      </c>
      <c r="J150">
        <v>1339</v>
      </c>
      <c r="K150">
        <v>1138</v>
      </c>
      <c r="L150">
        <v>913</v>
      </c>
      <c r="M150">
        <v>685</v>
      </c>
      <c r="N150">
        <v>574</v>
      </c>
      <c r="O150">
        <v>466</v>
      </c>
      <c r="P150">
        <v>428</v>
      </c>
      <c r="Q150">
        <v>350</v>
      </c>
      <c r="R150">
        <v>1310</v>
      </c>
      <c r="S150">
        <v>654</v>
      </c>
      <c r="T150">
        <v>454</v>
      </c>
      <c r="U150">
        <v>53</v>
      </c>
      <c r="V150">
        <v>19</v>
      </c>
      <c r="W150">
        <v>3</v>
      </c>
      <c r="X150">
        <v>1</v>
      </c>
      <c r="Y150">
        <v>1</v>
      </c>
      <c r="Z150">
        <v>0</v>
      </c>
    </row>
    <row r="151" spans="3:26" x14ac:dyDescent="0.25">
      <c r="C151">
        <v>7415</v>
      </c>
      <c r="D151">
        <v>7552</v>
      </c>
      <c r="E151">
        <v>3772</v>
      </c>
      <c r="F151">
        <v>1471</v>
      </c>
      <c r="G151">
        <v>954</v>
      </c>
      <c r="H151">
        <v>643</v>
      </c>
      <c r="I151">
        <v>519</v>
      </c>
      <c r="J151">
        <v>424</v>
      </c>
      <c r="K151">
        <v>299</v>
      </c>
      <c r="L151">
        <v>209</v>
      </c>
      <c r="M151">
        <v>185</v>
      </c>
      <c r="N151">
        <v>141</v>
      </c>
      <c r="O151">
        <v>143</v>
      </c>
      <c r="P151">
        <v>76</v>
      </c>
      <c r="Q151">
        <v>87</v>
      </c>
      <c r="R151">
        <v>335</v>
      </c>
      <c r="S151">
        <v>168</v>
      </c>
      <c r="T151">
        <v>125</v>
      </c>
      <c r="U151">
        <v>26</v>
      </c>
      <c r="V151">
        <v>3</v>
      </c>
      <c r="W151">
        <v>2</v>
      </c>
      <c r="X151">
        <v>2</v>
      </c>
      <c r="Y151">
        <v>4</v>
      </c>
      <c r="Z151">
        <v>1</v>
      </c>
    </row>
    <row r="152" spans="3:26" x14ac:dyDescent="0.25">
      <c r="C152">
        <v>581</v>
      </c>
      <c r="D152">
        <v>3866</v>
      </c>
      <c r="E152">
        <v>1816</v>
      </c>
      <c r="F152">
        <v>881</v>
      </c>
      <c r="G152">
        <v>540</v>
      </c>
      <c r="H152">
        <v>373</v>
      </c>
      <c r="I152">
        <v>283</v>
      </c>
      <c r="J152">
        <v>225</v>
      </c>
      <c r="K152">
        <v>156</v>
      </c>
      <c r="L152">
        <v>128</v>
      </c>
      <c r="M152">
        <v>92</v>
      </c>
      <c r="N152">
        <v>72</v>
      </c>
      <c r="O152">
        <v>72</v>
      </c>
      <c r="P152">
        <v>53</v>
      </c>
      <c r="Q152">
        <v>50</v>
      </c>
      <c r="R152">
        <v>159</v>
      </c>
      <c r="S152">
        <v>85</v>
      </c>
      <c r="T152">
        <v>66</v>
      </c>
      <c r="U152">
        <v>12</v>
      </c>
      <c r="V152">
        <v>9</v>
      </c>
      <c r="W152">
        <v>0</v>
      </c>
      <c r="X152">
        <v>0</v>
      </c>
      <c r="Y152">
        <v>3</v>
      </c>
      <c r="Z152">
        <v>0</v>
      </c>
    </row>
    <row r="153" spans="3:26" x14ac:dyDescent="0.25">
      <c r="C153">
        <v>312</v>
      </c>
      <c r="D153">
        <v>8223</v>
      </c>
      <c r="E153">
        <v>4471</v>
      </c>
      <c r="F153">
        <v>2281</v>
      </c>
      <c r="G153">
        <v>1204</v>
      </c>
      <c r="H153">
        <v>777</v>
      </c>
      <c r="I153">
        <v>678</v>
      </c>
      <c r="J153">
        <v>486</v>
      </c>
      <c r="K153">
        <v>415</v>
      </c>
      <c r="L153">
        <v>335</v>
      </c>
      <c r="M153">
        <v>311</v>
      </c>
      <c r="N153">
        <v>241</v>
      </c>
      <c r="O153">
        <v>207</v>
      </c>
      <c r="P153">
        <v>197</v>
      </c>
      <c r="Q153">
        <v>192</v>
      </c>
      <c r="R153">
        <v>777</v>
      </c>
      <c r="S153">
        <v>478</v>
      </c>
      <c r="T153">
        <v>363</v>
      </c>
      <c r="U153">
        <v>65</v>
      </c>
      <c r="V153">
        <v>28</v>
      </c>
      <c r="W153">
        <v>2</v>
      </c>
      <c r="X153">
        <v>2</v>
      </c>
      <c r="Y153">
        <v>10</v>
      </c>
      <c r="Z153">
        <v>0</v>
      </c>
    </row>
    <row r="154" spans="3:26" x14ac:dyDescent="0.25">
      <c r="C154">
        <v>769</v>
      </c>
      <c r="D154">
        <v>12516</v>
      </c>
      <c r="E154">
        <v>6122</v>
      </c>
      <c r="F154">
        <v>2458</v>
      </c>
      <c r="G154">
        <v>1426</v>
      </c>
      <c r="H154">
        <v>894</v>
      </c>
      <c r="I154">
        <v>714</v>
      </c>
      <c r="J154">
        <v>545</v>
      </c>
      <c r="K154">
        <v>463</v>
      </c>
      <c r="L154">
        <v>330</v>
      </c>
      <c r="M154">
        <v>283</v>
      </c>
      <c r="N154">
        <v>221</v>
      </c>
      <c r="O154">
        <v>199</v>
      </c>
      <c r="P154">
        <v>165</v>
      </c>
      <c r="Q154">
        <v>125</v>
      </c>
      <c r="R154">
        <v>547</v>
      </c>
      <c r="S154">
        <v>321</v>
      </c>
      <c r="T154">
        <v>285</v>
      </c>
      <c r="U154">
        <v>46</v>
      </c>
      <c r="V154">
        <v>11</v>
      </c>
      <c r="W154">
        <v>3</v>
      </c>
      <c r="X154">
        <v>0</v>
      </c>
      <c r="Y154">
        <v>3</v>
      </c>
      <c r="Z154">
        <v>0</v>
      </c>
    </row>
    <row r="155" spans="3:26" x14ac:dyDescent="0.25">
      <c r="C155">
        <v>3670</v>
      </c>
      <c r="D155">
        <v>15780</v>
      </c>
      <c r="E155">
        <v>5867</v>
      </c>
      <c r="F155">
        <v>2291</v>
      </c>
      <c r="G155">
        <v>1498</v>
      </c>
      <c r="H155">
        <v>1050</v>
      </c>
      <c r="I155">
        <v>887</v>
      </c>
      <c r="J155">
        <v>782</v>
      </c>
      <c r="K155">
        <v>613</v>
      </c>
      <c r="L155">
        <v>534</v>
      </c>
      <c r="M155">
        <v>412</v>
      </c>
      <c r="N155">
        <v>408</v>
      </c>
      <c r="O155">
        <v>333</v>
      </c>
      <c r="P155">
        <v>254</v>
      </c>
      <c r="Q155">
        <v>230</v>
      </c>
      <c r="R155">
        <v>950</v>
      </c>
      <c r="S155">
        <v>471</v>
      </c>
      <c r="T155">
        <v>331</v>
      </c>
      <c r="U155">
        <v>56</v>
      </c>
      <c r="V155">
        <v>27</v>
      </c>
      <c r="W155">
        <v>2</v>
      </c>
      <c r="X155">
        <v>0</v>
      </c>
      <c r="Y155">
        <v>2</v>
      </c>
      <c r="Z155">
        <v>8</v>
      </c>
    </row>
    <row r="156" spans="3:26" x14ac:dyDescent="0.25">
      <c r="C156">
        <v>3039</v>
      </c>
      <c r="D156">
        <v>11441</v>
      </c>
      <c r="E156">
        <v>4918</v>
      </c>
      <c r="F156">
        <v>1922</v>
      </c>
      <c r="G156">
        <v>1394</v>
      </c>
      <c r="H156">
        <v>1017</v>
      </c>
      <c r="I156">
        <v>793</v>
      </c>
      <c r="J156">
        <v>639</v>
      </c>
      <c r="K156">
        <v>486</v>
      </c>
      <c r="L156">
        <v>393</v>
      </c>
      <c r="M156">
        <v>350</v>
      </c>
      <c r="N156">
        <v>308</v>
      </c>
      <c r="O156">
        <v>242</v>
      </c>
      <c r="P156">
        <v>217</v>
      </c>
      <c r="Q156">
        <v>186</v>
      </c>
      <c r="R156">
        <v>776</v>
      </c>
      <c r="S156">
        <v>415</v>
      </c>
      <c r="T156">
        <v>341</v>
      </c>
      <c r="U156">
        <v>72</v>
      </c>
      <c r="V156">
        <v>24</v>
      </c>
      <c r="W156">
        <v>0</v>
      </c>
      <c r="X156">
        <v>1</v>
      </c>
      <c r="Y156">
        <v>1</v>
      </c>
      <c r="Z156">
        <v>0</v>
      </c>
    </row>
    <row r="157" spans="3:26" x14ac:dyDescent="0.25">
      <c r="C157">
        <v>975</v>
      </c>
      <c r="D157">
        <v>9404</v>
      </c>
      <c r="E157">
        <v>4244</v>
      </c>
      <c r="F157">
        <v>1923</v>
      </c>
      <c r="G157">
        <v>1211</v>
      </c>
      <c r="H157">
        <v>853</v>
      </c>
      <c r="I157">
        <v>686</v>
      </c>
      <c r="J157">
        <v>555</v>
      </c>
      <c r="K157">
        <v>392</v>
      </c>
      <c r="L157">
        <v>327</v>
      </c>
      <c r="M157">
        <v>268</v>
      </c>
      <c r="N157">
        <v>210</v>
      </c>
      <c r="O157">
        <v>210</v>
      </c>
      <c r="P157">
        <v>133</v>
      </c>
      <c r="Q157">
        <v>132</v>
      </c>
      <c r="R157">
        <v>515</v>
      </c>
      <c r="S157">
        <v>292</v>
      </c>
      <c r="T157">
        <v>229</v>
      </c>
      <c r="U157">
        <v>27</v>
      </c>
      <c r="V157">
        <v>32</v>
      </c>
      <c r="W157">
        <v>1</v>
      </c>
      <c r="X157">
        <v>2</v>
      </c>
      <c r="Y157">
        <v>5</v>
      </c>
      <c r="Z157">
        <v>0</v>
      </c>
    </row>
    <row r="158" spans="3:26" x14ac:dyDescent="0.25">
      <c r="C158">
        <v>415</v>
      </c>
      <c r="D158">
        <v>8868</v>
      </c>
      <c r="E158">
        <v>6086</v>
      </c>
      <c r="F158">
        <v>3354</v>
      </c>
      <c r="G158">
        <v>1797</v>
      </c>
      <c r="H158">
        <v>1114</v>
      </c>
      <c r="I158">
        <v>904</v>
      </c>
      <c r="J158">
        <v>728</v>
      </c>
      <c r="K158">
        <v>575</v>
      </c>
      <c r="L158">
        <v>413</v>
      </c>
      <c r="M158">
        <v>333</v>
      </c>
      <c r="N158">
        <v>258</v>
      </c>
      <c r="O158">
        <v>219</v>
      </c>
      <c r="P158">
        <v>203</v>
      </c>
      <c r="Q158">
        <v>177</v>
      </c>
      <c r="R158">
        <v>692</v>
      </c>
      <c r="S158">
        <v>399</v>
      </c>
      <c r="T158">
        <v>398</v>
      </c>
      <c r="U158">
        <v>63</v>
      </c>
      <c r="V158">
        <v>22</v>
      </c>
      <c r="W158">
        <v>2</v>
      </c>
      <c r="X158">
        <v>2</v>
      </c>
      <c r="Y158">
        <v>3</v>
      </c>
      <c r="Z158">
        <v>4</v>
      </c>
    </row>
    <row r="159" spans="3:26" x14ac:dyDescent="0.25">
      <c r="C159">
        <v>242</v>
      </c>
      <c r="D159">
        <v>12889</v>
      </c>
      <c r="E159">
        <v>5026</v>
      </c>
      <c r="F159">
        <v>2469</v>
      </c>
      <c r="G159">
        <v>1658</v>
      </c>
      <c r="H159">
        <v>1343</v>
      </c>
      <c r="I159">
        <v>973</v>
      </c>
      <c r="J159">
        <v>830</v>
      </c>
      <c r="K159">
        <v>624</v>
      </c>
      <c r="L159">
        <v>491</v>
      </c>
      <c r="M159">
        <v>398</v>
      </c>
      <c r="N159">
        <v>317</v>
      </c>
      <c r="O159">
        <v>269</v>
      </c>
      <c r="P159">
        <v>251</v>
      </c>
      <c r="Q159">
        <v>199</v>
      </c>
      <c r="R159">
        <v>901</v>
      </c>
      <c r="S159">
        <v>487</v>
      </c>
      <c r="T159">
        <v>362</v>
      </c>
      <c r="U159">
        <v>68</v>
      </c>
      <c r="V159">
        <v>30</v>
      </c>
      <c r="W159">
        <v>2</v>
      </c>
      <c r="X159">
        <v>1</v>
      </c>
      <c r="Y159">
        <v>6</v>
      </c>
      <c r="Z159">
        <v>0</v>
      </c>
    </row>
    <row r="160" spans="3:26" x14ac:dyDescent="0.25">
      <c r="C160">
        <v>13987</v>
      </c>
      <c r="D160">
        <v>12054</v>
      </c>
      <c r="E160">
        <v>5749</v>
      </c>
      <c r="F160">
        <v>2882</v>
      </c>
      <c r="G160">
        <v>1755</v>
      </c>
      <c r="H160">
        <v>1367</v>
      </c>
      <c r="I160">
        <v>955</v>
      </c>
      <c r="J160">
        <v>808</v>
      </c>
      <c r="K160">
        <v>617</v>
      </c>
      <c r="L160">
        <v>496</v>
      </c>
      <c r="M160">
        <v>429</v>
      </c>
      <c r="N160">
        <v>349</v>
      </c>
      <c r="O160">
        <v>276</v>
      </c>
      <c r="P160">
        <v>229</v>
      </c>
      <c r="Q160">
        <v>237</v>
      </c>
      <c r="R160">
        <v>918</v>
      </c>
      <c r="S160">
        <v>625</v>
      </c>
      <c r="T160">
        <v>399</v>
      </c>
      <c r="U160">
        <v>42</v>
      </c>
      <c r="V160">
        <v>23</v>
      </c>
      <c r="W160">
        <v>2</v>
      </c>
      <c r="X160">
        <v>0</v>
      </c>
      <c r="Y160">
        <v>1</v>
      </c>
      <c r="Z160">
        <v>0</v>
      </c>
    </row>
    <row r="161" spans="3:26" x14ac:dyDescent="0.25">
      <c r="C161">
        <v>13773</v>
      </c>
      <c r="D161">
        <v>25044</v>
      </c>
      <c r="E161">
        <v>7973</v>
      </c>
      <c r="F161">
        <v>3627</v>
      </c>
      <c r="G161">
        <v>2190</v>
      </c>
      <c r="H161">
        <v>1520</v>
      </c>
      <c r="I161">
        <v>1325</v>
      </c>
      <c r="J161">
        <v>1078</v>
      </c>
      <c r="K161">
        <v>834</v>
      </c>
      <c r="L161">
        <v>607</v>
      </c>
      <c r="M161">
        <v>511</v>
      </c>
      <c r="N161">
        <v>439</v>
      </c>
      <c r="O161">
        <v>329</v>
      </c>
      <c r="P161">
        <v>306</v>
      </c>
      <c r="Q161">
        <v>261</v>
      </c>
      <c r="R161">
        <v>1136</v>
      </c>
      <c r="S161">
        <v>612</v>
      </c>
      <c r="T161">
        <v>551</v>
      </c>
      <c r="U161">
        <v>74</v>
      </c>
      <c r="V161">
        <v>49</v>
      </c>
      <c r="W161">
        <v>3</v>
      </c>
      <c r="X161">
        <v>1</v>
      </c>
      <c r="Y161">
        <v>4</v>
      </c>
      <c r="Z161">
        <v>4</v>
      </c>
    </row>
    <row r="162" spans="3:26" x14ac:dyDescent="0.25">
      <c r="C162">
        <v>1012</v>
      </c>
      <c r="D162">
        <v>13377</v>
      </c>
      <c r="E162">
        <v>7611</v>
      </c>
      <c r="F162">
        <v>3672</v>
      </c>
      <c r="G162">
        <v>2285</v>
      </c>
      <c r="H162">
        <v>1519</v>
      </c>
      <c r="I162">
        <v>1258</v>
      </c>
      <c r="J162">
        <v>995</v>
      </c>
      <c r="K162">
        <v>780</v>
      </c>
      <c r="L162">
        <v>603</v>
      </c>
      <c r="M162">
        <v>539</v>
      </c>
      <c r="N162">
        <v>404</v>
      </c>
      <c r="O162">
        <v>335</v>
      </c>
      <c r="P162">
        <v>296</v>
      </c>
      <c r="Q162">
        <v>259</v>
      </c>
      <c r="R162">
        <v>963</v>
      </c>
      <c r="S162">
        <v>512</v>
      </c>
      <c r="T162">
        <v>394</v>
      </c>
      <c r="U162">
        <v>58</v>
      </c>
      <c r="V162">
        <v>27</v>
      </c>
      <c r="W162">
        <v>6</v>
      </c>
      <c r="X162">
        <v>1</v>
      </c>
      <c r="Y162">
        <v>3</v>
      </c>
      <c r="Z162">
        <v>0</v>
      </c>
    </row>
    <row r="163" spans="3:26" x14ac:dyDescent="0.25">
      <c r="C163">
        <v>11078</v>
      </c>
      <c r="D163">
        <v>7776</v>
      </c>
      <c r="E163">
        <v>2986</v>
      </c>
      <c r="F163">
        <v>1339</v>
      </c>
      <c r="G163">
        <v>902</v>
      </c>
      <c r="H163">
        <v>622</v>
      </c>
      <c r="I163">
        <v>505</v>
      </c>
      <c r="J163">
        <v>403</v>
      </c>
      <c r="K163">
        <v>369</v>
      </c>
      <c r="L163">
        <v>236</v>
      </c>
      <c r="M163">
        <v>194</v>
      </c>
      <c r="N163">
        <v>168</v>
      </c>
      <c r="O163">
        <v>138</v>
      </c>
      <c r="P163">
        <v>137</v>
      </c>
      <c r="Q163">
        <v>104</v>
      </c>
      <c r="R163">
        <v>418</v>
      </c>
      <c r="S163">
        <v>241</v>
      </c>
      <c r="T163">
        <v>161</v>
      </c>
      <c r="U163">
        <v>41</v>
      </c>
      <c r="V163">
        <v>11</v>
      </c>
      <c r="W163">
        <v>1</v>
      </c>
      <c r="X163">
        <v>0</v>
      </c>
      <c r="Y163">
        <v>0</v>
      </c>
      <c r="Z163">
        <v>0</v>
      </c>
    </row>
    <row r="164" spans="3:26" x14ac:dyDescent="0.25">
      <c r="C164">
        <v>446</v>
      </c>
      <c r="D164">
        <v>35746</v>
      </c>
      <c r="E164">
        <v>17274</v>
      </c>
      <c r="F164">
        <v>7989</v>
      </c>
      <c r="G164">
        <v>5002</v>
      </c>
      <c r="H164">
        <v>3548</v>
      </c>
      <c r="I164">
        <v>2695</v>
      </c>
      <c r="J164">
        <v>2114</v>
      </c>
      <c r="K164">
        <v>1620</v>
      </c>
      <c r="L164">
        <v>1265</v>
      </c>
      <c r="M164">
        <v>1063</v>
      </c>
      <c r="N164">
        <v>864</v>
      </c>
      <c r="O164">
        <v>748</v>
      </c>
      <c r="P164">
        <v>617</v>
      </c>
      <c r="Q164">
        <v>592</v>
      </c>
      <c r="R164">
        <v>2230</v>
      </c>
      <c r="S164">
        <v>1086</v>
      </c>
      <c r="T164">
        <v>815</v>
      </c>
      <c r="U164">
        <v>146</v>
      </c>
      <c r="V164">
        <v>72</v>
      </c>
      <c r="W164">
        <v>9</v>
      </c>
      <c r="X164">
        <v>3</v>
      </c>
      <c r="Y164">
        <v>18</v>
      </c>
      <c r="Z164">
        <v>2</v>
      </c>
    </row>
    <row r="165" spans="3:26" x14ac:dyDescent="0.25">
      <c r="C165">
        <v>806</v>
      </c>
      <c r="D165">
        <v>11857</v>
      </c>
      <c r="E165">
        <v>7857</v>
      </c>
      <c r="F165">
        <v>3303</v>
      </c>
      <c r="G165">
        <v>1819</v>
      </c>
      <c r="H165">
        <v>1221</v>
      </c>
      <c r="I165">
        <v>928</v>
      </c>
      <c r="J165">
        <v>791</v>
      </c>
      <c r="K165">
        <v>652</v>
      </c>
      <c r="L165">
        <v>526</v>
      </c>
      <c r="M165">
        <v>421</v>
      </c>
      <c r="N165">
        <v>363</v>
      </c>
      <c r="O165">
        <v>321</v>
      </c>
      <c r="P165">
        <v>289</v>
      </c>
      <c r="Q165">
        <v>223</v>
      </c>
      <c r="R165">
        <v>1013</v>
      </c>
      <c r="S165">
        <v>594</v>
      </c>
      <c r="T165">
        <v>435</v>
      </c>
      <c r="U165">
        <v>68</v>
      </c>
      <c r="V165">
        <v>32</v>
      </c>
      <c r="W165">
        <v>4</v>
      </c>
      <c r="X165">
        <v>0</v>
      </c>
      <c r="Y165">
        <v>5</v>
      </c>
      <c r="Z165">
        <v>1</v>
      </c>
    </row>
    <row r="166" spans="3:26" x14ac:dyDescent="0.25">
      <c r="C166">
        <v>1745</v>
      </c>
      <c r="D166">
        <v>7715</v>
      </c>
      <c r="E166">
        <v>4025</v>
      </c>
      <c r="F166">
        <v>1992</v>
      </c>
      <c r="G166">
        <v>1009</v>
      </c>
      <c r="H166">
        <v>715</v>
      </c>
      <c r="I166">
        <v>564</v>
      </c>
      <c r="J166">
        <v>424</v>
      </c>
      <c r="K166">
        <v>320</v>
      </c>
      <c r="L166">
        <v>225</v>
      </c>
      <c r="M166">
        <v>187</v>
      </c>
      <c r="N166">
        <v>150</v>
      </c>
      <c r="O166">
        <v>115</v>
      </c>
      <c r="P166">
        <v>104</v>
      </c>
      <c r="Q166">
        <v>84</v>
      </c>
      <c r="R166">
        <v>347</v>
      </c>
      <c r="S166">
        <v>129</v>
      </c>
      <c r="T166">
        <v>101</v>
      </c>
      <c r="U166">
        <v>19</v>
      </c>
      <c r="V166">
        <v>8</v>
      </c>
      <c r="W166">
        <v>1</v>
      </c>
      <c r="X166">
        <v>0</v>
      </c>
      <c r="Y166">
        <v>5</v>
      </c>
      <c r="Z16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"=Baja California")</f>
        <v>1876</v>
      </c>
      <c r="C2" s="9">
        <f>SUMIFS(Concentrado!D$2:D$199,Concentrado!$A$2:$A$199,"="&amp;$A2,Concentrado!$B$2:$B$199, "=Baja California")</f>
        <v>17356</v>
      </c>
      <c r="D2" s="9">
        <f>SUMIFS(Concentrado!E$2:E$199,Concentrado!$A$2:$A$199,"="&amp;$A2,Concentrado!$B$2:$B$199, "=Baja California")</f>
        <v>6774</v>
      </c>
      <c r="E2" s="9">
        <f>SUMIFS(Concentrado!F$2:F$199,Concentrado!$A$2:$A$199,"="&amp;$A2,Concentrado!$B$2:$B$199, "=Baja California")</f>
        <v>3308</v>
      </c>
      <c r="F2" s="9">
        <f>SUMIFS(Concentrado!G$2:G$199,Concentrado!$A$2:$A$199,"="&amp;$A2,Concentrado!$B$2:$B$199, "=Baja California")</f>
        <v>1988</v>
      </c>
      <c r="G2" s="9">
        <f>SUMIFS(Concentrado!H$2:H$199,Concentrado!$A$2:$A$199,"="&amp;$A2,Concentrado!$B$2:$B$199, "=Baja California")</f>
        <v>1309</v>
      </c>
      <c r="H2" s="9">
        <f>SUMIFS(Concentrado!I$2:I$199,Concentrado!$A$2:$A$199,"="&amp;$A2,Concentrado!$B$2:$B$199, "=Baja California")</f>
        <v>1010</v>
      </c>
      <c r="I2" s="9">
        <f>SUMIFS(Concentrado!J$2:J$199,Concentrado!$A$2:$A$199,"="&amp;$A2,Concentrado!$B$2:$B$199, "=Baja California")</f>
        <v>793</v>
      </c>
      <c r="J2" s="9">
        <f>SUMIFS(Concentrado!K$2:K$199,Concentrado!$A$2:$A$199,"="&amp;$A2,Concentrado!$B$2:$B$199, "=Baja California")</f>
        <v>583</v>
      </c>
      <c r="K2" s="9">
        <f>SUMIFS(Concentrado!L$2:L$199,Concentrado!$A$2:$A$199,"="&amp;$A2,Concentrado!$B$2:$B$199, "=Baja California")</f>
        <v>429</v>
      </c>
      <c r="L2" s="9">
        <f>SUMIFS(Concentrado!M$2:M$199,Concentrado!$A$2:$A$199,"="&amp;$A2,Concentrado!$B$2:$B$199, "=Baja California")</f>
        <v>350</v>
      </c>
      <c r="M2" s="9">
        <f>SUMIFS(Concentrado!N$2:N$199,Concentrado!$A$2:$A$199,"="&amp;$A2,Concentrado!$B$2:$B$199, "=Baja California")</f>
        <v>275</v>
      </c>
      <c r="N2" s="9">
        <f>SUMIFS(Concentrado!O$2:O$199,Concentrado!$A$2:$A$199,"="&amp;$A2,Concentrado!$B$2:$B$199, "=Baja California")</f>
        <v>237</v>
      </c>
      <c r="O2" s="9">
        <f>SUMIFS(Concentrado!P$2:P$199,Concentrado!$A$2:$A$199,"="&amp;$A2,Concentrado!$B$2:$B$199, "=Baja California")</f>
        <v>207</v>
      </c>
      <c r="P2" s="9">
        <f>SUMIFS(Concentrado!Q$2:Q$199,Concentrado!$A$2:$A$199,"="&amp;$A2,Concentrado!$B$2:$B$199, "=Baja California")</f>
        <v>157</v>
      </c>
      <c r="Q2" s="9">
        <f>SUMIFS(Concentrado!R$2:R$199,Concentrado!$A$2:$A$199,"="&amp;$A2,Concentrado!$B$2:$B$199, "=Baja California")</f>
        <v>754</v>
      </c>
      <c r="R2" s="9">
        <f>SUMIFS(Concentrado!S$2:S$199,Concentrado!$A$2:$A$199,"="&amp;$A2,Concentrado!$B$2:$B$199, "=Baja California")</f>
        <v>425</v>
      </c>
      <c r="S2" s="9">
        <f>SUMIFS(Concentrado!T$2:T$199,Concentrado!$A$2:$A$199,"="&amp;$A2,Concentrado!$B$2:$B$199, "=Baja California")</f>
        <v>407</v>
      </c>
      <c r="T2" s="9">
        <f>SUMIFS(Concentrado!U$2:U$199,Concentrado!$A$2:$A$199,"="&amp;$A2,Concentrado!$B$2:$B$199, "=Baja California")</f>
        <v>93</v>
      </c>
      <c r="U2" s="9">
        <f>SUMIFS(Concentrado!V$2:V$199,Concentrado!$A$2:$A$199,"="&amp;$A2,Concentrado!$B$2:$B$199, "=Baja California")</f>
        <v>76</v>
      </c>
      <c r="V2" s="9">
        <f>SUMIFS(Concentrado!W$2:W$199,Concentrado!$A$2:$A$199,"="&amp;$A2,Concentrado!$B$2:$B$199, "=Baja California")</f>
        <v>11</v>
      </c>
      <c r="W2" s="9">
        <f>SUMIFS(Concentrado!X$2:X$199,Concentrado!$A$2:$A$199,"="&amp;$A2,Concentrado!$B$2:$B$199, "=Baja California")</f>
        <v>9</v>
      </c>
      <c r="X2" s="9">
        <f>SUMIFS(Concentrado!Y$2:Y$199,Concentrado!$A$2:$A$199,"="&amp;$A2,Concentrado!$B$2:$B$199, "=Baja California")</f>
        <v>10</v>
      </c>
      <c r="Y2" s="9">
        <f>SUMIFS(Concentrado!Z$2:Z$199,Concentrado!$A$2:$A$199,"="&amp;$A2,Concentrado!$B$2:$B$199, "=Baja California")</f>
        <v>12</v>
      </c>
      <c r="Z2" s="9">
        <f>SUMIFS(Concentrado!AA$2:AA$199,Concentrado!$A$2:$A$199,"="&amp;$A2,Concentrado!$B$2:$B$199, "=Baja California")</f>
        <v>38449</v>
      </c>
    </row>
    <row r="3" spans="1:26" x14ac:dyDescent="0.25">
      <c r="A3" s="6">
        <v>2018</v>
      </c>
      <c r="B3" s="9">
        <f>SUMIFS(Concentrado!C$2:C$199,Concentrado!$A$2:$A$199,"="&amp;$A3,Concentrado!$B$2:$B$199, "=Baja California")</f>
        <v>2130</v>
      </c>
      <c r="C3" s="9">
        <f>SUMIFS(Concentrado!D$2:D$199,Concentrado!$A$2:$A$199,"="&amp;$A3,Concentrado!$B$2:$B$199, "=Baja California")</f>
        <v>16305</v>
      </c>
      <c r="D3" s="9">
        <f>SUMIFS(Concentrado!E$2:E$199,Concentrado!$A$2:$A$199,"="&amp;$A3,Concentrado!$B$2:$B$199, "=Baja California")</f>
        <v>7530</v>
      </c>
      <c r="E3" s="9">
        <f>SUMIFS(Concentrado!F$2:F$199,Concentrado!$A$2:$A$199,"="&amp;$A3,Concentrado!$B$2:$B$199, "=Baja California")</f>
        <v>3775</v>
      </c>
      <c r="F3" s="9">
        <f>SUMIFS(Concentrado!G$2:G$199,Concentrado!$A$2:$A$199,"="&amp;$A3,Concentrado!$B$2:$B$199, "=Baja California")</f>
        <v>2126</v>
      </c>
      <c r="G3" s="9">
        <f>SUMIFS(Concentrado!H$2:H$199,Concentrado!$A$2:$A$199,"="&amp;$A3,Concentrado!$B$2:$B$199, "=Baja California")</f>
        <v>1498</v>
      </c>
      <c r="H3" s="9">
        <f>SUMIFS(Concentrado!I$2:I$199,Concentrado!$A$2:$A$199,"="&amp;$A3,Concentrado!$B$2:$B$199, "=Baja California")</f>
        <v>1187</v>
      </c>
      <c r="I3" s="9">
        <f>SUMIFS(Concentrado!J$2:J$199,Concentrado!$A$2:$A$199,"="&amp;$A3,Concentrado!$B$2:$B$199, "=Baja California")</f>
        <v>1041</v>
      </c>
      <c r="J3" s="9">
        <f>SUMIFS(Concentrado!K$2:K$199,Concentrado!$A$2:$A$199,"="&amp;$A3,Concentrado!$B$2:$B$199, "=Baja California")</f>
        <v>712</v>
      </c>
      <c r="K3" s="9">
        <f>SUMIFS(Concentrado!L$2:L$199,Concentrado!$A$2:$A$199,"="&amp;$A3,Concentrado!$B$2:$B$199, "=Baja California")</f>
        <v>516</v>
      </c>
      <c r="L3" s="9">
        <f>SUMIFS(Concentrado!M$2:M$199,Concentrado!$A$2:$A$199,"="&amp;$A3,Concentrado!$B$2:$B$199, "=Baja California")</f>
        <v>519</v>
      </c>
      <c r="M3" s="9">
        <f>SUMIFS(Concentrado!N$2:N$199,Concentrado!$A$2:$A$199,"="&amp;$A3,Concentrado!$B$2:$B$199, "=Baja California")</f>
        <v>405</v>
      </c>
      <c r="N3" s="9">
        <f>SUMIFS(Concentrado!O$2:O$199,Concentrado!$A$2:$A$199,"="&amp;$A3,Concentrado!$B$2:$B$199, "=Baja California")</f>
        <v>303</v>
      </c>
      <c r="O3" s="9">
        <f>SUMIFS(Concentrado!P$2:P$199,Concentrado!$A$2:$A$199,"="&amp;$A3,Concentrado!$B$2:$B$199, "=Baja California")</f>
        <v>265</v>
      </c>
      <c r="P3" s="9">
        <f>SUMIFS(Concentrado!Q$2:Q$199,Concentrado!$A$2:$A$199,"="&amp;$A3,Concentrado!$B$2:$B$199, "=Baja California")</f>
        <v>235</v>
      </c>
      <c r="Q3" s="9">
        <f>SUMIFS(Concentrado!R$2:R$199,Concentrado!$A$2:$A$199,"="&amp;$A3,Concentrado!$B$2:$B$199, "=Baja California")</f>
        <v>923</v>
      </c>
      <c r="R3" s="9">
        <f>SUMIFS(Concentrado!S$2:S$199,Concentrado!$A$2:$A$199,"="&amp;$A3,Concentrado!$B$2:$B$199, "=Baja California")</f>
        <v>452</v>
      </c>
      <c r="S3" s="9">
        <f>SUMIFS(Concentrado!T$2:T$199,Concentrado!$A$2:$A$199,"="&amp;$A3,Concentrado!$B$2:$B$199, "=Baja California")</f>
        <v>490</v>
      </c>
      <c r="T3" s="9">
        <f>SUMIFS(Concentrado!U$2:U$199,Concentrado!$A$2:$A$199,"="&amp;$A3,Concentrado!$B$2:$B$199, "=Baja California")</f>
        <v>97</v>
      </c>
      <c r="U3" s="9">
        <f>SUMIFS(Concentrado!V$2:V$199,Concentrado!$A$2:$A$199,"="&amp;$A3,Concentrado!$B$2:$B$199, "=Baja California")</f>
        <v>76</v>
      </c>
      <c r="V3" s="9">
        <f>SUMIFS(Concentrado!W$2:W$199,Concentrado!$A$2:$A$199,"="&amp;$A3,Concentrado!$B$2:$B$199, "=Baja California")</f>
        <v>8</v>
      </c>
      <c r="W3" s="9">
        <f>SUMIFS(Concentrado!X$2:X$199,Concentrado!$A$2:$A$199,"="&amp;$A3,Concentrado!$B$2:$B$199, "=Baja California")</f>
        <v>7</v>
      </c>
      <c r="X3" s="9">
        <f>SUMIFS(Concentrado!Y$2:Y$199,Concentrado!$A$2:$A$199,"="&amp;$A3,Concentrado!$B$2:$B$199, "=Baja California")</f>
        <v>23</v>
      </c>
      <c r="Y3" s="9">
        <f>SUMIFS(Concentrado!Z$2:Z$199,Concentrado!$A$2:$A$199,"="&amp;$A3,Concentrado!$B$2:$B$199, "=Baja California")</f>
        <v>4</v>
      </c>
      <c r="Z3" s="9">
        <f>SUMIFS(Concentrado!AA$2:AA$199,Concentrado!$A$2:$A$199,"="&amp;$A3,Concentrado!$B$2:$B$199, "=Baja California")</f>
        <v>40627</v>
      </c>
    </row>
    <row r="4" spans="1:26" x14ac:dyDescent="0.25">
      <c r="A4" s="6">
        <v>2019</v>
      </c>
      <c r="B4" s="9">
        <f>SUMIFS(Concentrado!C$2:C$199,Concentrado!$A$2:$A$199,"="&amp;$A4,Concentrado!$B$2:$B$199, "=Baja California")</f>
        <v>1459</v>
      </c>
      <c r="C4" s="9">
        <f>SUMIFS(Concentrado!D$2:D$199,Concentrado!$A$2:$A$199,"="&amp;$A4,Concentrado!$B$2:$B$199, "=Baja California")</f>
        <v>13494</v>
      </c>
      <c r="D4" s="9">
        <f>SUMIFS(Concentrado!E$2:E$199,Concentrado!$A$2:$A$199,"="&amp;$A4,Concentrado!$B$2:$B$199, "=Baja California")</f>
        <v>7881</v>
      </c>
      <c r="E4" s="9">
        <f>SUMIFS(Concentrado!F$2:F$199,Concentrado!$A$2:$A$199,"="&amp;$A4,Concentrado!$B$2:$B$199, "=Baja California")</f>
        <v>3631</v>
      </c>
      <c r="F4" s="9">
        <f>SUMIFS(Concentrado!G$2:G$199,Concentrado!$A$2:$A$199,"="&amp;$A4,Concentrado!$B$2:$B$199, "=Baja California")</f>
        <v>2114</v>
      </c>
      <c r="G4" s="9">
        <f>SUMIFS(Concentrado!H$2:H$199,Concentrado!$A$2:$A$199,"="&amp;$A4,Concentrado!$B$2:$B$199, "=Baja California")</f>
        <v>1491</v>
      </c>
      <c r="H4" s="9">
        <f>SUMIFS(Concentrado!I$2:I$199,Concentrado!$A$2:$A$199,"="&amp;$A4,Concentrado!$B$2:$B$199, "=Baja California")</f>
        <v>1193</v>
      </c>
      <c r="I4" s="9">
        <f>SUMIFS(Concentrado!J$2:J$199,Concentrado!$A$2:$A$199,"="&amp;$A4,Concentrado!$B$2:$B$199, "=Baja California")</f>
        <v>990</v>
      </c>
      <c r="J4" s="9">
        <f>SUMIFS(Concentrado!K$2:K$199,Concentrado!$A$2:$A$199,"="&amp;$A4,Concentrado!$B$2:$B$199, "=Baja California")</f>
        <v>760</v>
      </c>
      <c r="K4" s="9">
        <f>SUMIFS(Concentrado!L$2:L$199,Concentrado!$A$2:$A$199,"="&amp;$A4,Concentrado!$B$2:$B$199, "=Baja California")</f>
        <v>586</v>
      </c>
      <c r="L4" s="9">
        <f>SUMIFS(Concentrado!M$2:M$199,Concentrado!$A$2:$A$199,"="&amp;$A4,Concentrado!$B$2:$B$199, "=Baja California")</f>
        <v>527</v>
      </c>
      <c r="M4" s="9">
        <f>SUMIFS(Concentrado!N$2:N$199,Concentrado!$A$2:$A$199,"="&amp;$A4,Concentrado!$B$2:$B$199, "=Baja California")</f>
        <v>418</v>
      </c>
      <c r="N4" s="9">
        <f>SUMIFS(Concentrado!O$2:O$199,Concentrado!$A$2:$A$199,"="&amp;$A4,Concentrado!$B$2:$B$199, "=Baja California")</f>
        <v>327</v>
      </c>
      <c r="O4" s="9">
        <f>SUMIFS(Concentrado!P$2:P$199,Concentrado!$A$2:$A$199,"="&amp;$A4,Concentrado!$B$2:$B$199, "=Baja California")</f>
        <v>297</v>
      </c>
      <c r="P4" s="9">
        <f>SUMIFS(Concentrado!Q$2:Q$199,Concentrado!$A$2:$A$199,"="&amp;$A4,Concentrado!$B$2:$B$199, "=Baja California")</f>
        <v>229</v>
      </c>
      <c r="Q4" s="9">
        <f>SUMIFS(Concentrado!R$2:R$199,Concentrado!$A$2:$A$199,"="&amp;$A4,Concentrado!$B$2:$B$199, "=Baja California")</f>
        <v>955</v>
      </c>
      <c r="R4" s="9">
        <f>SUMIFS(Concentrado!S$2:S$199,Concentrado!$A$2:$A$199,"="&amp;$A4,Concentrado!$B$2:$B$199, "=Baja California")</f>
        <v>482</v>
      </c>
      <c r="S4" s="9">
        <f>SUMIFS(Concentrado!T$2:T$199,Concentrado!$A$2:$A$199,"="&amp;$A4,Concentrado!$B$2:$B$199, "=Baja California")</f>
        <v>476</v>
      </c>
      <c r="T4" s="9">
        <f>SUMIFS(Concentrado!U$2:U$199,Concentrado!$A$2:$A$199,"="&amp;$A4,Concentrado!$B$2:$B$199, "=Baja California")</f>
        <v>115</v>
      </c>
      <c r="U4" s="9">
        <f>SUMIFS(Concentrado!V$2:V$199,Concentrado!$A$2:$A$199,"="&amp;$A4,Concentrado!$B$2:$B$199, "=Baja California")</f>
        <v>49</v>
      </c>
      <c r="V4" s="9">
        <f>SUMIFS(Concentrado!W$2:W$199,Concentrado!$A$2:$A$199,"="&amp;$A4,Concentrado!$B$2:$B$199, "=Baja California")</f>
        <v>6</v>
      </c>
      <c r="W4" s="9">
        <f>SUMIFS(Concentrado!X$2:X$199,Concentrado!$A$2:$A$199,"="&amp;$A4,Concentrado!$B$2:$B$199, "=Baja California")</f>
        <v>1</v>
      </c>
      <c r="X4" s="9">
        <f>SUMIFS(Concentrado!Y$2:Y$199,Concentrado!$A$2:$A$199,"="&amp;$A4,Concentrado!$B$2:$B$199, "=Baja California")</f>
        <v>15</v>
      </c>
      <c r="Y4" s="9">
        <f>SUMIFS(Concentrado!Z$2:Z$199,Concentrado!$A$2:$A$199,"="&amp;$A4,Concentrado!$B$2:$B$199, "=Baja California")</f>
        <v>3</v>
      </c>
      <c r="Z4" s="9">
        <f>SUMIFS(Concentrado!AA$2:AA$199,Concentrado!$A$2:$A$199,"="&amp;$A4,Concentrado!$B$2:$B$199, "=Baja California")</f>
        <v>37499</v>
      </c>
    </row>
    <row r="5" spans="1:26" x14ac:dyDescent="0.25">
      <c r="A5" s="6">
        <v>2020</v>
      </c>
      <c r="B5" s="9">
        <f>SUMIFS(Concentrado!C$2:C$199,Concentrado!$A$2:$A$199,"="&amp;$A5,Concentrado!$B$2:$B$199, "=Baja California")</f>
        <v>1098</v>
      </c>
      <c r="C5" s="9">
        <f>SUMIFS(Concentrado!D$2:D$199,Concentrado!$A$2:$A$199,"="&amp;$A5,Concentrado!$B$2:$B$199, "=Baja California")</f>
        <v>10835</v>
      </c>
      <c r="D5" s="9">
        <f>SUMIFS(Concentrado!E$2:E$199,Concentrado!$A$2:$A$199,"="&amp;$A5,Concentrado!$B$2:$B$199, "=Baja California")</f>
        <v>4130</v>
      </c>
      <c r="E5" s="9">
        <f>SUMIFS(Concentrado!F$2:F$199,Concentrado!$A$2:$A$199,"="&amp;$A5,Concentrado!$B$2:$B$199, "=Baja California")</f>
        <v>2117</v>
      </c>
      <c r="F5" s="9">
        <f>SUMIFS(Concentrado!G$2:G$199,Concentrado!$A$2:$A$199,"="&amp;$A5,Concentrado!$B$2:$B$199, "=Baja California")</f>
        <v>1392</v>
      </c>
      <c r="G5" s="9">
        <f>SUMIFS(Concentrado!H$2:H$199,Concentrado!$A$2:$A$199,"="&amp;$A5,Concentrado!$B$2:$B$199, "=Baja California")</f>
        <v>1150</v>
      </c>
      <c r="H5" s="9">
        <f>SUMIFS(Concentrado!I$2:I$199,Concentrado!$A$2:$A$199,"="&amp;$A5,Concentrado!$B$2:$B$199, "=Baja California")</f>
        <v>892</v>
      </c>
      <c r="I5" s="9">
        <f>SUMIFS(Concentrado!J$2:J$199,Concentrado!$A$2:$A$199,"="&amp;$A5,Concentrado!$B$2:$B$199, "=Baja California")</f>
        <v>738</v>
      </c>
      <c r="J5" s="9">
        <f>SUMIFS(Concentrado!K$2:K$199,Concentrado!$A$2:$A$199,"="&amp;$A5,Concentrado!$B$2:$B$199, "=Baja California")</f>
        <v>589</v>
      </c>
      <c r="K5" s="9">
        <f>SUMIFS(Concentrado!L$2:L$199,Concentrado!$A$2:$A$199,"="&amp;$A5,Concentrado!$B$2:$B$199, "=Baja California")</f>
        <v>461</v>
      </c>
      <c r="L5" s="9">
        <f>SUMIFS(Concentrado!M$2:M$199,Concentrado!$A$2:$A$199,"="&amp;$A5,Concentrado!$B$2:$B$199, "=Baja California")</f>
        <v>436</v>
      </c>
      <c r="M5" s="9">
        <f>SUMIFS(Concentrado!N$2:N$199,Concentrado!$A$2:$A$199,"="&amp;$A5,Concentrado!$B$2:$B$199, "=Baja California")</f>
        <v>277</v>
      </c>
      <c r="N5" s="9">
        <f>SUMIFS(Concentrado!O$2:O$199,Concentrado!$A$2:$A$199,"="&amp;$A5,Concentrado!$B$2:$B$199, "=Baja California")</f>
        <v>284</v>
      </c>
      <c r="O5" s="9">
        <f>SUMIFS(Concentrado!P$2:P$199,Concentrado!$A$2:$A$199,"="&amp;$A5,Concentrado!$B$2:$B$199, "=Baja California")</f>
        <v>222</v>
      </c>
      <c r="P5" s="9">
        <f>SUMIFS(Concentrado!Q$2:Q$199,Concentrado!$A$2:$A$199,"="&amp;$A5,Concentrado!$B$2:$B$199, "=Baja California")</f>
        <v>229</v>
      </c>
      <c r="Q5" s="9">
        <f>SUMIFS(Concentrado!R$2:R$199,Concentrado!$A$2:$A$199,"="&amp;$A5,Concentrado!$B$2:$B$199, "=Baja California")</f>
        <v>857</v>
      </c>
      <c r="R5" s="9">
        <f>SUMIFS(Concentrado!S$2:S$199,Concentrado!$A$2:$A$199,"="&amp;$A5,Concentrado!$B$2:$B$199, "=Baja California")</f>
        <v>474</v>
      </c>
      <c r="S5" s="9">
        <f>SUMIFS(Concentrado!T$2:T$199,Concentrado!$A$2:$A$199,"="&amp;$A5,Concentrado!$B$2:$B$199, "=Baja California")</f>
        <v>404</v>
      </c>
      <c r="T5" s="9">
        <f>SUMIFS(Concentrado!U$2:U$199,Concentrado!$A$2:$A$199,"="&amp;$A5,Concentrado!$B$2:$B$199, "=Baja California")</f>
        <v>77</v>
      </c>
      <c r="U5" s="9">
        <f>SUMIFS(Concentrado!V$2:V$199,Concentrado!$A$2:$A$199,"="&amp;$A5,Concentrado!$B$2:$B$199, "=Baja California")</f>
        <v>26</v>
      </c>
      <c r="V5" s="9">
        <f>SUMIFS(Concentrado!W$2:W$199,Concentrado!$A$2:$A$199,"="&amp;$A5,Concentrado!$B$2:$B$199, "=Baja California")</f>
        <v>4</v>
      </c>
      <c r="W5" s="9">
        <f>SUMIFS(Concentrado!X$2:X$199,Concentrado!$A$2:$A$199,"="&amp;$A5,Concentrado!$B$2:$B$199, "=Baja California")</f>
        <v>1</v>
      </c>
      <c r="X5" s="9">
        <f>SUMIFS(Concentrado!Y$2:Y$199,Concentrado!$A$2:$A$199,"="&amp;$A5,Concentrado!$B$2:$B$199, "=Baja California")</f>
        <v>2</v>
      </c>
      <c r="Y5" s="9">
        <f>SUMIFS(Concentrado!Z$2:Z$199,Concentrado!$A$2:$A$199,"="&amp;$A5,Concentrado!$B$2:$B$199, "=Baja California")</f>
        <v>2</v>
      </c>
      <c r="Z5" s="9">
        <f>SUMIFS(Concentrado!AA$2:AA$199,Concentrado!$A$2:$A$199,"="&amp;$A5,Concentrado!$B$2:$B$199, "=Baja California")</f>
        <v>26697</v>
      </c>
    </row>
    <row r="6" spans="1:26" x14ac:dyDescent="0.25">
      <c r="A6" s="6">
        <v>2021</v>
      </c>
      <c r="B6" s="9">
        <f>SUMIFS(Concentrado!C$2:C$199,Concentrado!$A$2:$A$199,"="&amp;$A6,Concentrado!$B$2:$B$199, "=Baja California")</f>
        <v>1360</v>
      </c>
      <c r="C6" s="9">
        <f>SUMIFS(Concentrado!D$2:D$199,Concentrado!$A$2:$A$199,"="&amp;$A6,Concentrado!$B$2:$B$199, "=Baja California")</f>
        <v>13937</v>
      </c>
      <c r="D6" s="9">
        <f>SUMIFS(Concentrado!E$2:E$199,Concentrado!$A$2:$A$199,"="&amp;$A6,Concentrado!$B$2:$B$199, "=Baja California")</f>
        <v>5633</v>
      </c>
      <c r="E6" s="9">
        <f>SUMIFS(Concentrado!F$2:F$199,Concentrado!$A$2:$A$199,"="&amp;$A6,Concentrado!$B$2:$B$199, "=Baja California")</f>
        <v>2615</v>
      </c>
      <c r="F6" s="9">
        <f>SUMIFS(Concentrado!G$2:G$199,Concentrado!$A$2:$A$199,"="&amp;$A6,Concentrado!$B$2:$B$199, "=Baja California")</f>
        <v>1719</v>
      </c>
      <c r="G6" s="9">
        <f>SUMIFS(Concentrado!H$2:H$199,Concentrado!$A$2:$A$199,"="&amp;$A6,Concentrado!$B$2:$B$199, "=Baja California")</f>
        <v>1257</v>
      </c>
      <c r="H6" s="9">
        <f>SUMIFS(Concentrado!I$2:I$199,Concentrado!$A$2:$A$199,"="&amp;$A6,Concentrado!$B$2:$B$199, "=Baja California")</f>
        <v>1054</v>
      </c>
      <c r="I6" s="9">
        <f>SUMIFS(Concentrado!J$2:J$199,Concentrado!$A$2:$A$199,"="&amp;$A6,Concentrado!$B$2:$B$199, "=Baja California")</f>
        <v>863</v>
      </c>
      <c r="J6" s="9">
        <f>SUMIFS(Concentrado!K$2:K$199,Concentrado!$A$2:$A$199,"="&amp;$A6,Concentrado!$B$2:$B$199, "=Baja California")</f>
        <v>623</v>
      </c>
      <c r="K6" s="9">
        <f>SUMIFS(Concentrado!L$2:L$199,Concentrado!$A$2:$A$199,"="&amp;$A6,Concentrado!$B$2:$B$199, "=Baja California")</f>
        <v>565</v>
      </c>
      <c r="L6" s="9">
        <f>SUMIFS(Concentrado!M$2:M$199,Concentrado!$A$2:$A$199,"="&amp;$A6,Concentrado!$B$2:$B$199, "=Baja California")</f>
        <v>499</v>
      </c>
      <c r="M6" s="9">
        <f>SUMIFS(Concentrado!N$2:N$199,Concentrado!$A$2:$A$199,"="&amp;$A6,Concentrado!$B$2:$B$199, "=Baja California")</f>
        <v>447</v>
      </c>
      <c r="N6" s="9">
        <f>SUMIFS(Concentrado!O$2:O$199,Concentrado!$A$2:$A$199,"="&amp;$A6,Concentrado!$B$2:$B$199, "=Baja California")</f>
        <v>346</v>
      </c>
      <c r="O6" s="9">
        <f>SUMIFS(Concentrado!P$2:P$199,Concentrado!$A$2:$A$199,"="&amp;$A6,Concentrado!$B$2:$B$199, "=Baja California")</f>
        <v>304</v>
      </c>
      <c r="P6" s="9">
        <f>SUMIFS(Concentrado!Q$2:Q$199,Concentrado!$A$2:$A$199,"="&amp;$A6,Concentrado!$B$2:$B$199, "=Baja California")</f>
        <v>268</v>
      </c>
      <c r="Q6" s="9">
        <f>SUMIFS(Concentrado!R$2:R$199,Concentrado!$A$2:$A$199,"="&amp;$A6,Concentrado!$B$2:$B$199, "=Baja California")</f>
        <v>1061</v>
      </c>
      <c r="R6" s="9">
        <f>SUMIFS(Concentrado!S$2:S$199,Concentrado!$A$2:$A$199,"="&amp;$A6,Concentrado!$B$2:$B$199, "=Baja California")</f>
        <v>520</v>
      </c>
      <c r="S6" s="9">
        <f>SUMIFS(Concentrado!T$2:T$199,Concentrado!$A$2:$A$199,"="&amp;$A6,Concentrado!$B$2:$B$199, "=Baja California")</f>
        <v>415</v>
      </c>
      <c r="T6" s="9">
        <f>SUMIFS(Concentrado!U$2:U$199,Concentrado!$A$2:$A$199,"="&amp;$A6,Concentrado!$B$2:$B$199, "=Baja California")</f>
        <v>74</v>
      </c>
      <c r="U6" s="9">
        <f>SUMIFS(Concentrado!V$2:V$199,Concentrado!$A$2:$A$199,"="&amp;$A6,Concentrado!$B$2:$B$199, "=Baja California")</f>
        <v>22</v>
      </c>
      <c r="V6" s="9">
        <f>SUMIFS(Concentrado!W$2:W$199,Concentrado!$A$2:$A$199,"="&amp;$A6,Concentrado!$B$2:$B$199, "=Baja California")</f>
        <v>2</v>
      </c>
      <c r="W6" s="9">
        <f>SUMIFS(Concentrado!X$2:X$199,Concentrado!$A$2:$A$199,"="&amp;$A6,Concentrado!$B$2:$B$199, "=Baja California")</f>
        <v>0</v>
      </c>
      <c r="X6" s="9">
        <f>SUMIFS(Concentrado!Y$2:Y$199,Concentrado!$A$2:$A$199,"="&amp;$A6,Concentrado!$B$2:$B$199, "=Baja California")</f>
        <v>0</v>
      </c>
      <c r="Y6" s="9">
        <f>SUMIFS(Concentrado!Z$2:Z$199,Concentrado!$A$2:$A$199,"="&amp;$A6,Concentrado!$B$2:$B$199, "=Baja California")</f>
        <v>0</v>
      </c>
      <c r="Z6" s="9">
        <f>SUMIFS(Concentrado!AA$2:AA$199,Concentrado!$A$2:$A$199,"="&amp;$A6,Concentrado!$B$2:$B$199, "=Baja California")</f>
        <v>33584</v>
      </c>
    </row>
    <row r="7" spans="1:26" x14ac:dyDescent="0.25">
      <c r="A7" s="6">
        <v>2022</v>
      </c>
      <c r="B7" s="9">
        <f>SUMIFS(Concentrado!C$2:C$199,Concentrado!$A$2:$A$199,"="&amp;$A7,Concentrado!$B$2:$B$199, "=Baja California")</f>
        <v>2212</v>
      </c>
      <c r="C7" s="9">
        <f>SUMIFS(Concentrado!D$2:D$199,Concentrado!$A$2:$A$199,"="&amp;$A7,Concentrado!$B$2:$B$199, "=Baja California")</f>
        <v>13061</v>
      </c>
      <c r="D7" s="9">
        <f>SUMIFS(Concentrado!E$2:E$199,Concentrado!$A$2:$A$199,"="&amp;$A7,Concentrado!$B$2:$B$199, "=Baja California")</f>
        <v>6396</v>
      </c>
      <c r="E7" s="9">
        <f>SUMIFS(Concentrado!F$2:F$199,Concentrado!$A$2:$A$199,"="&amp;$A7,Concentrado!$B$2:$B$199, "=Baja California")</f>
        <v>2802</v>
      </c>
      <c r="F7" s="9">
        <f>SUMIFS(Concentrado!G$2:G$199,Concentrado!$A$2:$A$199,"="&amp;$A7,Concentrado!$B$2:$B$199, "=Baja California")</f>
        <v>1768</v>
      </c>
      <c r="G7" s="9">
        <f>SUMIFS(Concentrado!H$2:H$199,Concentrado!$A$2:$A$199,"="&amp;$A7,Concentrado!$B$2:$B$199, "=Baja California")</f>
        <v>1269</v>
      </c>
      <c r="H7" s="9">
        <f>SUMIFS(Concentrado!I$2:I$199,Concentrado!$A$2:$A$199,"="&amp;$A7,Concentrado!$B$2:$B$199, "=Baja California")</f>
        <v>999</v>
      </c>
      <c r="I7" s="9">
        <f>SUMIFS(Concentrado!J$2:J$199,Concentrado!$A$2:$A$199,"="&amp;$A7,Concentrado!$B$2:$B$199, "=Baja California")</f>
        <v>892</v>
      </c>
      <c r="J7" s="9">
        <f>SUMIFS(Concentrado!K$2:K$199,Concentrado!$A$2:$A$199,"="&amp;$A7,Concentrado!$B$2:$B$199, "=Baja California")</f>
        <v>704</v>
      </c>
      <c r="K7" s="9">
        <f>SUMIFS(Concentrado!L$2:L$199,Concentrado!$A$2:$A$199,"="&amp;$A7,Concentrado!$B$2:$B$199, "=Baja California")</f>
        <v>532</v>
      </c>
      <c r="L7" s="9">
        <f>SUMIFS(Concentrado!M$2:M$199,Concentrado!$A$2:$A$199,"="&amp;$A7,Concentrado!$B$2:$B$199, "=Baja California")</f>
        <v>507</v>
      </c>
      <c r="M7" s="9">
        <f>SUMIFS(Concentrado!N$2:N$199,Concentrado!$A$2:$A$199,"="&amp;$A7,Concentrado!$B$2:$B$199, "=Baja California")</f>
        <v>429</v>
      </c>
      <c r="N7" s="9">
        <f>SUMIFS(Concentrado!O$2:O$199,Concentrado!$A$2:$A$199,"="&amp;$A7,Concentrado!$B$2:$B$199, "=Baja California")</f>
        <v>300</v>
      </c>
      <c r="O7" s="9">
        <f>SUMIFS(Concentrado!P$2:P$199,Concentrado!$A$2:$A$199,"="&amp;$A7,Concentrado!$B$2:$B$199, "=Baja California")</f>
        <v>241</v>
      </c>
      <c r="P7" s="9">
        <f>SUMIFS(Concentrado!Q$2:Q$199,Concentrado!$A$2:$A$199,"="&amp;$A7,Concentrado!$B$2:$B$199, "=Baja California")</f>
        <v>249</v>
      </c>
      <c r="Q7" s="9">
        <f>SUMIFS(Concentrado!R$2:R$199,Concentrado!$A$2:$A$199,"="&amp;$A7,Concentrado!$B$2:$B$199, "=Baja California")</f>
        <v>1019</v>
      </c>
      <c r="R7" s="9">
        <f>SUMIFS(Concentrado!S$2:S$199,Concentrado!$A$2:$A$199,"="&amp;$A7,Concentrado!$B$2:$B$199, "=Baja California")</f>
        <v>529</v>
      </c>
      <c r="S7" s="9">
        <f>SUMIFS(Concentrado!T$2:T$199,Concentrado!$A$2:$A$199,"="&amp;$A7,Concentrado!$B$2:$B$199, "=Baja California")</f>
        <v>490</v>
      </c>
      <c r="T7" s="9">
        <f>SUMIFS(Concentrado!U$2:U$199,Concentrado!$A$2:$A$199,"="&amp;$A7,Concentrado!$B$2:$B$199, "=Baja California")</f>
        <v>96</v>
      </c>
      <c r="U7" s="9">
        <f>SUMIFS(Concentrado!V$2:V$199,Concentrado!$A$2:$A$199,"="&amp;$A7,Concentrado!$B$2:$B$199, "=Baja California")</f>
        <v>31</v>
      </c>
      <c r="V7" s="9">
        <f>SUMIFS(Concentrado!W$2:W$199,Concentrado!$A$2:$A$199,"="&amp;$A7,Concentrado!$B$2:$B$199, "=Baja California")</f>
        <v>4</v>
      </c>
      <c r="W7" s="9">
        <f>SUMIFS(Concentrado!X$2:X$199,Concentrado!$A$2:$A$199,"="&amp;$A7,Concentrado!$B$2:$B$199, "=Baja California")</f>
        <v>1</v>
      </c>
      <c r="X7" s="9">
        <f>SUMIFS(Concentrado!Y$2:Y$199,Concentrado!$A$2:$A$199,"="&amp;$A7,Concentrado!$B$2:$B$199, "=Baja California")</f>
        <v>2</v>
      </c>
      <c r="Y7" s="9">
        <f>SUMIFS(Concentrado!Z$2:Z$199,Concentrado!$A$2:$A$199,"="&amp;$A7,Concentrado!$B$2:$B$199, "=Baja California")</f>
        <v>2</v>
      </c>
      <c r="Z7" s="9">
        <f>SUMIFS(Concentrado!AA$2:AA$199,Concentrado!$A$2:$A$199,"="&amp;$A7,Concentrado!$B$2:$B$199, "=Baja California")</f>
        <v>34535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"=Baja California Sur")</f>
        <v>3618</v>
      </c>
      <c r="C2" s="9">
        <f>SUMIFS(Concentrado!D$2:D$199,Concentrado!$A$2:$A$199,"="&amp;$A2,Concentrado!$B$2:$B$199, "=Baja California Sur")</f>
        <v>7327</v>
      </c>
      <c r="D2" s="9">
        <f>SUMIFS(Concentrado!E$2:E$199,Concentrado!$A$2:$A$199,"="&amp;$A2,Concentrado!$B$2:$B$199, "=Baja California Sur")</f>
        <v>3360</v>
      </c>
      <c r="E2" s="9">
        <f>SUMIFS(Concentrado!F$2:F$199,Concentrado!$A$2:$A$199,"="&amp;$A2,Concentrado!$B$2:$B$199, "=Baja California Sur")</f>
        <v>1474</v>
      </c>
      <c r="F2" s="9">
        <f>SUMIFS(Concentrado!G$2:G$199,Concentrado!$A$2:$A$199,"="&amp;$A2,Concentrado!$B$2:$B$199, "=Baja California Sur")</f>
        <v>843</v>
      </c>
      <c r="G2" s="9">
        <f>SUMIFS(Concentrado!H$2:H$199,Concentrado!$A$2:$A$199,"="&amp;$A2,Concentrado!$B$2:$B$199, "=Baja California Sur")</f>
        <v>604</v>
      </c>
      <c r="H2" s="9">
        <f>SUMIFS(Concentrado!I$2:I$199,Concentrado!$A$2:$A$199,"="&amp;$A2,Concentrado!$B$2:$B$199, "=Baja California Sur")</f>
        <v>409</v>
      </c>
      <c r="I2" s="9">
        <f>SUMIFS(Concentrado!J$2:J$199,Concentrado!$A$2:$A$199,"="&amp;$A2,Concentrado!$B$2:$B$199, "=Baja California Sur")</f>
        <v>347</v>
      </c>
      <c r="J2" s="9">
        <f>SUMIFS(Concentrado!K$2:K$199,Concentrado!$A$2:$A$199,"="&amp;$A2,Concentrado!$B$2:$B$199, "=Baja California Sur")</f>
        <v>268</v>
      </c>
      <c r="K2" s="9">
        <f>SUMIFS(Concentrado!L$2:L$199,Concentrado!$A$2:$A$199,"="&amp;$A2,Concentrado!$B$2:$B$199, "=Baja California Sur")</f>
        <v>198</v>
      </c>
      <c r="L2" s="9">
        <f>SUMIFS(Concentrado!M$2:M$199,Concentrado!$A$2:$A$199,"="&amp;$A2,Concentrado!$B$2:$B$199, "=Baja California Sur")</f>
        <v>171</v>
      </c>
      <c r="M2" s="9">
        <f>SUMIFS(Concentrado!N$2:N$199,Concentrado!$A$2:$A$199,"="&amp;$A2,Concentrado!$B$2:$B$199, "=Baja California Sur")</f>
        <v>152</v>
      </c>
      <c r="N2" s="9">
        <f>SUMIFS(Concentrado!O$2:O$199,Concentrado!$A$2:$A$199,"="&amp;$A2,Concentrado!$B$2:$B$199, "=Baja California Sur")</f>
        <v>112</v>
      </c>
      <c r="O2" s="9">
        <f>SUMIFS(Concentrado!P$2:P$199,Concentrado!$A$2:$A$199,"="&amp;$A2,Concentrado!$B$2:$B$199, "=Baja California Sur")</f>
        <v>75</v>
      </c>
      <c r="P2" s="9">
        <f>SUMIFS(Concentrado!Q$2:Q$199,Concentrado!$A$2:$A$199,"="&amp;$A2,Concentrado!$B$2:$B$199, "=Baja California Sur")</f>
        <v>87</v>
      </c>
      <c r="Q2" s="9">
        <f>SUMIFS(Concentrado!R$2:R$199,Concentrado!$A$2:$A$199,"="&amp;$A2,Concentrado!$B$2:$B$199, "=Baja California Sur")</f>
        <v>305</v>
      </c>
      <c r="R2" s="9">
        <f>SUMIFS(Concentrado!S$2:S$199,Concentrado!$A$2:$A$199,"="&amp;$A2,Concentrado!$B$2:$B$199, "=Baja California Sur")</f>
        <v>161</v>
      </c>
      <c r="S2" s="9">
        <f>SUMIFS(Concentrado!T$2:T$199,Concentrado!$A$2:$A$199,"="&amp;$A2,Concentrado!$B$2:$B$199, "=Baja California Sur")</f>
        <v>137</v>
      </c>
      <c r="T2" s="9">
        <f>SUMIFS(Concentrado!U$2:U$199,Concentrado!$A$2:$A$199,"="&amp;$A2,Concentrado!$B$2:$B$199, "=Baja California Sur")</f>
        <v>38</v>
      </c>
      <c r="U2" s="9">
        <f>SUMIFS(Concentrado!V$2:V$199,Concentrado!$A$2:$A$199,"="&amp;$A2,Concentrado!$B$2:$B$199, "=Baja California Sur")</f>
        <v>22</v>
      </c>
      <c r="V2" s="9">
        <f>SUMIFS(Concentrado!W$2:W$199,Concentrado!$A$2:$A$199,"="&amp;$A2,Concentrado!$B$2:$B$199, "=Baja California Sur")</f>
        <v>5</v>
      </c>
      <c r="W2" s="9">
        <f>SUMIFS(Concentrado!X$2:X$199,Concentrado!$A$2:$A$199,"="&amp;$A2,Concentrado!$B$2:$B$199, "=Baja California Sur")</f>
        <v>0</v>
      </c>
      <c r="X2" s="9">
        <f>SUMIFS(Concentrado!Y$2:Y$199,Concentrado!$A$2:$A$199,"="&amp;$A2,Concentrado!$B$2:$B$199, "=Baja California Sur")</f>
        <v>6</v>
      </c>
      <c r="Y2" s="9">
        <f>SUMIFS(Concentrado!Z$2:Z$199,Concentrado!$A$2:$A$199,"="&amp;$A2,Concentrado!$B$2:$B$199, "=Baja California Sur")</f>
        <v>2</v>
      </c>
      <c r="Z2" s="9">
        <f>SUMIFS(Concentrado!AA$2:AA$199,Concentrado!$A$2:$A$199,"="&amp;$A2,Concentrado!$B$2:$B$199, "=Baja California Sur")</f>
        <v>19721</v>
      </c>
    </row>
    <row r="3" spans="1:26" x14ac:dyDescent="0.25">
      <c r="A3" s="6">
        <v>2018</v>
      </c>
      <c r="B3" s="9">
        <f>SUMIFS(Concentrado!C$2:C$199,Concentrado!$A$2:$A$199,"="&amp;$A3,Concentrado!$B$2:$B$199, "=Baja California Sur")</f>
        <v>3221</v>
      </c>
      <c r="C3" s="9">
        <f>SUMIFS(Concentrado!D$2:D$199,Concentrado!$A$2:$A$199,"="&amp;$A3,Concentrado!$B$2:$B$199, "=Baja California Sur")</f>
        <v>7024</v>
      </c>
      <c r="D3" s="9">
        <f>SUMIFS(Concentrado!E$2:E$199,Concentrado!$A$2:$A$199,"="&amp;$A3,Concentrado!$B$2:$B$199, "=Baja California Sur")</f>
        <v>3678</v>
      </c>
      <c r="E3" s="9">
        <f>SUMIFS(Concentrado!F$2:F$199,Concentrado!$A$2:$A$199,"="&amp;$A3,Concentrado!$B$2:$B$199, "=Baja California Sur")</f>
        <v>1610</v>
      </c>
      <c r="F3" s="9">
        <f>SUMIFS(Concentrado!G$2:G$199,Concentrado!$A$2:$A$199,"="&amp;$A3,Concentrado!$B$2:$B$199, "=Baja California Sur")</f>
        <v>878</v>
      </c>
      <c r="G3" s="9">
        <f>SUMIFS(Concentrado!H$2:H$199,Concentrado!$A$2:$A$199,"="&amp;$A3,Concentrado!$B$2:$B$199, "=Baja California Sur")</f>
        <v>639</v>
      </c>
      <c r="H3" s="9">
        <f>SUMIFS(Concentrado!I$2:I$199,Concentrado!$A$2:$A$199,"="&amp;$A3,Concentrado!$B$2:$B$199, "=Baja California Sur")</f>
        <v>452</v>
      </c>
      <c r="I3" s="9">
        <f>SUMIFS(Concentrado!J$2:J$199,Concentrado!$A$2:$A$199,"="&amp;$A3,Concentrado!$B$2:$B$199, "=Baja California Sur")</f>
        <v>366</v>
      </c>
      <c r="J3" s="9">
        <f>SUMIFS(Concentrado!K$2:K$199,Concentrado!$A$2:$A$199,"="&amp;$A3,Concentrado!$B$2:$B$199, "=Baja California Sur")</f>
        <v>281</v>
      </c>
      <c r="K3" s="9">
        <f>SUMIFS(Concentrado!L$2:L$199,Concentrado!$A$2:$A$199,"="&amp;$A3,Concentrado!$B$2:$B$199, "=Baja California Sur")</f>
        <v>196</v>
      </c>
      <c r="L3" s="9">
        <f>SUMIFS(Concentrado!M$2:M$199,Concentrado!$A$2:$A$199,"="&amp;$A3,Concentrado!$B$2:$B$199, "=Baja California Sur")</f>
        <v>177</v>
      </c>
      <c r="M3" s="9">
        <f>SUMIFS(Concentrado!N$2:N$199,Concentrado!$A$2:$A$199,"="&amp;$A3,Concentrado!$B$2:$B$199, "=Baja California Sur")</f>
        <v>138</v>
      </c>
      <c r="N3" s="9">
        <f>SUMIFS(Concentrado!O$2:O$199,Concentrado!$A$2:$A$199,"="&amp;$A3,Concentrado!$B$2:$B$199, "=Baja California Sur")</f>
        <v>99</v>
      </c>
      <c r="O3" s="9">
        <f>SUMIFS(Concentrado!P$2:P$199,Concentrado!$A$2:$A$199,"="&amp;$A3,Concentrado!$B$2:$B$199, "=Baja California Sur")</f>
        <v>95</v>
      </c>
      <c r="P3" s="9">
        <f>SUMIFS(Concentrado!Q$2:Q$199,Concentrado!$A$2:$A$199,"="&amp;$A3,Concentrado!$B$2:$B$199, "=Baja California Sur")</f>
        <v>86</v>
      </c>
      <c r="Q3" s="9">
        <f>SUMIFS(Concentrado!R$2:R$199,Concentrado!$A$2:$A$199,"="&amp;$A3,Concentrado!$B$2:$B$199, "=Baja California Sur")</f>
        <v>323</v>
      </c>
      <c r="R3" s="9">
        <f>SUMIFS(Concentrado!S$2:S$199,Concentrado!$A$2:$A$199,"="&amp;$A3,Concentrado!$B$2:$B$199, "=Baja California Sur")</f>
        <v>159</v>
      </c>
      <c r="S3" s="9">
        <f>SUMIFS(Concentrado!T$2:T$199,Concentrado!$A$2:$A$199,"="&amp;$A3,Concentrado!$B$2:$B$199, "=Baja California Sur")</f>
        <v>163</v>
      </c>
      <c r="T3" s="9">
        <f>SUMIFS(Concentrado!U$2:U$199,Concentrado!$A$2:$A$199,"="&amp;$A3,Concentrado!$B$2:$B$199, "=Baja California Sur")</f>
        <v>34</v>
      </c>
      <c r="U3" s="9">
        <f>SUMIFS(Concentrado!V$2:V$199,Concentrado!$A$2:$A$199,"="&amp;$A3,Concentrado!$B$2:$B$199, "=Baja California Sur")</f>
        <v>17</v>
      </c>
      <c r="V3" s="9">
        <f>SUMIFS(Concentrado!W$2:W$199,Concentrado!$A$2:$A$199,"="&amp;$A3,Concentrado!$B$2:$B$199, "=Baja California Sur")</f>
        <v>1</v>
      </c>
      <c r="W3" s="9">
        <f>SUMIFS(Concentrado!X$2:X$199,Concentrado!$A$2:$A$199,"="&amp;$A3,Concentrado!$B$2:$B$199, "=Baja California Sur")</f>
        <v>0</v>
      </c>
      <c r="X3" s="9">
        <f>SUMIFS(Concentrado!Y$2:Y$199,Concentrado!$A$2:$A$199,"="&amp;$A3,Concentrado!$B$2:$B$199, "=Baja California Sur")</f>
        <v>2</v>
      </c>
      <c r="Y3" s="9">
        <f>SUMIFS(Concentrado!Z$2:Z$199,Concentrado!$A$2:$A$199,"="&amp;$A3,Concentrado!$B$2:$B$199, "=Baja California Sur")</f>
        <v>0</v>
      </c>
      <c r="Z3" s="9">
        <f>SUMIFS(Concentrado!AA$2:AA$199,Concentrado!$A$2:$A$199,"="&amp;$A3,Concentrado!$B$2:$B$199, "=Baja California Sur")</f>
        <v>19639</v>
      </c>
    </row>
    <row r="4" spans="1:26" x14ac:dyDescent="0.25">
      <c r="A4" s="6">
        <v>2019</v>
      </c>
      <c r="B4" s="9">
        <f>SUMIFS(Concentrado!C$2:C$199,Concentrado!$A$2:$A$199,"="&amp;$A4,Concentrado!$B$2:$B$199, "=Baja California Sur")</f>
        <v>5768</v>
      </c>
      <c r="C4" s="9">
        <f>SUMIFS(Concentrado!D$2:D$199,Concentrado!$A$2:$A$199,"="&amp;$A4,Concentrado!$B$2:$B$199, "=Baja California Sur")</f>
        <v>7160</v>
      </c>
      <c r="D4" s="9">
        <f>SUMIFS(Concentrado!E$2:E$199,Concentrado!$A$2:$A$199,"="&amp;$A4,Concentrado!$B$2:$B$199, "=Baja California Sur")</f>
        <v>3804</v>
      </c>
      <c r="E4" s="9">
        <f>SUMIFS(Concentrado!F$2:F$199,Concentrado!$A$2:$A$199,"="&amp;$A4,Concentrado!$B$2:$B$199, "=Baja California Sur")</f>
        <v>1577</v>
      </c>
      <c r="F4" s="9">
        <f>SUMIFS(Concentrado!G$2:G$199,Concentrado!$A$2:$A$199,"="&amp;$A4,Concentrado!$B$2:$B$199, "=Baja California Sur")</f>
        <v>964</v>
      </c>
      <c r="G4" s="9">
        <f>SUMIFS(Concentrado!H$2:H$199,Concentrado!$A$2:$A$199,"="&amp;$A4,Concentrado!$B$2:$B$199, "=Baja California Sur")</f>
        <v>653</v>
      </c>
      <c r="H4" s="9">
        <f>SUMIFS(Concentrado!I$2:I$199,Concentrado!$A$2:$A$199,"="&amp;$A4,Concentrado!$B$2:$B$199, "=Baja California Sur")</f>
        <v>478</v>
      </c>
      <c r="I4" s="9">
        <f>SUMIFS(Concentrado!J$2:J$199,Concentrado!$A$2:$A$199,"="&amp;$A4,Concentrado!$B$2:$B$199, "=Baja California Sur")</f>
        <v>438</v>
      </c>
      <c r="J4" s="9">
        <f>SUMIFS(Concentrado!K$2:K$199,Concentrado!$A$2:$A$199,"="&amp;$A4,Concentrado!$B$2:$B$199, "=Baja California Sur")</f>
        <v>283</v>
      </c>
      <c r="K4" s="9">
        <f>SUMIFS(Concentrado!L$2:L$199,Concentrado!$A$2:$A$199,"="&amp;$A4,Concentrado!$B$2:$B$199, "=Baja California Sur")</f>
        <v>190</v>
      </c>
      <c r="L4" s="9">
        <f>SUMIFS(Concentrado!M$2:M$199,Concentrado!$A$2:$A$199,"="&amp;$A4,Concentrado!$B$2:$B$199, "=Baja California Sur")</f>
        <v>179</v>
      </c>
      <c r="M4" s="9">
        <f>SUMIFS(Concentrado!N$2:N$199,Concentrado!$A$2:$A$199,"="&amp;$A4,Concentrado!$B$2:$B$199, "=Baja California Sur")</f>
        <v>144</v>
      </c>
      <c r="N4" s="9">
        <f>SUMIFS(Concentrado!O$2:O$199,Concentrado!$A$2:$A$199,"="&amp;$A4,Concentrado!$B$2:$B$199, "=Baja California Sur")</f>
        <v>131</v>
      </c>
      <c r="O4" s="9">
        <f>SUMIFS(Concentrado!P$2:P$199,Concentrado!$A$2:$A$199,"="&amp;$A4,Concentrado!$B$2:$B$199, "=Baja California Sur")</f>
        <v>105</v>
      </c>
      <c r="P4" s="9">
        <f>SUMIFS(Concentrado!Q$2:Q$199,Concentrado!$A$2:$A$199,"="&amp;$A4,Concentrado!$B$2:$B$199, "=Baja California Sur")</f>
        <v>98</v>
      </c>
      <c r="Q4" s="9">
        <f>SUMIFS(Concentrado!R$2:R$199,Concentrado!$A$2:$A$199,"="&amp;$A4,Concentrado!$B$2:$B$199, "=Baja California Sur")</f>
        <v>300</v>
      </c>
      <c r="R4" s="9">
        <f>SUMIFS(Concentrado!S$2:S$199,Concentrado!$A$2:$A$199,"="&amp;$A4,Concentrado!$B$2:$B$199, "=Baja California Sur")</f>
        <v>157</v>
      </c>
      <c r="S4" s="9">
        <f>SUMIFS(Concentrado!T$2:T$199,Concentrado!$A$2:$A$199,"="&amp;$A4,Concentrado!$B$2:$B$199, "=Baja California Sur")</f>
        <v>151</v>
      </c>
      <c r="T4" s="9">
        <f>SUMIFS(Concentrado!U$2:U$199,Concentrado!$A$2:$A$199,"="&amp;$A4,Concentrado!$B$2:$B$199, "=Baja California Sur")</f>
        <v>35</v>
      </c>
      <c r="U4" s="9">
        <f>SUMIFS(Concentrado!V$2:V$199,Concentrado!$A$2:$A$199,"="&amp;$A4,Concentrado!$B$2:$B$199, "=Baja California Sur")</f>
        <v>16</v>
      </c>
      <c r="V4" s="9">
        <f>SUMIFS(Concentrado!W$2:W$199,Concentrado!$A$2:$A$199,"="&amp;$A4,Concentrado!$B$2:$B$199, "=Baja California Sur")</f>
        <v>2</v>
      </c>
      <c r="W4" s="9">
        <f>SUMIFS(Concentrado!X$2:X$199,Concentrado!$A$2:$A$199,"="&amp;$A4,Concentrado!$B$2:$B$199, "=Baja California Sur")</f>
        <v>1</v>
      </c>
      <c r="X4" s="9">
        <f>SUMIFS(Concentrado!Y$2:Y$199,Concentrado!$A$2:$A$199,"="&amp;$A4,Concentrado!$B$2:$B$199, "=Baja California Sur")</f>
        <v>2</v>
      </c>
      <c r="Y4" s="9">
        <f>SUMIFS(Concentrado!Z$2:Z$199,Concentrado!$A$2:$A$199,"="&amp;$A4,Concentrado!$B$2:$B$199, "=Baja California Sur")</f>
        <v>0</v>
      </c>
      <c r="Z4" s="9">
        <f>SUMIFS(Concentrado!AA$2:AA$199,Concentrado!$A$2:$A$199,"="&amp;$A4,Concentrado!$B$2:$B$199, "=Baja California Sur")</f>
        <v>22636</v>
      </c>
    </row>
    <row r="5" spans="1:26" x14ac:dyDescent="0.25">
      <c r="A5" s="6">
        <v>2020</v>
      </c>
      <c r="B5" s="9">
        <f>SUMIFS(Concentrado!C$2:C$199,Concentrado!$A$2:$A$199,"="&amp;$A5,Concentrado!$B$2:$B$199, "=Baja California Sur")</f>
        <v>5468</v>
      </c>
      <c r="C5" s="9">
        <f>SUMIFS(Concentrado!D$2:D$199,Concentrado!$A$2:$A$199,"="&amp;$A5,Concentrado!$B$2:$B$199, "=Baja California Sur")</f>
        <v>4626</v>
      </c>
      <c r="D5" s="9">
        <f>SUMIFS(Concentrado!E$2:E$199,Concentrado!$A$2:$A$199,"="&amp;$A5,Concentrado!$B$2:$B$199, "=Baja California Sur")</f>
        <v>2607</v>
      </c>
      <c r="E5" s="9">
        <f>SUMIFS(Concentrado!F$2:F$199,Concentrado!$A$2:$A$199,"="&amp;$A5,Concentrado!$B$2:$B$199, "=Baja California Sur")</f>
        <v>1216</v>
      </c>
      <c r="F5" s="9">
        <f>SUMIFS(Concentrado!G$2:G$199,Concentrado!$A$2:$A$199,"="&amp;$A5,Concentrado!$B$2:$B$199, "=Baja California Sur")</f>
        <v>668</v>
      </c>
      <c r="G5" s="9">
        <f>SUMIFS(Concentrado!H$2:H$199,Concentrado!$A$2:$A$199,"="&amp;$A5,Concentrado!$B$2:$B$199, "=Baja California Sur")</f>
        <v>438</v>
      </c>
      <c r="H5" s="9">
        <f>SUMIFS(Concentrado!I$2:I$199,Concentrado!$A$2:$A$199,"="&amp;$A5,Concentrado!$B$2:$B$199, "=Baja California Sur")</f>
        <v>317</v>
      </c>
      <c r="I5" s="9">
        <f>SUMIFS(Concentrado!J$2:J$199,Concentrado!$A$2:$A$199,"="&amp;$A5,Concentrado!$B$2:$B$199, "=Baja California Sur")</f>
        <v>299</v>
      </c>
      <c r="J5" s="9">
        <f>SUMIFS(Concentrado!K$2:K$199,Concentrado!$A$2:$A$199,"="&amp;$A5,Concentrado!$B$2:$B$199, "=Baja California Sur")</f>
        <v>204</v>
      </c>
      <c r="K5" s="9">
        <f>SUMIFS(Concentrado!L$2:L$199,Concentrado!$A$2:$A$199,"="&amp;$A5,Concentrado!$B$2:$B$199, "=Baja California Sur")</f>
        <v>173</v>
      </c>
      <c r="L5" s="9">
        <f>SUMIFS(Concentrado!M$2:M$199,Concentrado!$A$2:$A$199,"="&amp;$A5,Concentrado!$B$2:$B$199, "=Baja California Sur")</f>
        <v>150</v>
      </c>
      <c r="M5" s="9">
        <f>SUMIFS(Concentrado!N$2:N$199,Concentrado!$A$2:$A$199,"="&amp;$A5,Concentrado!$B$2:$B$199, "=Baja California Sur")</f>
        <v>113</v>
      </c>
      <c r="N5" s="9">
        <f>SUMIFS(Concentrado!O$2:O$199,Concentrado!$A$2:$A$199,"="&amp;$A5,Concentrado!$B$2:$B$199, "=Baja California Sur")</f>
        <v>85</v>
      </c>
      <c r="O5" s="9">
        <f>SUMIFS(Concentrado!P$2:P$199,Concentrado!$A$2:$A$199,"="&amp;$A5,Concentrado!$B$2:$B$199, "=Baja California Sur")</f>
        <v>91</v>
      </c>
      <c r="P5" s="9">
        <f>SUMIFS(Concentrado!Q$2:Q$199,Concentrado!$A$2:$A$199,"="&amp;$A5,Concentrado!$B$2:$B$199, "=Baja California Sur")</f>
        <v>70</v>
      </c>
      <c r="Q5" s="9">
        <f>SUMIFS(Concentrado!R$2:R$199,Concentrado!$A$2:$A$199,"="&amp;$A5,Concentrado!$B$2:$B$199, "=Baja California Sur")</f>
        <v>261</v>
      </c>
      <c r="R5" s="9">
        <f>SUMIFS(Concentrado!S$2:S$199,Concentrado!$A$2:$A$199,"="&amp;$A5,Concentrado!$B$2:$B$199, "=Baja California Sur")</f>
        <v>119</v>
      </c>
      <c r="S5" s="9">
        <f>SUMIFS(Concentrado!T$2:T$199,Concentrado!$A$2:$A$199,"="&amp;$A5,Concentrado!$B$2:$B$199, "=Baja California Sur")</f>
        <v>120</v>
      </c>
      <c r="T5" s="9">
        <f>SUMIFS(Concentrado!U$2:U$199,Concentrado!$A$2:$A$199,"="&amp;$A5,Concentrado!$B$2:$B$199, "=Baja California Sur")</f>
        <v>33</v>
      </c>
      <c r="U5" s="9">
        <f>SUMIFS(Concentrado!V$2:V$199,Concentrado!$A$2:$A$199,"="&amp;$A5,Concentrado!$B$2:$B$199, "=Baja California Sur")</f>
        <v>20</v>
      </c>
      <c r="V5" s="9">
        <f>SUMIFS(Concentrado!W$2:W$199,Concentrado!$A$2:$A$199,"="&amp;$A5,Concentrado!$B$2:$B$199, "=Baja California Sur")</f>
        <v>1</v>
      </c>
      <c r="W5" s="9">
        <f>SUMIFS(Concentrado!X$2:X$199,Concentrado!$A$2:$A$199,"="&amp;$A5,Concentrado!$B$2:$B$199, "=Baja California Sur")</f>
        <v>0</v>
      </c>
      <c r="X5" s="9">
        <f>SUMIFS(Concentrado!Y$2:Y$199,Concentrado!$A$2:$A$199,"="&amp;$A5,Concentrado!$B$2:$B$199, "=Baja California Sur")</f>
        <v>0</v>
      </c>
      <c r="Y5" s="9">
        <f>SUMIFS(Concentrado!Z$2:Z$199,Concentrado!$A$2:$A$199,"="&amp;$A5,Concentrado!$B$2:$B$199, "=Baja California Sur")</f>
        <v>1</v>
      </c>
      <c r="Z5" s="9">
        <f>SUMIFS(Concentrado!AA$2:AA$199,Concentrado!$A$2:$A$199,"="&amp;$A5,Concentrado!$B$2:$B$199, "=Baja California Sur")</f>
        <v>17080</v>
      </c>
    </row>
    <row r="6" spans="1:26" x14ac:dyDescent="0.25">
      <c r="A6" s="6">
        <v>2021</v>
      </c>
      <c r="B6" s="9">
        <f>SUMIFS(Concentrado!C$2:C$199,Concentrado!$A$2:$A$199,"="&amp;$A6,Concentrado!$B$2:$B$199, "=Baja California Sur")</f>
        <v>11430</v>
      </c>
      <c r="C6" s="9">
        <f>SUMIFS(Concentrado!D$2:D$199,Concentrado!$A$2:$A$199,"="&amp;$A6,Concentrado!$B$2:$B$199, "=Baja California Sur")</f>
        <v>5171</v>
      </c>
      <c r="D6" s="9">
        <f>SUMIFS(Concentrado!E$2:E$199,Concentrado!$A$2:$A$199,"="&amp;$A6,Concentrado!$B$2:$B$199, "=Baja California Sur")</f>
        <v>2646</v>
      </c>
      <c r="E6" s="9">
        <f>SUMIFS(Concentrado!F$2:F$199,Concentrado!$A$2:$A$199,"="&amp;$A6,Concentrado!$B$2:$B$199, "=Baja California Sur")</f>
        <v>1168</v>
      </c>
      <c r="F6" s="9">
        <f>SUMIFS(Concentrado!G$2:G$199,Concentrado!$A$2:$A$199,"="&amp;$A6,Concentrado!$B$2:$B$199, "=Baja California Sur")</f>
        <v>732</v>
      </c>
      <c r="G6" s="9">
        <f>SUMIFS(Concentrado!H$2:H$199,Concentrado!$A$2:$A$199,"="&amp;$A6,Concentrado!$B$2:$B$199, "=Baja California Sur")</f>
        <v>525</v>
      </c>
      <c r="H6" s="9">
        <f>SUMIFS(Concentrado!I$2:I$199,Concentrado!$A$2:$A$199,"="&amp;$A6,Concentrado!$B$2:$B$199, "=Baja California Sur")</f>
        <v>387</v>
      </c>
      <c r="I6" s="9">
        <f>SUMIFS(Concentrado!J$2:J$199,Concentrado!$A$2:$A$199,"="&amp;$A6,Concentrado!$B$2:$B$199, "=Baja California Sur")</f>
        <v>366</v>
      </c>
      <c r="J6" s="9">
        <f>SUMIFS(Concentrado!K$2:K$199,Concentrado!$A$2:$A$199,"="&amp;$A6,Concentrado!$B$2:$B$199, "=Baja California Sur")</f>
        <v>249</v>
      </c>
      <c r="K6" s="9">
        <f>SUMIFS(Concentrado!L$2:L$199,Concentrado!$A$2:$A$199,"="&amp;$A6,Concentrado!$B$2:$B$199, "=Baja California Sur")</f>
        <v>213</v>
      </c>
      <c r="L6" s="9">
        <f>SUMIFS(Concentrado!M$2:M$199,Concentrado!$A$2:$A$199,"="&amp;$A6,Concentrado!$B$2:$B$199, "=Baja California Sur")</f>
        <v>193</v>
      </c>
      <c r="M6" s="9">
        <f>SUMIFS(Concentrado!N$2:N$199,Concentrado!$A$2:$A$199,"="&amp;$A6,Concentrado!$B$2:$B$199, "=Baja California Sur")</f>
        <v>150</v>
      </c>
      <c r="N6" s="9">
        <f>SUMIFS(Concentrado!O$2:O$199,Concentrado!$A$2:$A$199,"="&amp;$A6,Concentrado!$B$2:$B$199, "=Baja California Sur")</f>
        <v>124</v>
      </c>
      <c r="O6" s="9">
        <f>SUMIFS(Concentrado!P$2:P$199,Concentrado!$A$2:$A$199,"="&amp;$A6,Concentrado!$B$2:$B$199, "=Baja California Sur")</f>
        <v>92</v>
      </c>
      <c r="P6" s="9">
        <f>SUMIFS(Concentrado!Q$2:Q$199,Concentrado!$A$2:$A$199,"="&amp;$A6,Concentrado!$B$2:$B$199, "=Baja California Sur")</f>
        <v>100</v>
      </c>
      <c r="Q6" s="9">
        <f>SUMIFS(Concentrado!R$2:R$199,Concentrado!$A$2:$A$199,"="&amp;$A6,Concentrado!$B$2:$B$199, "=Baja California Sur")</f>
        <v>382</v>
      </c>
      <c r="R6" s="9">
        <f>SUMIFS(Concentrado!S$2:S$199,Concentrado!$A$2:$A$199,"="&amp;$A6,Concentrado!$B$2:$B$199, "=Baja California Sur")</f>
        <v>218</v>
      </c>
      <c r="S6" s="9">
        <f>SUMIFS(Concentrado!T$2:T$199,Concentrado!$A$2:$A$199,"="&amp;$A6,Concentrado!$B$2:$B$199, "=Baja California Sur")</f>
        <v>143</v>
      </c>
      <c r="T6" s="9">
        <f>SUMIFS(Concentrado!U$2:U$199,Concentrado!$A$2:$A$199,"="&amp;$A6,Concentrado!$B$2:$B$199, "=Baja California Sur")</f>
        <v>20</v>
      </c>
      <c r="U6" s="9">
        <f>SUMIFS(Concentrado!V$2:V$199,Concentrado!$A$2:$A$199,"="&amp;$A6,Concentrado!$B$2:$B$199, "=Baja California Sur")</f>
        <v>12</v>
      </c>
      <c r="V6" s="9">
        <f>SUMIFS(Concentrado!W$2:W$199,Concentrado!$A$2:$A$199,"="&amp;$A6,Concentrado!$B$2:$B$199, "=Baja California Sur")</f>
        <v>1</v>
      </c>
      <c r="W6" s="9">
        <f>SUMIFS(Concentrado!X$2:X$199,Concentrado!$A$2:$A$199,"="&amp;$A6,Concentrado!$B$2:$B$199, "=Baja California Sur")</f>
        <v>0</v>
      </c>
      <c r="X6" s="9">
        <f>SUMIFS(Concentrado!Y$2:Y$199,Concentrado!$A$2:$A$199,"="&amp;$A6,Concentrado!$B$2:$B$199, "=Baja California Sur")</f>
        <v>1</v>
      </c>
      <c r="Y6" s="9">
        <f>SUMIFS(Concentrado!Z$2:Z$199,Concentrado!$A$2:$A$199,"="&amp;$A6,Concentrado!$B$2:$B$199, "=Baja California Sur")</f>
        <v>0</v>
      </c>
      <c r="Z6" s="9">
        <f>SUMIFS(Concentrado!AA$2:AA$199,Concentrado!$A$2:$A$199,"="&amp;$A6,Concentrado!$B$2:$B$199, "=Baja California Sur")</f>
        <v>24323</v>
      </c>
    </row>
    <row r="7" spans="1:26" x14ac:dyDescent="0.25">
      <c r="A7" s="6">
        <v>2022</v>
      </c>
      <c r="B7" s="9">
        <f>SUMIFS(Concentrado!C$2:C$199,Concentrado!$A$2:$A$199,"="&amp;$A7,Concentrado!$B$2:$B$199, "=Baja California Sur")</f>
        <v>9645</v>
      </c>
      <c r="C7" s="9">
        <f>SUMIFS(Concentrado!D$2:D$199,Concentrado!$A$2:$A$199,"="&amp;$A7,Concentrado!$B$2:$B$199, "=Baja California Sur")</f>
        <v>5454</v>
      </c>
      <c r="D7" s="9">
        <f>SUMIFS(Concentrado!E$2:E$199,Concentrado!$A$2:$A$199,"="&amp;$A7,Concentrado!$B$2:$B$199, "=Baja California Sur")</f>
        <v>2643</v>
      </c>
      <c r="E7" s="9">
        <f>SUMIFS(Concentrado!F$2:F$199,Concentrado!$A$2:$A$199,"="&amp;$A7,Concentrado!$B$2:$B$199, "=Baja California Sur")</f>
        <v>1191</v>
      </c>
      <c r="F7" s="9">
        <f>SUMIFS(Concentrado!G$2:G$199,Concentrado!$A$2:$A$199,"="&amp;$A7,Concentrado!$B$2:$B$199, "=Baja California Sur")</f>
        <v>702</v>
      </c>
      <c r="G7" s="9">
        <f>SUMIFS(Concentrado!H$2:H$199,Concentrado!$A$2:$A$199,"="&amp;$A7,Concentrado!$B$2:$B$199, "=Baja California Sur")</f>
        <v>473</v>
      </c>
      <c r="H7" s="9">
        <f>SUMIFS(Concentrado!I$2:I$199,Concentrado!$A$2:$A$199,"="&amp;$A7,Concentrado!$B$2:$B$199, "=Baja California Sur")</f>
        <v>366</v>
      </c>
      <c r="I7" s="9">
        <f>SUMIFS(Concentrado!J$2:J$199,Concentrado!$A$2:$A$199,"="&amp;$A7,Concentrado!$B$2:$B$199, "=Baja California Sur")</f>
        <v>334</v>
      </c>
      <c r="J7" s="9">
        <f>SUMIFS(Concentrado!K$2:K$199,Concentrado!$A$2:$A$199,"="&amp;$A7,Concentrado!$B$2:$B$199, "=Baja California Sur")</f>
        <v>250</v>
      </c>
      <c r="K7" s="9">
        <f>SUMIFS(Concentrado!L$2:L$199,Concentrado!$A$2:$A$199,"="&amp;$A7,Concentrado!$B$2:$B$199, "=Baja California Sur")</f>
        <v>200</v>
      </c>
      <c r="L7" s="9">
        <f>SUMIFS(Concentrado!M$2:M$199,Concentrado!$A$2:$A$199,"="&amp;$A7,Concentrado!$B$2:$B$199, "=Baja California Sur")</f>
        <v>181</v>
      </c>
      <c r="M7" s="9">
        <f>SUMIFS(Concentrado!N$2:N$199,Concentrado!$A$2:$A$199,"="&amp;$A7,Concentrado!$B$2:$B$199, "=Baja California Sur")</f>
        <v>135</v>
      </c>
      <c r="N7" s="9">
        <f>SUMIFS(Concentrado!O$2:O$199,Concentrado!$A$2:$A$199,"="&amp;$A7,Concentrado!$B$2:$B$199, "=Baja California Sur")</f>
        <v>108</v>
      </c>
      <c r="O7" s="9">
        <f>SUMIFS(Concentrado!P$2:P$199,Concentrado!$A$2:$A$199,"="&amp;$A7,Concentrado!$B$2:$B$199, "=Baja California Sur")</f>
        <v>92</v>
      </c>
      <c r="P7" s="9">
        <f>SUMIFS(Concentrado!Q$2:Q$199,Concentrado!$A$2:$A$199,"="&amp;$A7,Concentrado!$B$2:$B$199, "=Baja California Sur")</f>
        <v>104</v>
      </c>
      <c r="Q7" s="9">
        <f>SUMIFS(Concentrado!R$2:R$199,Concentrado!$A$2:$A$199,"="&amp;$A7,Concentrado!$B$2:$B$199, "=Baja California Sur")</f>
        <v>353</v>
      </c>
      <c r="R7" s="9">
        <f>SUMIFS(Concentrado!S$2:S$199,Concentrado!$A$2:$A$199,"="&amp;$A7,Concentrado!$B$2:$B$199, "=Baja California Sur")</f>
        <v>190</v>
      </c>
      <c r="S7" s="9">
        <f>SUMIFS(Concentrado!T$2:T$199,Concentrado!$A$2:$A$199,"="&amp;$A7,Concentrado!$B$2:$B$199, "=Baja California Sur")</f>
        <v>139</v>
      </c>
      <c r="T7" s="9">
        <f>SUMIFS(Concentrado!U$2:U$199,Concentrado!$A$2:$A$199,"="&amp;$A7,Concentrado!$B$2:$B$199, "=Baja California Sur")</f>
        <v>25</v>
      </c>
      <c r="U7" s="9">
        <f>SUMIFS(Concentrado!V$2:V$199,Concentrado!$A$2:$A$199,"="&amp;$A7,Concentrado!$B$2:$B$199, "=Baja California Sur")</f>
        <v>4</v>
      </c>
      <c r="V7" s="9">
        <f>SUMIFS(Concentrado!W$2:W$199,Concentrado!$A$2:$A$199,"="&amp;$A7,Concentrado!$B$2:$B$199, "=Baja California Sur")</f>
        <v>0</v>
      </c>
      <c r="W7" s="9">
        <f>SUMIFS(Concentrado!X$2:X$199,Concentrado!$A$2:$A$199,"="&amp;$A7,Concentrado!$B$2:$B$199, "=Baja California Sur")</f>
        <v>1</v>
      </c>
      <c r="X7" s="9">
        <f>SUMIFS(Concentrado!Y$2:Y$199,Concentrado!$A$2:$A$199,"="&amp;$A7,Concentrado!$B$2:$B$199, "=Baja California Sur")</f>
        <v>0</v>
      </c>
      <c r="Y7" s="9">
        <f>SUMIFS(Concentrado!Z$2:Z$199,Concentrado!$A$2:$A$199,"="&amp;$A7,Concentrado!$B$2:$B$199, "=Baja California Sur")</f>
        <v>2</v>
      </c>
      <c r="Z7" s="9">
        <f>SUMIFS(Concentrado!AA$2:AA$199,Concentrado!$A$2:$A$199,"="&amp;$A7,Concentrado!$B$2:$B$199, "=Baja California Sur")</f>
        <v>22592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"=Campeche")</f>
        <v>75</v>
      </c>
      <c r="C2" s="9">
        <f>SUMIFS(Concentrado!D$2:D$199,Concentrado!$A$2:$A$199,"="&amp;$A2,Concentrado!$B$2:$B$199, "=Campeche")</f>
        <v>11004</v>
      </c>
      <c r="D2" s="9">
        <f>SUMIFS(Concentrado!E$2:E$199,Concentrado!$A$2:$A$199,"="&amp;$A2,Concentrado!$B$2:$B$199, "=Campeche")</f>
        <v>6252</v>
      </c>
      <c r="E2" s="9">
        <f>SUMIFS(Concentrado!F$2:F$199,Concentrado!$A$2:$A$199,"="&amp;$A2,Concentrado!$B$2:$B$199, "=Campeche")</f>
        <v>2963</v>
      </c>
      <c r="F2" s="9">
        <f>SUMIFS(Concentrado!G$2:G$199,Concentrado!$A$2:$A$199,"="&amp;$A2,Concentrado!$B$2:$B$199, "=Campeche")</f>
        <v>1506</v>
      </c>
      <c r="G2" s="9">
        <f>SUMIFS(Concentrado!H$2:H$199,Concentrado!$A$2:$A$199,"="&amp;$A2,Concentrado!$B$2:$B$199, "=Campeche")</f>
        <v>1030</v>
      </c>
      <c r="H2" s="9">
        <f>SUMIFS(Concentrado!I$2:I$199,Concentrado!$A$2:$A$199,"="&amp;$A2,Concentrado!$B$2:$B$199, "=Campeche")</f>
        <v>754</v>
      </c>
      <c r="I2" s="9">
        <f>SUMIFS(Concentrado!J$2:J$199,Concentrado!$A$2:$A$199,"="&amp;$A2,Concentrado!$B$2:$B$199, "=Campeche")</f>
        <v>580</v>
      </c>
      <c r="J2" s="9">
        <f>SUMIFS(Concentrado!K$2:K$199,Concentrado!$A$2:$A$199,"="&amp;$A2,Concentrado!$B$2:$B$199, "=Campeche")</f>
        <v>422</v>
      </c>
      <c r="K2" s="9">
        <f>SUMIFS(Concentrado!L$2:L$199,Concentrado!$A$2:$A$199,"="&amp;$A2,Concentrado!$B$2:$B$199, "=Campeche")</f>
        <v>320</v>
      </c>
      <c r="L2" s="9">
        <f>SUMIFS(Concentrado!M$2:M$199,Concentrado!$A$2:$A$199,"="&amp;$A2,Concentrado!$B$2:$B$199, "=Campeche")</f>
        <v>272</v>
      </c>
      <c r="M2" s="9">
        <f>SUMIFS(Concentrado!N$2:N$199,Concentrado!$A$2:$A$199,"="&amp;$A2,Concentrado!$B$2:$B$199, "=Campeche")</f>
        <v>203</v>
      </c>
      <c r="N2" s="9">
        <f>SUMIFS(Concentrado!O$2:O$199,Concentrado!$A$2:$A$199,"="&amp;$A2,Concentrado!$B$2:$B$199, "=Campeche")</f>
        <v>167</v>
      </c>
      <c r="O2" s="9">
        <f>SUMIFS(Concentrado!P$2:P$199,Concentrado!$A$2:$A$199,"="&amp;$A2,Concentrado!$B$2:$B$199, "=Campeche")</f>
        <v>170</v>
      </c>
      <c r="P2" s="9">
        <f>SUMIFS(Concentrado!Q$2:Q$199,Concentrado!$A$2:$A$199,"="&amp;$A2,Concentrado!$B$2:$B$199, "=Campeche")</f>
        <v>117</v>
      </c>
      <c r="Q2" s="9">
        <f>SUMIFS(Concentrado!R$2:R$199,Concentrado!$A$2:$A$199,"="&amp;$A2,Concentrado!$B$2:$B$199, "=Campeche")</f>
        <v>434</v>
      </c>
      <c r="R2" s="9">
        <f>SUMIFS(Concentrado!S$2:S$199,Concentrado!$A$2:$A$199,"="&amp;$A2,Concentrado!$B$2:$B$199, "=Campeche")</f>
        <v>202</v>
      </c>
      <c r="S2" s="9">
        <f>SUMIFS(Concentrado!T$2:T$199,Concentrado!$A$2:$A$199,"="&amp;$A2,Concentrado!$B$2:$B$199, "=Campeche")</f>
        <v>153</v>
      </c>
      <c r="T2" s="9">
        <f>SUMIFS(Concentrado!U$2:U$199,Concentrado!$A$2:$A$199,"="&amp;$A2,Concentrado!$B$2:$B$199, "=Campeche")</f>
        <v>20</v>
      </c>
      <c r="U2" s="9">
        <f>SUMIFS(Concentrado!V$2:V$199,Concentrado!$A$2:$A$199,"="&amp;$A2,Concentrado!$B$2:$B$199, "=Campeche")</f>
        <v>11</v>
      </c>
      <c r="V2" s="9">
        <f>SUMIFS(Concentrado!W$2:W$199,Concentrado!$A$2:$A$199,"="&amp;$A2,Concentrado!$B$2:$B$199, "=Campeche")</f>
        <v>6</v>
      </c>
      <c r="W2" s="9">
        <f>SUMIFS(Concentrado!X$2:X$199,Concentrado!$A$2:$A$199,"="&amp;$A2,Concentrado!$B$2:$B$199, "=Campeche")</f>
        <v>5</v>
      </c>
      <c r="X2" s="9">
        <f>SUMIFS(Concentrado!Y$2:Y$199,Concentrado!$A$2:$A$199,"="&amp;$A2,Concentrado!$B$2:$B$199, "=Campeche")</f>
        <v>1</v>
      </c>
      <c r="Y2" s="9">
        <f>SUMIFS(Concentrado!Z$2:Z$199,Concentrado!$A$2:$A$199,"="&amp;$A2,Concentrado!$B$2:$B$199, "=Campeche")</f>
        <v>1</v>
      </c>
      <c r="Z2" s="9">
        <f>SUMIFS(Concentrado!AA$2:AA$199,Concentrado!$A$2:$A$199,"="&amp;$A2,Concentrado!$B$2:$B$199, "=Campeche")</f>
        <v>26668</v>
      </c>
    </row>
    <row r="3" spans="1:26" x14ac:dyDescent="0.25">
      <c r="A3" s="6">
        <v>2018</v>
      </c>
      <c r="B3" s="9">
        <f>SUMIFS(Concentrado!C$2:C$199,Concentrado!$A$2:$A$199,"="&amp;$A3,Concentrado!$B$2:$B$199, "=Campeche")</f>
        <v>96</v>
      </c>
      <c r="C3" s="9">
        <f>SUMIFS(Concentrado!D$2:D$199,Concentrado!$A$2:$A$199,"="&amp;$A3,Concentrado!$B$2:$B$199, "=Campeche")</f>
        <v>9719</v>
      </c>
      <c r="D3" s="9">
        <f>SUMIFS(Concentrado!E$2:E$199,Concentrado!$A$2:$A$199,"="&amp;$A3,Concentrado!$B$2:$B$199, "=Campeche")</f>
        <v>5675</v>
      </c>
      <c r="E3" s="9">
        <f>SUMIFS(Concentrado!F$2:F$199,Concentrado!$A$2:$A$199,"="&amp;$A3,Concentrado!$B$2:$B$199, "=Campeche")</f>
        <v>2608</v>
      </c>
      <c r="F3" s="9">
        <f>SUMIFS(Concentrado!G$2:G$199,Concentrado!$A$2:$A$199,"="&amp;$A3,Concentrado!$B$2:$B$199, "=Campeche")</f>
        <v>1449</v>
      </c>
      <c r="G3" s="9">
        <f>SUMIFS(Concentrado!H$2:H$199,Concentrado!$A$2:$A$199,"="&amp;$A3,Concentrado!$B$2:$B$199, "=Campeche")</f>
        <v>901</v>
      </c>
      <c r="H3" s="9">
        <f>SUMIFS(Concentrado!I$2:I$199,Concentrado!$A$2:$A$199,"="&amp;$A3,Concentrado!$B$2:$B$199, "=Campeche")</f>
        <v>720</v>
      </c>
      <c r="I3" s="9">
        <f>SUMIFS(Concentrado!J$2:J$199,Concentrado!$A$2:$A$199,"="&amp;$A3,Concentrado!$B$2:$B$199, "=Campeche")</f>
        <v>527</v>
      </c>
      <c r="J3" s="9">
        <f>SUMIFS(Concentrado!K$2:K$199,Concentrado!$A$2:$A$199,"="&amp;$A3,Concentrado!$B$2:$B$199, "=Campeche")</f>
        <v>410</v>
      </c>
      <c r="K3" s="9">
        <f>SUMIFS(Concentrado!L$2:L$199,Concentrado!$A$2:$A$199,"="&amp;$A3,Concentrado!$B$2:$B$199, "=Campeche")</f>
        <v>283</v>
      </c>
      <c r="L3" s="9">
        <f>SUMIFS(Concentrado!M$2:M$199,Concentrado!$A$2:$A$199,"="&amp;$A3,Concentrado!$B$2:$B$199, "=Campeche")</f>
        <v>225</v>
      </c>
      <c r="M3" s="9">
        <f>SUMIFS(Concentrado!N$2:N$199,Concentrado!$A$2:$A$199,"="&amp;$A3,Concentrado!$B$2:$B$199, "=Campeche")</f>
        <v>209</v>
      </c>
      <c r="N3" s="9">
        <f>SUMIFS(Concentrado!O$2:O$199,Concentrado!$A$2:$A$199,"="&amp;$A3,Concentrado!$B$2:$B$199, "=Campeche")</f>
        <v>147</v>
      </c>
      <c r="O3" s="9">
        <f>SUMIFS(Concentrado!P$2:P$199,Concentrado!$A$2:$A$199,"="&amp;$A3,Concentrado!$B$2:$B$199, "=Campeche")</f>
        <v>143</v>
      </c>
      <c r="P3" s="9">
        <f>SUMIFS(Concentrado!Q$2:Q$199,Concentrado!$A$2:$A$199,"="&amp;$A3,Concentrado!$B$2:$B$199, "=Campeche")</f>
        <v>137</v>
      </c>
      <c r="Q3" s="9">
        <f>SUMIFS(Concentrado!R$2:R$199,Concentrado!$A$2:$A$199,"="&amp;$A3,Concentrado!$B$2:$B$199, "=Campeche")</f>
        <v>468</v>
      </c>
      <c r="R3" s="9">
        <f>SUMIFS(Concentrado!S$2:S$199,Concentrado!$A$2:$A$199,"="&amp;$A3,Concentrado!$B$2:$B$199, "=Campeche")</f>
        <v>247</v>
      </c>
      <c r="S3" s="9">
        <f>SUMIFS(Concentrado!T$2:T$199,Concentrado!$A$2:$A$199,"="&amp;$A3,Concentrado!$B$2:$B$199, "=Campeche")</f>
        <v>224</v>
      </c>
      <c r="T3" s="9">
        <f>SUMIFS(Concentrado!U$2:U$199,Concentrado!$A$2:$A$199,"="&amp;$A3,Concentrado!$B$2:$B$199, "=Campeche")</f>
        <v>30</v>
      </c>
      <c r="U3" s="9">
        <f>SUMIFS(Concentrado!V$2:V$199,Concentrado!$A$2:$A$199,"="&amp;$A3,Concentrado!$B$2:$B$199, "=Campeche")</f>
        <v>14</v>
      </c>
      <c r="V3" s="9">
        <f>SUMIFS(Concentrado!W$2:W$199,Concentrado!$A$2:$A$199,"="&amp;$A3,Concentrado!$B$2:$B$199, "=Campeche")</f>
        <v>5</v>
      </c>
      <c r="W3" s="9">
        <f>SUMIFS(Concentrado!X$2:X$199,Concentrado!$A$2:$A$199,"="&amp;$A3,Concentrado!$B$2:$B$199, "=Campeche")</f>
        <v>1</v>
      </c>
      <c r="X3" s="9">
        <f>SUMIFS(Concentrado!Y$2:Y$199,Concentrado!$A$2:$A$199,"="&amp;$A3,Concentrado!$B$2:$B$199, "=Campeche")</f>
        <v>7</v>
      </c>
      <c r="Y3" s="9">
        <f>SUMIFS(Concentrado!Z$2:Z$199,Concentrado!$A$2:$A$199,"="&amp;$A3,Concentrado!$B$2:$B$199, "=Campeche")</f>
        <v>0</v>
      </c>
      <c r="Z3" s="9">
        <f>SUMIFS(Concentrado!AA$2:AA$199,Concentrado!$A$2:$A$199,"="&amp;$A3,Concentrado!$B$2:$B$199, "=Campeche")</f>
        <v>24245</v>
      </c>
    </row>
    <row r="4" spans="1:26" x14ac:dyDescent="0.25">
      <c r="A4" s="6">
        <v>2019</v>
      </c>
      <c r="B4" s="9">
        <f>SUMIFS(Concentrado!C$2:C$199,Concentrado!$A$2:$A$199,"="&amp;$A4,Concentrado!$B$2:$B$199, "=Campeche")</f>
        <v>285</v>
      </c>
      <c r="C4" s="9">
        <f>SUMIFS(Concentrado!D$2:D$199,Concentrado!$A$2:$A$199,"="&amp;$A4,Concentrado!$B$2:$B$199, "=Campeche")</f>
        <v>9357</v>
      </c>
      <c r="D4" s="9">
        <f>SUMIFS(Concentrado!E$2:E$199,Concentrado!$A$2:$A$199,"="&amp;$A4,Concentrado!$B$2:$B$199, "=Campeche")</f>
        <v>5085</v>
      </c>
      <c r="E4" s="9">
        <f>SUMIFS(Concentrado!F$2:F$199,Concentrado!$A$2:$A$199,"="&amp;$A4,Concentrado!$B$2:$B$199, "=Campeche")</f>
        <v>2497</v>
      </c>
      <c r="F4" s="9">
        <f>SUMIFS(Concentrado!G$2:G$199,Concentrado!$A$2:$A$199,"="&amp;$A4,Concentrado!$B$2:$B$199, "=Campeche")</f>
        <v>1351</v>
      </c>
      <c r="G4" s="9">
        <f>SUMIFS(Concentrado!H$2:H$199,Concentrado!$A$2:$A$199,"="&amp;$A4,Concentrado!$B$2:$B$199, "=Campeche")</f>
        <v>900</v>
      </c>
      <c r="H4" s="9">
        <f>SUMIFS(Concentrado!I$2:I$199,Concentrado!$A$2:$A$199,"="&amp;$A4,Concentrado!$B$2:$B$199, "=Campeche")</f>
        <v>634</v>
      </c>
      <c r="I4" s="9">
        <f>SUMIFS(Concentrado!J$2:J$199,Concentrado!$A$2:$A$199,"="&amp;$A4,Concentrado!$B$2:$B$199, "=Campeche")</f>
        <v>526</v>
      </c>
      <c r="J4" s="9">
        <f>SUMIFS(Concentrado!K$2:K$199,Concentrado!$A$2:$A$199,"="&amp;$A4,Concentrado!$B$2:$B$199, "=Campeche")</f>
        <v>396</v>
      </c>
      <c r="K4" s="9">
        <f>SUMIFS(Concentrado!L$2:L$199,Concentrado!$A$2:$A$199,"="&amp;$A4,Concentrado!$B$2:$B$199, "=Campeche")</f>
        <v>265</v>
      </c>
      <c r="L4" s="9">
        <f>SUMIFS(Concentrado!M$2:M$199,Concentrado!$A$2:$A$199,"="&amp;$A4,Concentrado!$B$2:$B$199, "=Campeche")</f>
        <v>229</v>
      </c>
      <c r="M4" s="9">
        <f>SUMIFS(Concentrado!N$2:N$199,Concentrado!$A$2:$A$199,"="&amp;$A4,Concentrado!$B$2:$B$199, "=Campeche")</f>
        <v>220</v>
      </c>
      <c r="N4" s="9">
        <f>SUMIFS(Concentrado!O$2:O$199,Concentrado!$A$2:$A$199,"="&amp;$A4,Concentrado!$B$2:$B$199, "=Campeche")</f>
        <v>159</v>
      </c>
      <c r="O4" s="9">
        <f>SUMIFS(Concentrado!P$2:P$199,Concentrado!$A$2:$A$199,"="&amp;$A4,Concentrado!$B$2:$B$199, "=Campeche")</f>
        <v>137</v>
      </c>
      <c r="P4" s="9">
        <f>SUMIFS(Concentrado!Q$2:Q$199,Concentrado!$A$2:$A$199,"="&amp;$A4,Concentrado!$B$2:$B$199, "=Campeche")</f>
        <v>117</v>
      </c>
      <c r="Q4" s="9">
        <f>SUMIFS(Concentrado!R$2:R$199,Concentrado!$A$2:$A$199,"="&amp;$A4,Concentrado!$B$2:$B$199, "=Campeche")</f>
        <v>435</v>
      </c>
      <c r="R4" s="9">
        <f>SUMIFS(Concentrado!S$2:S$199,Concentrado!$A$2:$A$199,"="&amp;$A4,Concentrado!$B$2:$B$199, "=Campeche")</f>
        <v>235</v>
      </c>
      <c r="S4" s="9">
        <f>SUMIFS(Concentrado!T$2:T$199,Concentrado!$A$2:$A$199,"="&amp;$A4,Concentrado!$B$2:$B$199, "=Campeche")</f>
        <v>174</v>
      </c>
      <c r="T4" s="9">
        <f>SUMIFS(Concentrado!U$2:U$199,Concentrado!$A$2:$A$199,"="&amp;$A4,Concentrado!$B$2:$B$199, "=Campeche")</f>
        <v>43</v>
      </c>
      <c r="U4" s="9">
        <f>SUMIFS(Concentrado!V$2:V$199,Concentrado!$A$2:$A$199,"="&amp;$A4,Concentrado!$B$2:$B$199, "=Campeche")</f>
        <v>23</v>
      </c>
      <c r="V4" s="9">
        <f>SUMIFS(Concentrado!W$2:W$199,Concentrado!$A$2:$A$199,"="&amp;$A4,Concentrado!$B$2:$B$199, "=Campeche")</f>
        <v>1</v>
      </c>
      <c r="W4" s="9">
        <f>SUMIFS(Concentrado!X$2:X$199,Concentrado!$A$2:$A$199,"="&amp;$A4,Concentrado!$B$2:$B$199, "=Campeche")</f>
        <v>4</v>
      </c>
      <c r="X4" s="9">
        <f>SUMIFS(Concentrado!Y$2:Y$199,Concentrado!$A$2:$A$199,"="&amp;$A4,Concentrado!$B$2:$B$199, "=Campeche")</f>
        <v>2</v>
      </c>
      <c r="Y4" s="9">
        <f>SUMIFS(Concentrado!Z$2:Z$199,Concentrado!$A$2:$A$199,"="&amp;$A4,Concentrado!$B$2:$B$199, "=Campeche")</f>
        <v>0</v>
      </c>
      <c r="Z4" s="9">
        <f>SUMIFS(Concentrado!AA$2:AA$199,Concentrado!$A$2:$A$199,"="&amp;$A4,Concentrado!$B$2:$B$199, "=Campeche")</f>
        <v>23075</v>
      </c>
    </row>
    <row r="5" spans="1:26" x14ac:dyDescent="0.25">
      <c r="A5" s="6">
        <v>2020</v>
      </c>
      <c r="B5" s="9">
        <f>SUMIFS(Concentrado!C$2:C$199,Concentrado!$A$2:$A$199,"="&amp;$A5,Concentrado!$B$2:$B$199, "=Campeche")</f>
        <v>184</v>
      </c>
      <c r="C5" s="9">
        <f>SUMIFS(Concentrado!D$2:D$199,Concentrado!$A$2:$A$199,"="&amp;$A5,Concentrado!$B$2:$B$199, "=Campeche")</f>
        <v>7880</v>
      </c>
      <c r="D5" s="9">
        <f>SUMIFS(Concentrado!E$2:E$199,Concentrado!$A$2:$A$199,"="&amp;$A5,Concentrado!$B$2:$B$199, "=Campeche")</f>
        <v>3235</v>
      </c>
      <c r="E5" s="9">
        <f>SUMIFS(Concentrado!F$2:F$199,Concentrado!$A$2:$A$199,"="&amp;$A5,Concentrado!$B$2:$B$199, "=Campeche")</f>
        <v>1450</v>
      </c>
      <c r="F5" s="9">
        <f>SUMIFS(Concentrado!G$2:G$199,Concentrado!$A$2:$A$199,"="&amp;$A5,Concentrado!$B$2:$B$199, "=Campeche")</f>
        <v>794</v>
      </c>
      <c r="G5" s="9">
        <f>SUMIFS(Concentrado!H$2:H$199,Concentrado!$A$2:$A$199,"="&amp;$A5,Concentrado!$B$2:$B$199, "=Campeche")</f>
        <v>609</v>
      </c>
      <c r="H5" s="9">
        <f>SUMIFS(Concentrado!I$2:I$199,Concentrado!$A$2:$A$199,"="&amp;$A5,Concentrado!$B$2:$B$199, "=Campeche")</f>
        <v>466</v>
      </c>
      <c r="I5" s="9">
        <f>SUMIFS(Concentrado!J$2:J$199,Concentrado!$A$2:$A$199,"="&amp;$A5,Concentrado!$B$2:$B$199, "=Campeche")</f>
        <v>343</v>
      </c>
      <c r="J5" s="9">
        <f>SUMIFS(Concentrado!K$2:K$199,Concentrado!$A$2:$A$199,"="&amp;$A5,Concentrado!$B$2:$B$199, "=Campeche")</f>
        <v>319</v>
      </c>
      <c r="K5" s="9">
        <f>SUMIFS(Concentrado!L$2:L$199,Concentrado!$A$2:$A$199,"="&amp;$A5,Concentrado!$B$2:$B$199, "=Campeche")</f>
        <v>231</v>
      </c>
      <c r="L5" s="9">
        <f>SUMIFS(Concentrado!M$2:M$199,Concentrado!$A$2:$A$199,"="&amp;$A5,Concentrado!$B$2:$B$199, "=Campeche")</f>
        <v>173</v>
      </c>
      <c r="M5" s="9">
        <f>SUMIFS(Concentrado!N$2:N$199,Concentrado!$A$2:$A$199,"="&amp;$A5,Concentrado!$B$2:$B$199, "=Campeche")</f>
        <v>153</v>
      </c>
      <c r="N5" s="9">
        <f>SUMIFS(Concentrado!O$2:O$199,Concentrado!$A$2:$A$199,"="&amp;$A5,Concentrado!$B$2:$B$199, "=Campeche")</f>
        <v>124</v>
      </c>
      <c r="O5" s="9">
        <f>SUMIFS(Concentrado!P$2:P$199,Concentrado!$A$2:$A$199,"="&amp;$A5,Concentrado!$B$2:$B$199, "=Campeche")</f>
        <v>92</v>
      </c>
      <c r="P5" s="9">
        <f>SUMIFS(Concentrado!Q$2:Q$199,Concentrado!$A$2:$A$199,"="&amp;$A5,Concentrado!$B$2:$B$199, "=Campeche")</f>
        <v>98</v>
      </c>
      <c r="Q5" s="9">
        <f>SUMIFS(Concentrado!R$2:R$199,Concentrado!$A$2:$A$199,"="&amp;$A5,Concentrado!$B$2:$B$199, "=Campeche")</f>
        <v>354</v>
      </c>
      <c r="R5" s="9">
        <f>SUMIFS(Concentrado!S$2:S$199,Concentrado!$A$2:$A$199,"="&amp;$A5,Concentrado!$B$2:$B$199, "=Campeche")</f>
        <v>156</v>
      </c>
      <c r="S5" s="9">
        <f>SUMIFS(Concentrado!T$2:T$199,Concentrado!$A$2:$A$199,"="&amp;$A5,Concentrado!$B$2:$B$199, "=Campeche")</f>
        <v>132</v>
      </c>
      <c r="T5" s="9">
        <f>SUMIFS(Concentrado!U$2:U$199,Concentrado!$A$2:$A$199,"="&amp;$A5,Concentrado!$B$2:$B$199, "=Campeche")</f>
        <v>16</v>
      </c>
      <c r="U5" s="9">
        <f>SUMIFS(Concentrado!V$2:V$199,Concentrado!$A$2:$A$199,"="&amp;$A5,Concentrado!$B$2:$B$199, "=Campeche")</f>
        <v>16</v>
      </c>
      <c r="V5" s="9">
        <f>SUMIFS(Concentrado!W$2:W$199,Concentrado!$A$2:$A$199,"="&amp;$A5,Concentrado!$B$2:$B$199, "=Campeche")</f>
        <v>3</v>
      </c>
      <c r="W5" s="9">
        <f>SUMIFS(Concentrado!X$2:X$199,Concentrado!$A$2:$A$199,"="&amp;$A5,Concentrado!$B$2:$B$199, "=Campeche")</f>
        <v>2</v>
      </c>
      <c r="X5" s="9">
        <f>SUMIFS(Concentrado!Y$2:Y$199,Concentrado!$A$2:$A$199,"="&amp;$A5,Concentrado!$B$2:$B$199, "=Campeche")</f>
        <v>3</v>
      </c>
      <c r="Y5" s="9">
        <f>SUMIFS(Concentrado!Z$2:Z$199,Concentrado!$A$2:$A$199,"="&amp;$A5,Concentrado!$B$2:$B$199, "=Campeche")</f>
        <v>1</v>
      </c>
      <c r="Z5" s="9">
        <f>SUMIFS(Concentrado!AA$2:AA$199,Concentrado!$A$2:$A$199,"="&amp;$A5,Concentrado!$B$2:$B$199, "=Campeche")</f>
        <v>16834</v>
      </c>
    </row>
    <row r="6" spans="1:26" x14ac:dyDescent="0.25">
      <c r="A6" s="6">
        <v>2021</v>
      </c>
      <c r="B6" s="9">
        <f>SUMIFS(Concentrado!C$2:C$199,Concentrado!$A$2:$A$199,"="&amp;$A6,Concentrado!$B$2:$B$199, "=Campeche")</f>
        <v>140</v>
      </c>
      <c r="C6" s="9">
        <f>SUMIFS(Concentrado!D$2:D$199,Concentrado!$A$2:$A$199,"="&amp;$A6,Concentrado!$B$2:$B$199, "=Campeche")</f>
        <v>7836</v>
      </c>
      <c r="D6" s="9">
        <f>SUMIFS(Concentrado!E$2:E$199,Concentrado!$A$2:$A$199,"="&amp;$A6,Concentrado!$B$2:$B$199, "=Campeche")</f>
        <v>3717</v>
      </c>
      <c r="E6" s="9">
        <f>SUMIFS(Concentrado!F$2:F$199,Concentrado!$A$2:$A$199,"="&amp;$A6,Concentrado!$B$2:$B$199, "=Campeche")</f>
        <v>1701</v>
      </c>
      <c r="F6" s="9">
        <f>SUMIFS(Concentrado!G$2:G$199,Concentrado!$A$2:$A$199,"="&amp;$A6,Concentrado!$B$2:$B$199, "=Campeche")</f>
        <v>992</v>
      </c>
      <c r="G6" s="9">
        <f>SUMIFS(Concentrado!H$2:H$199,Concentrado!$A$2:$A$199,"="&amp;$A6,Concentrado!$B$2:$B$199, "=Campeche")</f>
        <v>761</v>
      </c>
      <c r="H6" s="9">
        <f>SUMIFS(Concentrado!I$2:I$199,Concentrado!$A$2:$A$199,"="&amp;$A6,Concentrado!$B$2:$B$199, "=Campeche")</f>
        <v>541</v>
      </c>
      <c r="I6" s="9">
        <f>SUMIFS(Concentrado!J$2:J$199,Concentrado!$A$2:$A$199,"="&amp;$A6,Concentrado!$B$2:$B$199, "=Campeche")</f>
        <v>470</v>
      </c>
      <c r="J6" s="9">
        <f>SUMIFS(Concentrado!K$2:K$199,Concentrado!$A$2:$A$199,"="&amp;$A6,Concentrado!$B$2:$B$199, "=Campeche")</f>
        <v>355</v>
      </c>
      <c r="K6" s="9">
        <f>SUMIFS(Concentrado!L$2:L$199,Concentrado!$A$2:$A$199,"="&amp;$A6,Concentrado!$B$2:$B$199, "=Campeche")</f>
        <v>249</v>
      </c>
      <c r="L6" s="9">
        <f>SUMIFS(Concentrado!M$2:M$199,Concentrado!$A$2:$A$199,"="&amp;$A6,Concentrado!$B$2:$B$199, "=Campeche")</f>
        <v>201</v>
      </c>
      <c r="M6" s="9">
        <f>SUMIFS(Concentrado!N$2:N$199,Concentrado!$A$2:$A$199,"="&amp;$A6,Concentrado!$B$2:$B$199, "=Campeche")</f>
        <v>153</v>
      </c>
      <c r="N6" s="9">
        <f>SUMIFS(Concentrado!O$2:O$199,Concentrado!$A$2:$A$199,"="&amp;$A6,Concentrado!$B$2:$B$199, "=Campeche")</f>
        <v>113</v>
      </c>
      <c r="O6" s="9">
        <f>SUMIFS(Concentrado!P$2:P$199,Concentrado!$A$2:$A$199,"="&amp;$A6,Concentrado!$B$2:$B$199, "=Campeche")</f>
        <v>109</v>
      </c>
      <c r="P6" s="9">
        <f>SUMIFS(Concentrado!Q$2:Q$199,Concentrado!$A$2:$A$199,"="&amp;$A6,Concentrado!$B$2:$B$199, "=Campeche")</f>
        <v>117</v>
      </c>
      <c r="Q6" s="9">
        <f>SUMIFS(Concentrado!R$2:R$199,Concentrado!$A$2:$A$199,"="&amp;$A6,Concentrado!$B$2:$B$199, "=Campeche")</f>
        <v>381</v>
      </c>
      <c r="R6" s="9">
        <f>SUMIFS(Concentrado!S$2:S$199,Concentrado!$A$2:$A$199,"="&amp;$A6,Concentrado!$B$2:$B$199, "=Campeche")</f>
        <v>172</v>
      </c>
      <c r="S6" s="9">
        <f>SUMIFS(Concentrado!T$2:T$199,Concentrado!$A$2:$A$199,"="&amp;$A6,Concentrado!$B$2:$B$199, "=Campeche")</f>
        <v>167</v>
      </c>
      <c r="T6" s="9">
        <f>SUMIFS(Concentrado!U$2:U$199,Concentrado!$A$2:$A$199,"="&amp;$A6,Concentrado!$B$2:$B$199, "=Campeche")</f>
        <v>27</v>
      </c>
      <c r="U6" s="9">
        <f>SUMIFS(Concentrado!V$2:V$199,Concentrado!$A$2:$A$199,"="&amp;$A6,Concentrado!$B$2:$B$199, "=Campeche")</f>
        <v>10</v>
      </c>
      <c r="V6" s="9">
        <f>SUMIFS(Concentrado!W$2:W$199,Concentrado!$A$2:$A$199,"="&amp;$A6,Concentrado!$B$2:$B$199, "=Campeche")</f>
        <v>2</v>
      </c>
      <c r="W6" s="9">
        <f>SUMIFS(Concentrado!X$2:X$199,Concentrado!$A$2:$A$199,"="&amp;$A6,Concentrado!$B$2:$B$199, "=Campeche")</f>
        <v>2</v>
      </c>
      <c r="X6" s="9">
        <f>SUMIFS(Concentrado!Y$2:Y$199,Concentrado!$A$2:$A$199,"="&amp;$A6,Concentrado!$B$2:$B$199, "=Campeche")</f>
        <v>1</v>
      </c>
      <c r="Y6" s="9">
        <f>SUMIFS(Concentrado!Z$2:Z$199,Concentrado!$A$2:$A$199,"="&amp;$A6,Concentrado!$B$2:$B$199, "=Campeche")</f>
        <v>0</v>
      </c>
      <c r="Z6" s="9">
        <f>SUMIFS(Concentrado!AA$2:AA$199,Concentrado!$A$2:$A$199,"="&amp;$A6,Concentrado!$B$2:$B$199, "=Campeche")</f>
        <v>18217</v>
      </c>
    </row>
    <row r="7" spans="1:26" x14ac:dyDescent="0.25">
      <c r="A7" s="6">
        <v>2022</v>
      </c>
      <c r="B7" s="9">
        <f>SUMIFS(Concentrado!C$2:C$199,Concentrado!$A$2:$A$199,"="&amp;$A7,Concentrado!$B$2:$B$199, "=Campeche")</f>
        <v>191</v>
      </c>
      <c r="C7" s="9">
        <f>SUMIFS(Concentrado!D$2:D$199,Concentrado!$A$2:$A$199,"="&amp;$A7,Concentrado!$B$2:$B$199, "=Campeche")</f>
        <v>6861</v>
      </c>
      <c r="D7" s="9">
        <f>SUMIFS(Concentrado!E$2:E$199,Concentrado!$A$2:$A$199,"="&amp;$A7,Concentrado!$B$2:$B$199, "=Campeche")</f>
        <v>3726</v>
      </c>
      <c r="E7" s="9">
        <f>SUMIFS(Concentrado!F$2:F$199,Concentrado!$A$2:$A$199,"="&amp;$A7,Concentrado!$B$2:$B$199, "=Campeche")</f>
        <v>1840</v>
      </c>
      <c r="F7" s="9">
        <f>SUMIFS(Concentrado!G$2:G$199,Concentrado!$A$2:$A$199,"="&amp;$A7,Concentrado!$B$2:$B$199, "=Campeche")</f>
        <v>1057</v>
      </c>
      <c r="G7" s="9">
        <f>SUMIFS(Concentrado!H$2:H$199,Concentrado!$A$2:$A$199,"="&amp;$A7,Concentrado!$B$2:$B$199, "=Campeche")</f>
        <v>732</v>
      </c>
      <c r="H7" s="9">
        <f>SUMIFS(Concentrado!I$2:I$199,Concentrado!$A$2:$A$199,"="&amp;$A7,Concentrado!$B$2:$B$199, "=Campeche")</f>
        <v>603</v>
      </c>
      <c r="I7" s="9">
        <f>SUMIFS(Concentrado!J$2:J$199,Concentrado!$A$2:$A$199,"="&amp;$A7,Concentrado!$B$2:$B$199, "=Campeche")</f>
        <v>492</v>
      </c>
      <c r="J7" s="9">
        <f>SUMIFS(Concentrado!K$2:K$199,Concentrado!$A$2:$A$199,"="&amp;$A7,Concentrado!$B$2:$B$199, "=Campeche")</f>
        <v>336</v>
      </c>
      <c r="K7" s="9">
        <f>SUMIFS(Concentrado!L$2:L$199,Concentrado!$A$2:$A$199,"="&amp;$A7,Concentrado!$B$2:$B$199, "=Campeche")</f>
        <v>237</v>
      </c>
      <c r="L7" s="9">
        <f>SUMIFS(Concentrado!M$2:M$199,Concentrado!$A$2:$A$199,"="&amp;$A7,Concentrado!$B$2:$B$199, "=Campeche")</f>
        <v>166</v>
      </c>
      <c r="M7" s="9">
        <f>SUMIFS(Concentrado!N$2:N$199,Concentrado!$A$2:$A$199,"="&amp;$A7,Concentrado!$B$2:$B$199, "=Campeche")</f>
        <v>144</v>
      </c>
      <c r="N7" s="9">
        <f>SUMIFS(Concentrado!O$2:O$199,Concentrado!$A$2:$A$199,"="&amp;$A7,Concentrado!$B$2:$B$199, "=Campeche")</f>
        <v>140</v>
      </c>
      <c r="O7" s="9">
        <f>SUMIFS(Concentrado!P$2:P$199,Concentrado!$A$2:$A$199,"="&amp;$A7,Concentrado!$B$2:$B$199, "=Campeche")</f>
        <v>118</v>
      </c>
      <c r="P7" s="9">
        <f>SUMIFS(Concentrado!Q$2:Q$199,Concentrado!$A$2:$A$199,"="&amp;$A7,Concentrado!$B$2:$B$199, "=Campeche")</f>
        <v>81</v>
      </c>
      <c r="Q7" s="9">
        <f>SUMIFS(Concentrado!R$2:R$199,Concentrado!$A$2:$A$199,"="&amp;$A7,Concentrado!$B$2:$B$199, "=Campeche")</f>
        <v>364</v>
      </c>
      <c r="R7" s="9">
        <f>SUMIFS(Concentrado!S$2:S$199,Concentrado!$A$2:$A$199,"="&amp;$A7,Concentrado!$B$2:$B$199, "=Campeche")</f>
        <v>180</v>
      </c>
      <c r="S7" s="9">
        <f>SUMIFS(Concentrado!T$2:T$199,Concentrado!$A$2:$A$199,"="&amp;$A7,Concentrado!$B$2:$B$199, "=Campeche")</f>
        <v>140</v>
      </c>
      <c r="T7" s="9">
        <f>SUMIFS(Concentrado!U$2:U$199,Concentrado!$A$2:$A$199,"="&amp;$A7,Concentrado!$B$2:$B$199, "=Campeche")</f>
        <v>14</v>
      </c>
      <c r="U7" s="9">
        <f>SUMIFS(Concentrado!V$2:V$199,Concentrado!$A$2:$A$199,"="&amp;$A7,Concentrado!$B$2:$B$199, "=Campeche")</f>
        <v>10</v>
      </c>
      <c r="V7" s="9">
        <f>SUMIFS(Concentrado!W$2:W$199,Concentrado!$A$2:$A$199,"="&amp;$A7,Concentrado!$B$2:$B$199, "=Campeche")</f>
        <v>5</v>
      </c>
      <c r="W7" s="9">
        <f>SUMIFS(Concentrado!X$2:X$199,Concentrado!$A$2:$A$199,"="&amp;$A7,Concentrado!$B$2:$B$199, "=Campeche")</f>
        <v>1</v>
      </c>
      <c r="X7" s="9">
        <f>SUMIFS(Concentrado!Y$2:Y$199,Concentrado!$A$2:$A$199,"="&amp;$A7,Concentrado!$B$2:$B$199, "=Campeche")</f>
        <v>1</v>
      </c>
      <c r="Y7" s="9">
        <f>SUMIFS(Concentrado!Z$2:Z$199,Concentrado!$A$2:$A$199,"="&amp;$A7,Concentrado!$B$2:$B$199, "=Campeche")</f>
        <v>2</v>
      </c>
      <c r="Z7" s="9">
        <f>SUMIFS(Concentrado!AA$2:AA$199,Concentrado!$A$2:$A$199,"="&amp;$A7,Concentrado!$B$2:$B$199, "=Campeche")</f>
        <v>17441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"=Chiapas")</f>
        <v>5230</v>
      </c>
      <c r="C2" s="9">
        <f>SUMIFS(Concentrado!D$2:D$199,Concentrado!$A$2:$A$199,"="&amp;$A2,Concentrado!$B$2:$B$199, "=Chiapas")</f>
        <v>58558</v>
      </c>
      <c r="D2" s="9">
        <f>SUMIFS(Concentrado!E$2:E$199,Concentrado!$A$2:$A$199,"="&amp;$A2,Concentrado!$B$2:$B$199, "=Chiapas")</f>
        <v>17884</v>
      </c>
      <c r="E2" s="9">
        <f>SUMIFS(Concentrado!F$2:F$199,Concentrado!$A$2:$A$199,"="&amp;$A2,Concentrado!$B$2:$B$199, "=Chiapas")</f>
        <v>8530</v>
      </c>
      <c r="F2" s="9">
        <f>SUMIFS(Concentrado!G$2:G$199,Concentrado!$A$2:$A$199,"="&amp;$A2,Concentrado!$B$2:$B$199, "=Chiapas")</f>
        <v>5221</v>
      </c>
      <c r="G2" s="9">
        <f>SUMIFS(Concentrado!H$2:H$199,Concentrado!$A$2:$A$199,"="&amp;$A2,Concentrado!$B$2:$B$199, "=Chiapas")</f>
        <v>3580</v>
      </c>
      <c r="H2" s="9">
        <f>SUMIFS(Concentrado!I$2:I$199,Concentrado!$A$2:$A$199,"="&amp;$A2,Concentrado!$B$2:$B$199, "=Chiapas")</f>
        <v>2661</v>
      </c>
      <c r="I2" s="9">
        <f>SUMIFS(Concentrado!J$2:J$199,Concentrado!$A$2:$A$199,"="&amp;$A2,Concentrado!$B$2:$B$199, "=Chiapas")</f>
        <v>1969</v>
      </c>
      <c r="J2" s="9">
        <f>SUMIFS(Concentrado!K$2:K$199,Concentrado!$A$2:$A$199,"="&amp;$A2,Concentrado!$B$2:$B$199, "=Chiapas")</f>
        <v>1526</v>
      </c>
      <c r="K2" s="9">
        <f>SUMIFS(Concentrado!L$2:L$199,Concentrado!$A$2:$A$199,"="&amp;$A2,Concentrado!$B$2:$B$199, "=Chiapas")</f>
        <v>1120</v>
      </c>
      <c r="L2" s="9">
        <f>SUMIFS(Concentrado!M$2:M$199,Concentrado!$A$2:$A$199,"="&amp;$A2,Concentrado!$B$2:$B$199, "=Chiapas")</f>
        <v>917</v>
      </c>
      <c r="M2" s="9">
        <f>SUMIFS(Concentrado!N$2:N$199,Concentrado!$A$2:$A$199,"="&amp;$A2,Concentrado!$B$2:$B$199, "=Chiapas")</f>
        <v>743</v>
      </c>
      <c r="N2" s="9">
        <f>SUMIFS(Concentrado!O$2:O$199,Concentrado!$A$2:$A$199,"="&amp;$A2,Concentrado!$B$2:$B$199, "=Chiapas")</f>
        <v>593</v>
      </c>
      <c r="O2" s="9">
        <f>SUMIFS(Concentrado!P$2:P$199,Concentrado!$A$2:$A$199,"="&amp;$A2,Concentrado!$B$2:$B$199, "=Chiapas")</f>
        <v>503</v>
      </c>
      <c r="P2" s="9">
        <f>SUMIFS(Concentrado!Q$2:Q$199,Concentrado!$A$2:$A$199,"="&amp;$A2,Concentrado!$B$2:$B$199, "=Chiapas")</f>
        <v>409</v>
      </c>
      <c r="Q2" s="9">
        <f>SUMIFS(Concentrado!R$2:R$199,Concentrado!$A$2:$A$199,"="&amp;$A2,Concentrado!$B$2:$B$199, "=Chiapas")</f>
        <v>1743</v>
      </c>
      <c r="R2" s="9">
        <f>SUMIFS(Concentrado!S$2:S$199,Concentrado!$A$2:$A$199,"="&amp;$A2,Concentrado!$B$2:$B$199, "=Chiapas")</f>
        <v>862</v>
      </c>
      <c r="S2" s="9">
        <f>SUMIFS(Concentrado!T$2:T$199,Concentrado!$A$2:$A$199,"="&amp;$A2,Concentrado!$B$2:$B$199, "=Chiapas")</f>
        <v>718</v>
      </c>
      <c r="T2" s="9">
        <f>SUMIFS(Concentrado!U$2:U$199,Concentrado!$A$2:$A$199,"="&amp;$A2,Concentrado!$B$2:$B$199, "=Chiapas")</f>
        <v>153</v>
      </c>
      <c r="U2" s="9">
        <f>SUMIFS(Concentrado!V$2:V$199,Concentrado!$A$2:$A$199,"="&amp;$A2,Concentrado!$B$2:$B$199, "=Chiapas")</f>
        <v>85</v>
      </c>
      <c r="V2" s="9">
        <f>SUMIFS(Concentrado!W$2:W$199,Concentrado!$A$2:$A$199,"="&amp;$A2,Concentrado!$B$2:$B$199, "=Chiapas")</f>
        <v>12</v>
      </c>
      <c r="W2" s="9">
        <f>SUMIFS(Concentrado!X$2:X$199,Concentrado!$A$2:$A$199,"="&amp;$A2,Concentrado!$B$2:$B$199, "=Chiapas")</f>
        <v>10</v>
      </c>
      <c r="X2" s="9">
        <f>SUMIFS(Concentrado!Y$2:Y$199,Concentrado!$A$2:$A$199,"="&amp;$A2,Concentrado!$B$2:$B$199, "=Chiapas")</f>
        <v>5</v>
      </c>
      <c r="Y2" s="9">
        <f>SUMIFS(Concentrado!Z$2:Z$199,Concentrado!$A$2:$A$199,"="&amp;$A2,Concentrado!$B$2:$B$199, "=Chiapas")</f>
        <v>14</v>
      </c>
      <c r="Z2" s="9">
        <f>SUMIFS(Concentrado!AA$2:AA$199,Concentrado!$A$2:$A$199,"="&amp;$A2,Concentrado!$B$2:$B$199, "=Chiapas")</f>
        <v>113046</v>
      </c>
    </row>
    <row r="3" spans="1:26" x14ac:dyDescent="0.25">
      <c r="A3" s="6">
        <v>2018</v>
      </c>
      <c r="B3" s="9">
        <f>SUMIFS(Concentrado!C$2:C$199,Concentrado!$A$2:$A$199,"="&amp;$A3,Concentrado!$B$2:$B$199, "=Chiapas")</f>
        <v>5789</v>
      </c>
      <c r="C3" s="9">
        <f>SUMIFS(Concentrado!D$2:D$199,Concentrado!$A$2:$A$199,"="&amp;$A3,Concentrado!$B$2:$B$199, "=Chiapas")</f>
        <v>54659</v>
      </c>
      <c r="D3" s="9">
        <f>SUMIFS(Concentrado!E$2:E$199,Concentrado!$A$2:$A$199,"="&amp;$A3,Concentrado!$B$2:$B$199, "=Chiapas")</f>
        <v>16966</v>
      </c>
      <c r="E3" s="9">
        <f>SUMIFS(Concentrado!F$2:F$199,Concentrado!$A$2:$A$199,"="&amp;$A3,Concentrado!$B$2:$B$199, "=Chiapas")</f>
        <v>8170</v>
      </c>
      <c r="F3" s="9">
        <f>SUMIFS(Concentrado!G$2:G$199,Concentrado!$A$2:$A$199,"="&amp;$A3,Concentrado!$B$2:$B$199, "=Chiapas")</f>
        <v>5141</v>
      </c>
      <c r="G3" s="9">
        <f>SUMIFS(Concentrado!H$2:H$199,Concentrado!$A$2:$A$199,"="&amp;$A3,Concentrado!$B$2:$B$199, "=Chiapas")</f>
        <v>3652</v>
      </c>
      <c r="H3" s="9">
        <f>SUMIFS(Concentrado!I$2:I$199,Concentrado!$A$2:$A$199,"="&amp;$A3,Concentrado!$B$2:$B$199, "=Chiapas")</f>
        <v>2719</v>
      </c>
      <c r="I3" s="9">
        <f>SUMIFS(Concentrado!J$2:J$199,Concentrado!$A$2:$A$199,"="&amp;$A3,Concentrado!$B$2:$B$199, "=Chiapas")</f>
        <v>1972</v>
      </c>
      <c r="J3" s="9">
        <f>SUMIFS(Concentrado!K$2:K$199,Concentrado!$A$2:$A$199,"="&amp;$A3,Concentrado!$B$2:$B$199, "=Chiapas")</f>
        <v>1410</v>
      </c>
      <c r="K3" s="9">
        <f>SUMIFS(Concentrado!L$2:L$199,Concentrado!$A$2:$A$199,"="&amp;$A3,Concentrado!$B$2:$B$199, "=Chiapas")</f>
        <v>1014</v>
      </c>
      <c r="L3" s="9">
        <f>SUMIFS(Concentrado!M$2:M$199,Concentrado!$A$2:$A$199,"="&amp;$A3,Concentrado!$B$2:$B$199, "=Chiapas")</f>
        <v>864</v>
      </c>
      <c r="M3" s="9">
        <f>SUMIFS(Concentrado!N$2:N$199,Concentrado!$A$2:$A$199,"="&amp;$A3,Concentrado!$B$2:$B$199, "=Chiapas")</f>
        <v>709</v>
      </c>
      <c r="N3" s="9">
        <f>SUMIFS(Concentrado!O$2:O$199,Concentrado!$A$2:$A$199,"="&amp;$A3,Concentrado!$B$2:$B$199, "=Chiapas")</f>
        <v>572</v>
      </c>
      <c r="O3" s="9">
        <f>SUMIFS(Concentrado!P$2:P$199,Concentrado!$A$2:$A$199,"="&amp;$A3,Concentrado!$B$2:$B$199, "=Chiapas")</f>
        <v>483</v>
      </c>
      <c r="P3" s="9">
        <f>SUMIFS(Concentrado!Q$2:Q$199,Concentrado!$A$2:$A$199,"="&amp;$A3,Concentrado!$B$2:$B$199, "=Chiapas")</f>
        <v>457</v>
      </c>
      <c r="Q3" s="9">
        <f>SUMIFS(Concentrado!R$2:R$199,Concentrado!$A$2:$A$199,"="&amp;$A3,Concentrado!$B$2:$B$199, "=Chiapas")</f>
        <v>1713</v>
      </c>
      <c r="R3" s="9">
        <f>SUMIFS(Concentrado!S$2:S$199,Concentrado!$A$2:$A$199,"="&amp;$A3,Concentrado!$B$2:$B$199, "=Chiapas")</f>
        <v>899</v>
      </c>
      <c r="S3" s="9">
        <f>SUMIFS(Concentrado!T$2:T$199,Concentrado!$A$2:$A$199,"="&amp;$A3,Concentrado!$B$2:$B$199, "=Chiapas")</f>
        <v>776</v>
      </c>
      <c r="T3" s="9">
        <f>SUMIFS(Concentrado!U$2:U$199,Concentrado!$A$2:$A$199,"="&amp;$A3,Concentrado!$B$2:$B$199, "=Chiapas")</f>
        <v>167</v>
      </c>
      <c r="U3" s="9">
        <f>SUMIFS(Concentrado!V$2:V$199,Concentrado!$A$2:$A$199,"="&amp;$A3,Concentrado!$B$2:$B$199, "=Chiapas")</f>
        <v>90</v>
      </c>
      <c r="V3" s="9">
        <f>SUMIFS(Concentrado!W$2:W$199,Concentrado!$A$2:$A$199,"="&amp;$A3,Concentrado!$B$2:$B$199, "=Chiapas")</f>
        <v>5</v>
      </c>
      <c r="W3" s="9">
        <f>SUMIFS(Concentrado!X$2:X$199,Concentrado!$A$2:$A$199,"="&amp;$A3,Concentrado!$B$2:$B$199, "=Chiapas")</f>
        <v>9</v>
      </c>
      <c r="X3" s="9">
        <f>SUMIFS(Concentrado!Y$2:Y$199,Concentrado!$A$2:$A$199,"="&amp;$A3,Concentrado!$B$2:$B$199, "=Chiapas")</f>
        <v>19</v>
      </c>
      <c r="Y3" s="9">
        <f>SUMIFS(Concentrado!Z$2:Z$199,Concentrado!$A$2:$A$199,"="&amp;$A3,Concentrado!$B$2:$B$199, "=Chiapas")</f>
        <v>3</v>
      </c>
      <c r="Z3" s="9">
        <f>SUMIFS(Concentrado!AA$2:AA$199,Concentrado!$A$2:$A$199,"="&amp;$A3,Concentrado!$B$2:$B$199, "=Chiapas")</f>
        <v>108258</v>
      </c>
    </row>
    <row r="4" spans="1:26" x14ac:dyDescent="0.25">
      <c r="A4" s="6">
        <v>2019</v>
      </c>
      <c r="B4" s="9">
        <f>SUMIFS(Concentrado!C$2:C$199,Concentrado!$A$2:$A$199,"="&amp;$A4,Concentrado!$B$2:$B$199, "=Chiapas")</f>
        <v>5029</v>
      </c>
      <c r="C4" s="9">
        <f>SUMIFS(Concentrado!D$2:D$199,Concentrado!$A$2:$A$199,"="&amp;$A4,Concentrado!$B$2:$B$199, "=Chiapas")</f>
        <v>56203</v>
      </c>
      <c r="D4" s="9">
        <f>SUMIFS(Concentrado!E$2:E$199,Concentrado!$A$2:$A$199,"="&amp;$A4,Concentrado!$B$2:$B$199, "=Chiapas")</f>
        <v>19098</v>
      </c>
      <c r="E4" s="9">
        <f>SUMIFS(Concentrado!F$2:F$199,Concentrado!$A$2:$A$199,"="&amp;$A4,Concentrado!$B$2:$B$199, "=Chiapas")</f>
        <v>9485</v>
      </c>
      <c r="F4" s="9">
        <f>SUMIFS(Concentrado!G$2:G$199,Concentrado!$A$2:$A$199,"="&amp;$A4,Concentrado!$B$2:$B$199, "=Chiapas")</f>
        <v>5665</v>
      </c>
      <c r="G4" s="9">
        <f>SUMIFS(Concentrado!H$2:H$199,Concentrado!$A$2:$A$199,"="&amp;$A4,Concentrado!$B$2:$B$199, "=Chiapas")</f>
        <v>3857</v>
      </c>
      <c r="H4" s="9">
        <f>SUMIFS(Concentrado!I$2:I$199,Concentrado!$A$2:$A$199,"="&amp;$A4,Concentrado!$B$2:$B$199, "=Chiapas")</f>
        <v>2768</v>
      </c>
      <c r="I4" s="9">
        <f>SUMIFS(Concentrado!J$2:J$199,Concentrado!$A$2:$A$199,"="&amp;$A4,Concentrado!$B$2:$B$199, "=Chiapas")</f>
        <v>2287</v>
      </c>
      <c r="J4" s="9">
        <f>SUMIFS(Concentrado!K$2:K$199,Concentrado!$A$2:$A$199,"="&amp;$A4,Concentrado!$B$2:$B$199, "=Chiapas")</f>
        <v>1584</v>
      </c>
      <c r="K4" s="9">
        <f>SUMIFS(Concentrado!L$2:L$199,Concentrado!$A$2:$A$199,"="&amp;$A4,Concentrado!$B$2:$B$199, "=Chiapas")</f>
        <v>1233</v>
      </c>
      <c r="L4" s="9">
        <f>SUMIFS(Concentrado!M$2:M$199,Concentrado!$A$2:$A$199,"="&amp;$A4,Concentrado!$B$2:$B$199, "=Chiapas")</f>
        <v>996</v>
      </c>
      <c r="M4" s="9">
        <f>SUMIFS(Concentrado!N$2:N$199,Concentrado!$A$2:$A$199,"="&amp;$A4,Concentrado!$B$2:$B$199, "=Chiapas")</f>
        <v>796</v>
      </c>
      <c r="N4" s="9">
        <f>SUMIFS(Concentrado!O$2:O$199,Concentrado!$A$2:$A$199,"="&amp;$A4,Concentrado!$B$2:$B$199, "=Chiapas")</f>
        <v>663</v>
      </c>
      <c r="O4" s="9">
        <f>SUMIFS(Concentrado!P$2:P$199,Concentrado!$A$2:$A$199,"="&amp;$A4,Concentrado!$B$2:$B$199, "=Chiapas")</f>
        <v>536</v>
      </c>
      <c r="P4" s="9">
        <f>SUMIFS(Concentrado!Q$2:Q$199,Concentrado!$A$2:$A$199,"="&amp;$A4,Concentrado!$B$2:$B$199, "=Chiapas")</f>
        <v>498</v>
      </c>
      <c r="Q4" s="9">
        <f>SUMIFS(Concentrado!R$2:R$199,Concentrado!$A$2:$A$199,"="&amp;$A4,Concentrado!$B$2:$B$199, "=Chiapas")</f>
        <v>1859</v>
      </c>
      <c r="R4" s="9">
        <f>SUMIFS(Concentrado!S$2:S$199,Concentrado!$A$2:$A$199,"="&amp;$A4,Concentrado!$B$2:$B$199, "=Chiapas")</f>
        <v>970</v>
      </c>
      <c r="S4" s="9">
        <f>SUMIFS(Concentrado!T$2:T$199,Concentrado!$A$2:$A$199,"="&amp;$A4,Concentrado!$B$2:$B$199, "=Chiapas")</f>
        <v>895</v>
      </c>
      <c r="T4" s="9">
        <f>SUMIFS(Concentrado!U$2:U$199,Concentrado!$A$2:$A$199,"="&amp;$A4,Concentrado!$B$2:$B$199, "=Chiapas")</f>
        <v>185</v>
      </c>
      <c r="U4" s="9">
        <f>SUMIFS(Concentrado!V$2:V$199,Concentrado!$A$2:$A$199,"="&amp;$A4,Concentrado!$B$2:$B$199, "=Chiapas")</f>
        <v>125</v>
      </c>
      <c r="V4" s="9">
        <f>SUMIFS(Concentrado!W$2:W$199,Concentrado!$A$2:$A$199,"="&amp;$A4,Concentrado!$B$2:$B$199, "=Chiapas")</f>
        <v>14</v>
      </c>
      <c r="W4" s="9">
        <f>SUMIFS(Concentrado!X$2:X$199,Concentrado!$A$2:$A$199,"="&amp;$A4,Concentrado!$B$2:$B$199, "=Chiapas")</f>
        <v>19</v>
      </c>
      <c r="X4" s="9">
        <f>SUMIFS(Concentrado!Y$2:Y$199,Concentrado!$A$2:$A$199,"="&amp;$A4,Concentrado!$B$2:$B$199, "=Chiapas")</f>
        <v>33</v>
      </c>
      <c r="Y4" s="9">
        <f>SUMIFS(Concentrado!Z$2:Z$199,Concentrado!$A$2:$A$199,"="&amp;$A4,Concentrado!$B$2:$B$199, "=Chiapas")</f>
        <v>0</v>
      </c>
      <c r="Z4" s="9">
        <f>SUMIFS(Concentrado!AA$2:AA$199,Concentrado!$A$2:$A$199,"="&amp;$A4,Concentrado!$B$2:$B$199, "=Chiapas")</f>
        <v>114798</v>
      </c>
    </row>
    <row r="5" spans="1:26" x14ac:dyDescent="0.25">
      <c r="A5" s="6">
        <v>2020</v>
      </c>
      <c r="B5" s="9">
        <f>SUMIFS(Concentrado!C$2:C$199,Concentrado!$A$2:$A$199,"="&amp;$A5,Concentrado!$B$2:$B$199, "=Chiapas")</f>
        <v>3453</v>
      </c>
      <c r="C5" s="9">
        <f>SUMIFS(Concentrado!D$2:D$199,Concentrado!$A$2:$A$199,"="&amp;$A5,Concentrado!$B$2:$B$199, "=Chiapas")</f>
        <v>40093</v>
      </c>
      <c r="D5" s="9">
        <f>SUMIFS(Concentrado!E$2:E$199,Concentrado!$A$2:$A$199,"="&amp;$A5,Concentrado!$B$2:$B$199, "=Chiapas")</f>
        <v>13054</v>
      </c>
      <c r="E5" s="9">
        <f>SUMIFS(Concentrado!F$2:F$199,Concentrado!$A$2:$A$199,"="&amp;$A5,Concentrado!$B$2:$B$199, "=Chiapas")</f>
        <v>6342</v>
      </c>
      <c r="F5" s="9">
        <f>SUMIFS(Concentrado!G$2:G$199,Concentrado!$A$2:$A$199,"="&amp;$A5,Concentrado!$B$2:$B$199, "=Chiapas")</f>
        <v>3634</v>
      </c>
      <c r="G5" s="9">
        <f>SUMIFS(Concentrado!H$2:H$199,Concentrado!$A$2:$A$199,"="&amp;$A5,Concentrado!$B$2:$B$199, "=Chiapas")</f>
        <v>2355</v>
      </c>
      <c r="H5" s="9">
        <f>SUMIFS(Concentrado!I$2:I$199,Concentrado!$A$2:$A$199,"="&amp;$A5,Concentrado!$B$2:$B$199, "=Chiapas")</f>
        <v>1773</v>
      </c>
      <c r="I5" s="9">
        <f>SUMIFS(Concentrado!J$2:J$199,Concentrado!$A$2:$A$199,"="&amp;$A5,Concentrado!$B$2:$B$199, "=Chiapas")</f>
        <v>1423</v>
      </c>
      <c r="J5" s="9">
        <f>SUMIFS(Concentrado!K$2:K$199,Concentrado!$A$2:$A$199,"="&amp;$A5,Concentrado!$B$2:$B$199, "=Chiapas")</f>
        <v>1099</v>
      </c>
      <c r="K5" s="9">
        <f>SUMIFS(Concentrado!L$2:L$199,Concentrado!$A$2:$A$199,"="&amp;$A5,Concentrado!$B$2:$B$199, "=Chiapas")</f>
        <v>788</v>
      </c>
      <c r="L5" s="9">
        <f>SUMIFS(Concentrado!M$2:M$199,Concentrado!$A$2:$A$199,"="&amp;$A5,Concentrado!$B$2:$B$199, "=Chiapas")</f>
        <v>693</v>
      </c>
      <c r="M5" s="9">
        <f>SUMIFS(Concentrado!N$2:N$199,Concentrado!$A$2:$A$199,"="&amp;$A5,Concentrado!$B$2:$B$199, "=Chiapas")</f>
        <v>530</v>
      </c>
      <c r="N5" s="9">
        <f>SUMIFS(Concentrado!O$2:O$199,Concentrado!$A$2:$A$199,"="&amp;$A5,Concentrado!$B$2:$B$199, "=Chiapas")</f>
        <v>443</v>
      </c>
      <c r="O5" s="9">
        <f>SUMIFS(Concentrado!P$2:P$199,Concentrado!$A$2:$A$199,"="&amp;$A5,Concentrado!$B$2:$B$199, "=Chiapas")</f>
        <v>375</v>
      </c>
      <c r="P5" s="9">
        <f>SUMIFS(Concentrado!Q$2:Q$199,Concentrado!$A$2:$A$199,"="&amp;$A5,Concentrado!$B$2:$B$199, "=Chiapas")</f>
        <v>349</v>
      </c>
      <c r="Q5" s="9">
        <f>SUMIFS(Concentrado!R$2:R$199,Concentrado!$A$2:$A$199,"="&amp;$A5,Concentrado!$B$2:$B$199, "=Chiapas")</f>
        <v>1357</v>
      </c>
      <c r="R5" s="9">
        <f>SUMIFS(Concentrado!S$2:S$199,Concentrado!$A$2:$A$199,"="&amp;$A5,Concentrado!$B$2:$B$199, "=Chiapas")</f>
        <v>785</v>
      </c>
      <c r="S5" s="9">
        <f>SUMIFS(Concentrado!T$2:T$199,Concentrado!$A$2:$A$199,"="&amp;$A5,Concentrado!$B$2:$B$199, "=Chiapas")</f>
        <v>762</v>
      </c>
      <c r="T5" s="9">
        <f>SUMIFS(Concentrado!U$2:U$199,Concentrado!$A$2:$A$199,"="&amp;$A5,Concentrado!$B$2:$B$199, "=Chiapas")</f>
        <v>136</v>
      </c>
      <c r="U5" s="9">
        <f>SUMIFS(Concentrado!V$2:V$199,Concentrado!$A$2:$A$199,"="&amp;$A5,Concentrado!$B$2:$B$199, "=Chiapas")</f>
        <v>93</v>
      </c>
      <c r="V5" s="9">
        <f>SUMIFS(Concentrado!W$2:W$199,Concentrado!$A$2:$A$199,"="&amp;$A5,Concentrado!$B$2:$B$199, "=Chiapas")</f>
        <v>7</v>
      </c>
      <c r="W5" s="9">
        <f>SUMIFS(Concentrado!X$2:X$199,Concentrado!$A$2:$A$199,"="&amp;$A5,Concentrado!$B$2:$B$199, "=Chiapas")</f>
        <v>3</v>
      </c>
      <c r="X5" s="9">
        <f>SUMIFS(Concentrado!Y$2:Y$199,Concentrado!$A$2:$A$199,"="&amp;$A5,Concentrado!$B$2:$B$199, "=Chiapas")</f>
        <v>11</v>
      </c>
      <c r="Y5" s="9">
        <f>SUMIFS(Concentrado!Z$2:Z$199,Concentrado!$A$2:$A$199,"="&amp;$A5,Concentrado!$B$2:$B$199, "=Chiapas")</f>
        <v>0</v>
      </c>
      <c r="Z5" s="9">
        <f>SUMIFS(Concentrado!AA$2:AA$199,Concentrado!$A$2:$A$199,"="&amp;$A5,Concentrado!$B$2:$B$199, "=Chiapas")</f>
        <v>79558</v>
      </c>
    </row>
    <row r="6" spans="1:26" x14ac:dyDescent="0.25">
      <c r="A6" s="6">
        <v>2021</v>
      </c>
      <c r="B6" s="9">
        <f>SUMIFS(Concentrado!C$2:C$199,Concentrado!$A$2:$A$199,"="&amp;$A6,Concentrado!$B$2:$B$199, "=Chiapas")</f>
        <v>6321</v>
      </c>
      <c r="C6" s="9">
        <f>SUMIFS(Concentrado!D$2:D$199,Concentrado!$A$2:$A$199,"="&amp;$A6,Concentrado!$B$2:$B$199, "=Chiapas")</f>
        <v>48248</v>
      </c>
      <c r="D6" s="9">
        <f>SUMIFS(Concentrado!E$2:E$199,Concentrado!$A$2:$A$199,"="&amp;$A6,Concentrado!$B$2:$B$199, "=Chiapas")</f>
        <v>15800</v>
      </c>
      <c r="E6" s="9">
        <f>SUMIFS(Concentrado!F$2:F$199,Concentrado!$A$2:$A$199,"="&amp;$A6,Concentrado!$B$2:$B$199, "=Chiapas")</f>
        <v>7131</v>
      </c>
      <c r="F6" s="9">
        <f>SUMIFS(Concentrado!G$2:G$199,Concentrado!$A$2:$A$199,"="&amp;$A6,Concentrado!$B$2:$B$199, "=Chiapas")</f>
        <v>4170</v>
      </c>
      <c r="G6" s="9">
        <f>SUMIFS(Concentrado!H$2:H$199,Concentrado!$A$2:$A$199,"="&amp;$A6,Concentrado!$B$2:$B$199, "=Chiapas")</f>
        <v>2835</v>
      </c>
      <c r="H6" s="9">
        <f>SUMIFS(Concentrado!I$2:I$199,Concentrado!$A$2:$A$199,"="&amp;$A6,Concentrado!$B$2:$B$199, "=Chiapas")</f>
        <v>2001</v>
      </c>
      <c r="I6" s="9">
        <f>SUMIFS(Concentrado!J$2:J$199,Concentrado!$A$2:$A$199,"="&amp;$A6,Concentrado!$B$2:$B$199, "=Chiapas")</f>
        <v>1755</v>
      </c>
      <c r="J6" s="9">
        <f>SUMIFS(Concentrado!K$2:K$199,Concentrado!$A$2:$A$199,"="&amp;$A6,Concentrado!$B$2:$B$199, "=Chiapas")</f>
        <v>1256</v>
      </c>
      <c r="K6" s="9">
        <f>SUMIFS(Concentrado!L$2:L$199,Concentrado!$A$2:$A$199,"="&amp;$A6,Concentrado!$B$2:$B$199, "=Chiapas")</f>
        <v>931</v>
      </c>
      <c r="L6" s="9">
        <f>SUMIFS(Concentrado!M$2:M$199,Concentrado!$A$2:$A$199,"="&amp;$A6,Concentrado!$B$2:$B$199, "=Chiapas")</f>
        <v>825</v>
      </c>
      <c r="M6" s="9">
        <f>SUMIFS(Concentrado!N$2:N$199,Concentrado!$A$2:$A$199,"="&amp;$A6,Concentrado!$B$2:$B$199, "=Chiapas")</f>
        <v>726</v>
      </c>
      <c r="N6" s="9">
        <f>SUMIFS(Concentrado!O$2:O$199,Concentrado!$A$2:$A$199,"="&amp;$A6,Concentrado!$B$2:$B$199, "=Chiapas")</f>
        <v>539</v>
      </c>
      <c r="O6" s="9">
        <f>SUMIFS(Concentrado!P$2:P$199,Concentrado!$A$2:$A$199,"="&amp;$A6,Concentrado!$B$2:$B$199, "=Chiapas")</f>
        <v>438</v>
      </c>
      <c r="P6" s="9">
        <f>SUMIFS(Concentrado!Q$2:Q$199,Concentrado!$A$2:$A$199,"="&amp;$A6,Concentrado!$B$2:$B$199, "=Chiapas")</f>
        <v>437</v>
      </c>
      <c r="Q6" s="9">
        <f>SUMIFS(Concentrado!R$2:R$199,Concentrado!$A$2:$A$199,"="&amp;$A6,Concentrado!$B$2:$B$199, "=Chiapas")</f>
        <v>1678</v>
      </c>
      <c r="R6" s="9">
        <f>SUMIFS(Concentrado!S$2:S$199,Concentrado!$A$2:$A$199,"="&amp;$A6,Concentrado!$B$2:$B$199, "=Chiapas")</f>
        <v>855</v>
      </c>
      <c r="S6" s="9">
        <f>SUMIFS(Concentrado!T$2:T$199,Concentrado!$A$2:$A$199,"="&amp;$A6,Concentrado!$B$2:$B$199, "=Chiapas")</f>
        <v>831</v>
      </c>
      <c r="T6" s="9">
        <f>SUMIFS(Concentrado!U$2:U$199,Concentrado!$A$2:$A$199,"="&amp;$A6,Concentrado!$B$2:$B$199, "=Chiapas")</f>
        <v>156</v>
      </c>
      <c r="U6" s="9">
        <f>SUMIFS(Concentrado!V$2:V$199,Concentrado!$A$2:$A$199,"="&amp;$A6,Concentrado!$B$2:$B$199, "=Chiapas")</f>
        <v>71</v>
      </c>
      <c r="V6" s="9">
        <f>SUMIFS(Concentrado!W$2:W$199,Concentrado!$A$2:$A$199,"="&amp;$A6,Concentrado!$B$2:$B$199, "=Chiapas")</f>
        <v>7</v>
      </c>
      <c r="W6" s="9">
        <f>SUMIFS(Concentrado!X$2:X$199,Concentrado!$A$2:$A$199,"="&amp;$A6,Concentrado!$B$2:$B$199, "=Chiapas")</f>
        <v>3</v>
      </c>
      <c r="X6" s="9">
        <f>SUMIFS(Concentrado!Y$2:Y$199,Concentrado!$A$2:$A$199,"="&amp;$A6,Concentrado!$B$2:$B$199, "=Chiapas")</f>
        <v>8</v>
      </c>
      <c r="Y6" s="9">
        <f>SUMIFS(Concentrado!Z$2:Z$199,Concentrado!$A$2:$A$199,"="&amp;$A6,Concentrado!$B$2:$B$199, "=Chiapas")</f>
        <v>0</v>
      </c>
      <c r="Z6" s="9">
        <f>SUMIFS(Concentrado!AA$2:AA$199,Concentrado!$A$2:$A$199,"="&amp;$A6,Concentrado!$B$2:$B$199, "=Chiapas")</f>
        <v>97022</v>
      </c>
    </row>
    <row r="7" spans="1:26" x14ac:dyDescent="0.25">
      <c r="A7" s="6">
        <v>2022</v>
      </c>
      <c r="B7" s="9">
        <f>SUMIFS(Concentrado!C$2:C$199,Concentrado!$A$2:$A$199,"="&amp;$A7,Concentrado!$B$2:$B$199, "=Chiapas")</f>
        <v>11477</v>
      </c>
      <c r="C7" s="9">
        <f>SUMIFS(Concentrado!D$2:D$199,Concentrado!$A$2:$A$199,"="&amp;$A7,Concentrado!$B$2:$B$199, "=Chiapas")</f>
        <v>55213</v>
      </c>
      <c r="D7" s="9">
        <f>SUMIFS(Concentrado!E$2:E$199,Concentrado!$A$2:$A$199,"="&amp;$A7,Concentrado!$B$2:$B$199, "=Chiapas")</f>
        <v>17593</v>
      </c>
      <c r="E7" s="9">
        <f>SUMIFS(Concentrado!F$2:F$199,Concentrado!$A$2:$A$199,"="&amp;$A7,Concentrado!$B$2:$B$199, "=Chiapas")</f>
        <v>8069</v>
      </c>
      <c r="F7" s="9">
        <f>SUMIFS(Concentrado!G$2:G$199,Concentrado!$A$2:$A$199,"="&amp;$A7,Concentrado!$B$2:$B$199, "=Chiapas")</f>
        <v>4676</v>
      </c>
      <c r="G7" s="9">
        <f>SUMIFS(Concentrado!H$2:H$199,Concentrado!$A$2:$A$199,"="&amp;$A7,Concentrado!$B$2:$B$199, "=Chiapas")</f>
        <v>3052</v>
      </c>
      <c r="H7" s="9">
        <f>SUMIFS(Concentrado!I$2:I$199,Concentrado!$A$2:$A$199,"="&amp;$A7,Concentrado!$B$2:$B$199, "=Chiapas")</f>
        <v>2307</v>
      </c>
      <c r="I7" s="9">
        <f>SUMIFS(Concentrado!J$2:J$199,Concentrado!$A$2:$A$199,"="&amp;$A7,Concentrado!$B$2:$B$199, "=Chiapas")</f>
        <v>1742</v>
      </c>
      <c r="J7" s="9">
        <f>SUMIFS(Concentrado!K$2:K$199,Concentrado!$A$2:$A$199,"="&amp;$A7,Concentrado!$B$2:$B$199, "=Chiapas")</f>
        <v>1363</v>
      </c>
      <c r="K7" s="9">
        <f>SUMIFS(Concentrado!L$2:L$199,Concentrado!$A$2:$A$199,"="&amp;$A7,Concentrado!$B$2:$B$199, "=Chiapas")</f>
        <v>1096</v>
      </c>
      <c r="L7" s="9">
        <f>SUMIFS(Concentrado!M$2:M$199,Concentrado!$A$2:$A$199,"="&amp;$A7,Concentrado!$B$2:$B$199, "=Chiapas")</f>
        <v>934</v>
      </c>
      <c r="M7" s="9">
        <f>SUMIFS(Concentrado!N$2:N$199,Concentrado!$A$2:$A$199,"="&amp;$A7,Concentrado!$B$2:$B$199, "=Chiapas")</f>
        <v>753</v>
      </c>
      <c r="N7" s="9">
        <f>SUMIFS(Concentrado!O$2:O$199,Concentrado!$A$2:$A$199,"="&amp;$A7,Concentrado!$B$2:$B$199, "=Chiapas")</f>
        <v>574</v>
      </c>
      <c r="O7" s="9">
        <f>SUMIFS(Concentrado!P$2:P$199,Concentrado!$A$2:$A$199,"="&amp;$A7,Concentrado!$B$2:$B$199, "=Chiapas")</f>
        <v>515</v>
      </c>
      <c r="P7" s="9">
        <f>SUMIFS(Concentrado!Q$2:Q$199,Concentrado!$A$2:$A$199,"="&amp;$A7,Concentrado!$B$2:$B$199, "=Chiapas")</f>
        <v>472</v>
      </c>
      <c r="Q7" s="9">
        <f>SUMIFS(Concentrado!R$2:R$199,Concentrado!$A$2:$A$199,"="&amp;$A7,Concentrado!$B$2:$B$199, "=Chiapas")</f>
        <v>1849</v>
      </c>
      <c r="R7" s="9">
        <f>SUMIFS(Concentrado!S$2:S$199,Concentrado!$A$2:$A$199,"="&amp;$A7,Concentrado!$B$2:$B$199, "=Chiapas")</f>
        <v>904</v>
      </c>
      <c r="S7" s="9">
        <f>SUMIFS(Concentrado!T$2:T$199,Concentrado!$A$2:$A$199,"="&amp;$A7,Concentrado!$B$2:$B$199, "=Chiapas")</f>
        <v>799</v>
      </c>
      <c r="T7" s="9">
        <f>SUMIFS(Concentrado!U$2:U$199,Concentrado!$A$2:$A$199,"="&amp;$A7,Concentrado!$B$2:$B$199, "=Chiapas")</f>
        <v>135</v>
      </c>
      <c r="U7" s="9">
        <f>SUMIFS(Concentrado!V$2:V$199,Concentrado!$A$2:$A$199,"="&amp;$A7,Concentrado!$B$2:$B$199, "=Chiapas")</f>
        <v>57</v>
      </c>
      <c r="V7" s="9">
        <f>SUMIFS(Concentrado!W$2:W$199,Concentrado!$A$2:$A$199,"="&amp;$A7,Concentrado!$B$2:$B$199, "=Chiapas")</f>
        <v>7</v>
      </c>
      <c r="W7" s="9">
        <f>SUMIFS(Concentrado!X$2:X$199,Concentrado!$A$2:$A$199,"="&amp;$A7,Concentrado!$B$2:$B$199, "=Chiapas")</f>
        <v>8</v>
      </c>
      <c r="X7" s="9">
        <f>SUMIFS(Concentrado!Y$2:Y$199,Concentrado!$A$2:$A$199,"="&amp;$A7,Concentrado!$B$2:$B$199, "=Chiapas")</f>
        <v>4</v>
      </c>
      <c r="Y7" s="9">
        <f>SUMIFS(Concentrado!Z$2:Z$199,Concentrado!$A$2:$A$199,"="&amp;$A7,Concentrado!$B$2:$B$199, "=Chiapas")</f>
        <v>1</v>
      </c>
      <c r="Z7" s="9">
        <f>SUMIFS(Concentrado!AA$2:AA$199,Concentrado!$A$2:$A$199,"="&amp;$A7,Concentrado!$B$2:$B$199, "=Chiapas")</f>
        <v>113600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"=Chihuahua")</f>
        <v>8514</v>
      </c>
      <c r="C2" s="9">
        <f>SUMIFS(Concentrado!D$2:D$199,Concentrado!$A$2:$A$199,"="&amp;$A2,Concentrado!$B$2:$B$199, "=Chihuahua")</f>
        <v>28800</v>
      </c>
      <c r="D2" s="9">
        <f>SUMIFS(Concentrado!E$2:E$199,Concentrado!$A$2:$A$199,"="&amp;$A2,Concentrado!$B$2:$B$199, "=Chihuahua")</f>
        <v>14030</v>
      </c>
      <c r="E2" s="9">
        <f>SUMIFS(Concentrado!F$2:F$199,Concentrado!$A$2:$A$199,"="&amp;$A2,Concentrado!$B$2:$B$199, "=Chihuahua")</f>
        <v>6799</v>
      </c>
      <c r="F2" s="9">
        <f>SUMIFS(Concentrado!G$2:G$199,Concentrado!$A$2:$A$199,"="&amp;$A2,Concentrado!$B$2:$B$199, "=Chihuahua")</f>
        <v>3684</v>
      </c>
      <c r="G2" s="9">
        <f>SUMIFS(Concentrado!H$2:H$199,Concentrado!$A$2:$A$199,"="&amp;$A2,Concentrado!$B$2:$B$199, "=Chihuahua")</f>
        <v>2670</v>
      </c>
      <c r="H2" s="9">
        <f>SUMIFS(Concentrado!I$2:I$199,Concentrado!$A$2:$A$199,"="&amp;$A2,Concentrado!$B$2:$B$199, "=Chihuahua")</f>
        <v>1937</v>
      </c>
      <c r="I2" s="9">
        <f>SUMIFS(Concentrado!J$2:J$199,Concentrado!$A$2:$A$199,"="&amp;$A2,Concentrado!$B$2:$B$199, "=Chihuahua")</f>
        <v>1549</v>
      </c>
      <c r="J2" s="9">
        <f>SUMIFS(Concentrado!K$2:K$199,Concentrado!$A$2:$A$199,"="&amp;$A2,Concentrado!$B$2:$B$199, "=Chihuahua")</f>
        <v>1227</v>
      </c>
      <c r="K2" s="9">
        <f>SUMIFS(Concentrado!L$2:L$199,Concentrado!$A$2:$A$199,"="&amp;$A2,Concentrado!$B$2:$B$199, "=Chihuahua")</f>
        <v>901</v>
      </c>
      <c r="L2" s="9">
        <f>SUMIFS(Concentrado!M$2:M$199,Concentrado!$A$2:$A$199,"="&amp;$A2,Concentrado!$B$2:$B$199, "=Chihuahua")</f>
        <v>757</v>
      </c>
      <c r="M2" s="9">
        <f>SUMIFS(Concentrado!N$2:N$199,Concentrado!$A$2:$A$199,"="&amp;$A2,Concentrado!$B$2:$B$199, "=Chihuahua")</f>
        <v>616</v>
      </c>
      <c r="N2" s="9">
        <f>SUMIFS(Concentrado!O$2:O$199,Concentrado!$A$2:$A$199,"="&amp;$A2,Concentrado!$B$2:$B$199, "=Chihuahua")</f>
        <v>495</v>
      </c>
      <c r="O2" s="9">
        <f>SUMIFS(Concentrado!P$2:P$199,Concentrado!$A$2:$A$199,"="&amp;$A2,Concentrado!$B$2:$B$199, "=Chihuahua")</f>
        <v>403</v>
      </c>
      <c r="P2" s="9">
        <f>SUMIFS(Concentrado!Q$2:Q$199,Concentrado!$A$2:$A$199,"="&amp;$A2,Concentrado!$B$2:$B$199, "=Chihuahua")</f>
        <v>361</v>
      </c>
      <c r="Q2" s="9">
        <f>SUMIFS(Concentrado!R$2:R$199,Concentrado!$A$2:$A$199,"="&amp;$A2,Concentrado!$B$2:$B$199, "=Chihuahua")</f>
        <v>1336</v>
      </c>
      <c r="R2" s="9">
        <f>SUMIFS(Concentrado!S$2:S$199,Concentrado!$A$2:$A$199,"="&amp;$A2,Concentrado!$B$2:$B$199, "=Chihuahua")</f>
        <v>731</v>
      </c>
      <c r="S2" s="9">
        <f>SUMIFS(Concentrado!T$2:T$199,Concentrado!$A$2:$A$199,"="&amp;$A2,Concentrado!$B$2:$B$199, "=Chihuahua")</f>
        <v>735</v>
      </c>
      <c r="T2" s="9">
        <f>SUMIFS(Concentrado!U$2:U$199,Concentrado!$A$2:$A$199,"="&amp;$A2,Concentrado!$B$2:$B$199, "=Chihuahua")</f>
        <v>147</v>
      </c>
      <c r="U2" s="9">
        <f>SUMIFS(Concentrado!V$2:V$199,Concentrado!$A$2:$A$199,"="&amp;$A2,Concentrado!$B$2:$B$199, "=Chihuahua")</f>
        <v>116</v>
      </c>
      <c r="V2" s="9">
        <f>SUMIFS(Concentrado!W$2:W$199,Concentrado!$A$2:$A$199,"="&amp;$A2,Concentrado!$B$2:$B$199, "=Chihuahua")</f>
        <v>18</v>
      </c>
      <c r="W2" s="9">
        <f>SUMIFS(Concentrado!X$2:X$199,Concentrado!$A$2:$A$199,"="&amp;$A2,Concentrado!$B$2:$B$199, "=Chihuahua")</f>
        <v>30</v>
      </c>
      <c r="X2" s="9">
        <f>SUMIFS(Concentrado!Y$2:Y$199,Concentrado!$A$2:$A$199,"="&amp;$A2,Concentrado!$B$2:$B$199, "=Chihuahua")</f>
        <v>34</v>
      </c>
      <c r="Y2" s="9">
        <f>SUMIFS(Concentrado!Z$2:Z$199,Concentrado!$A$2:$A$199,"="&amp;$A2,Concentrado!$B$2:$B$199, "=Chihuahua")</f>
        <v>13</v>
      </c>
      <c r="Z2" s="9">
        <f>SUMIFS(Concentrado!AA$2:AA$199,Concentrado!$A$2:$A$199,"="&amp;$A2,Concentrado!$B$2:$B$199, "=Chihuahua")</f>
        <v>75903</v>
      </c>
    </row>
    <row r="3" spans="1:26" x14ac:dyDescent="0.25">
      <c r="A3" s="6">
        <v>2018</v>
      </c>
      <c r="B3" s="9">
        <f>SUMIFS(Concentrado!C$2:C$199,Concentrado!$A$2:$A$199,"="&amp;$A3,Concentrado!$B$2:$B$199, "=Chihuahua")</f>
        <v>14389</v>
      </c>
      <c r="C3" s="9">
        <f>SUMIFS(Concentrado!D$2:D$199,Concentrado!$A$2:$A$199,"="&amp;$A3,Concentrado!$B$2:$B$199, "=Chihuahua")</f>
        <v>27593</v>
      </c>
      <c r="D3" s="9">
        <f>SUMIFS(Concentrado!E$2:E$199,Concentrado!$A$2:$A$199,"="&amp;$A3,Concentrado!$B$2:$B$199, "=Chihuahua")</f>
        <v>13790</v>
      </c>
      <c r="E3" s="9">
        <f>SUMIFS(Concentrado!F$2:F$199,Concentrado!$A$2:$A$199,"="&amp;$A3,Concentrado!$B$2:$B$199, "=Chihuahua")</f>
        <v>7119</v>
      </c>
      <c r="F3" s="9">
        <f>SUMIFS(Concentrado!G$2:G$199,Concentrado!$A$2:$A$199,"="&amp;$A3,Concentrado!$B$2:$B$199, "=Chihuahua")</f>
        <v>3806</v>
      </c>
      <c r="G3" s="9">
        <f>SUMIFS(Concentrado!H$2:H$199,Concentrado!$A$2:$A$199,"="&amp;$A3,Concentrado!$B$2:$B$199, "=Chihuahua")</f>
        <v>2786</v>
      </c>
      <c r="H3" s="9">
        <f>SUMIFS(Concentrado!I$2:I$199,Concentrado!$A$2:$A$199,"="&amp;$A3,Concentrado!$B$2:$B$199, "=Chihuahua")</f>
        <v>2094</v>
      </c>
      <c r="I3" s="9">
        <f>SUMIFS(Concentrado!J$2:J$199,Concentrado!$A$2:$A$199,"="&amp;$A3,Concentrado!$B$2:$B$199, "=Chihuahua")</f>
        <v>1814</v>
      </c>
      <c r="J3" s="9">
        <f>SUMIFS(Concentrado!K$2:K$199,Concentrado!$A$2:$A$199,"="&amp;$A3,Concentrado!$B$2:$B$199, "=Chihuahua")</f>
        <v>1332</v>
      </c>
      <c r="K3" s="9">
        <f>SUMIFS(Concentrado!L$2:L$199,Concentrado!$A$2:$A$199,"="&amp;$A3,Concentrado!$B$2:$B$199, "=Chihuahua")</f>
        <v>973</v>
      </c>
      <c r="L3" s="9">
        <f>SUMIFS(Concentrado!M$2:M$199,Concentrado!$A$2:$A$199,"="&amp;$A3,Concentrado!$B$2:$B$199, "=Chihuahua")</f>
        <v>753</v>
      </c>
      <c r="M3" s="9">
        <f>SUMIFS(Concentrado!N$2:N$199,Concentrado!$A$2:$A$199,"="&amp;$A3,Concentrado!$B$2:$B$199, "=Chihuahua")</f>
        <v>647</v>
      </c>
      <c r="N3" s="9">
        <f>SUMIFS(Concentrado!O$2:O$199,Concentrado!$A$2:$A$199,"="&amp;$A3,Concentrado!$B$2:$B$199, "=Chihuahua")</f>
        <v>490</v>
      </c>
      <c r="O3" s="9">
        <f>SUMIFS(Concentrado!P$2:P$199,Concentrado!$A$2:$A$199,"="&amp;$A3,Concentrado!$B$2:$B$199, "=Chihuahua")</f>
        <v>413</v>
      </c>
      <c r="P3" s="9">
        <f>SUMIFS(Concentrado!Q$2:Q$199,Concentrado!$A$2:$A$199,"="&amp;$A3,Concentrado!$B$2:$B$199, "=Chihuahua")</f>
        <v>393</v>
      </c>
      <c r="Q3" s="9">
        <f>SUMIFS(Concentrado!R$2:R$199,Concentrado!$A$2:$A$199,"="&amp;$A3,Concentrado!$B$2:$B$199, "=Chihuahua")</f>
        <v>1451</v>
      </c>
      <c r="R3" s="9">
        <f>SUMIFS(Concentrado!S$2:S$199,Concentrado!$A$2:$A$199,"="&amp;$A3,Concentrado!$B$2:$B$199, "=Chihuahua")</f>
        <v>841</v>
      </c>
      <c r="S3" s="9">
        <f>SUMIFS(Concentrado!T$2:T$199,Concentrado!$A$2:$A$199,"="&amp;$A3,Concentrado!$B$2:$B$199, "=Chihuahua")</f>
        <v>857</v>
      </c>
      <c r="T3" s="9">
        <f>SUMIFS(Concentrado!U$2:U$199,Concentrado!$A$2:$A$199,"="&amp;$A3,Concentrado!$B$2:$B$199, "=Chihuahua")</f>
        <v>167</v>
      </c>
      <c r="U3" s="9">
        <f>SUMIFS(Concentrado!V$2:V$199,Concentrado!$A$2:$A$199,"="&amp;$A3,Concentrado!$B$2:$B$199, "=Chihuahua")</f>
        <v>101</v>
      </c>
      <c r="V3" s="9">
        <f>SUMIFS(Concentrado!W$2:W$199,Concentrado!$A$2:$A$199,"="&amp;$A3,Concentrado!$B$2:$B$199, "=Chihuahua")</f>
        <v>16</v>
      </c>
      <c r="W3" s="9">
        <f>SUMIFS(Concentrado!X$2:X$199,Concentrado!$A$2:$A$199,"="&amp;$A3,Concentrado!$B$2:$B$199, "=Chihuahua")</f>
        <v>25</v>
      </c>
      <c r="X3" s="9">
        <f>SUMIFS(Concentrado!Y$2:Y$199,Concentrado!$A$2:$A$199,"="&amp;$A3,Concentrado!$B$2:$B$199, "=Chihuahua")</f>
        <v>54</v>
      </c>
      <c r="Y3" s="9">
        <f>SUMIFS(Concentrado!Z$2:Z$199,Concentrado!$A$2:$A$199,"="&amp;$A3,Concentrado!$B$2:$B$199, "=Chihuahua")</f>
        <v>7</v>
      </c>
      <c r="Z3" s="9">
        <f>SUMIFS(Concentrado!AA$2:AA$199,Concentrado!$A$2:$A$199,"="&amp;$A3,Concentrado!$B$2:$B$199, "=Chihuahua")</f>
        <v>81911</v>
      </c>
    </row>
    <row r="4" spans="1:26" x14ac:dyDescent="0.25">
      <c r="A4" s="6">
        <v>2019</v>
      </c>
      <c r="B4" s="9">
        <f>SUMIFS(Concentrado!C$2:C$199,Concentrado!$A$2:$A$199,"="&amp;$A4,Concentrado!$B$2:$B$199, "=Chihuahua")</f>
        <v>12516</v>
      </c>
      <c r="C4" s="9">
        <f>SUMIFS(Concentrado!D$2:D$199,Concentrado!$A$2:$A$199,"="&amp;$A4,Concentrado!$B$2:$B$199, "=Chihuahua")</f>
        <v>26692</v>
      </c>
      <c r="D4" s="9">
        <f>SUMIFS(Concentrado!E$2:E$199,Concentrado!$A$2:$A$199,"="&amp;$A4,Concentrado!$B$2:$B$199, "=Chihuahua")</f>
        <v>12813</v>
      </c>
      <c r="E4" s="9">
        <f>SUMIFS(Concentrado!F$2:F$199,Concentrado!$A$2:$A$199,"="&amp;$A4,Concentrado!$B$2:$B$199, "=Chihuahua")</f>
        <v>6793</v>
      </c>
      <c r="F4" s="9">
        <f>SUMIFS(Concentrado!G$2:G$199,Concentrado!$A$2:$A$199,"="&amp;$A4,Concentrado!$B$2:$B$199, "=Chihuahua")</f>
        <v>3884</v>
      </c>
      <c r="G4" s="9">
        <f>SUMIFS(Concentrado!H$2:H$199,Concentrado!$A$2:$A$199,"="&amp;$A4,Concentrado!$B$2:$B$199, "=Chihuahua")</f>
        <v>2873</v>
      </c>
      <c r="H4" s="9">
        <f>SUMIFS(Concentrado!I$2:I$199,Concentrado!$A$2:$A$199,"="&amp;$A4,Concentrado!$B$2:$B$199, "=Chihuahua")</f>
        <v>2224</v>
      </c>
      <c r="I4" s="9">
        <f>SUMIFS(Concentrado!J$2:J$199,Concentrado!$A$2:$A$199,"="&amp;$A4,Concentrado!$B$2:$B$199, "=Chihuahua")</f>
        <v>1772</v>
      </c>
      <c r="J4" s="9">
        <f>SUMIFS(Concentrado!K$2:K$199,Concentrado!$A$2:$A$199,"="&amp;$A4,Concentrado!$B$2:$B$199, "=Chihuahua")</f>
        <v>1289</v>
      </c>
      <c r="K4" s="9">
        <f>SUMIFS(Concentrado!L$2:L$199,Concentrado!$A$2:$A$199,"="&amp;$A4,Concentrado!$B$2:$B$199, "=Chihuahua")</f>
        <v>1089</v>
      </c>
      <c r="L4" s="9">
        <f>SUMIFS(Concentrado!M$2:M$199,Concentrado!$A$2:$A$199,"="&amp;$A4,Concentrado!$B$2:$B$199, "=Chihuahua")</f>
        <v>857</v>
      </c>
      <c r="M4" s="9">
        <f>SUMIFS(Concentrado!N$2:N$199,Concentrado!$A$2:$A$199,"="&amp;$A4,Concentrado!$B$2:$B$199, "=Chihuahua")</f>
        <v>707</v>
      </c>
      <c r="N4" s="9">
        <f>SUMIFS(Concentrado!O$2:O$199,Concentrado!$A$2:$A$199,"="&amp;$A4,Concentrado!$B$2:$B$199, "=Chihuahua")</f>
        <v>581</v>
      </c>
      <c r="O4" s="9">
        <f>SUMIFS(Concentrado!P$2:P$199,Concentrado!$A$2:$A$199,"="&amp;$A4,Concentrado!$B$2:$B$199, "=Chihuahua")</f>
        <v>503</v>
      </c>
      <c r="P4" s="9">
        <f>SUMIFS(Concentrado!Q$2:Q$199,Concentrado!$A$2:$A$199,"="&amp;$A4,Concentrado!$B$2:$B$199, "=Chihuahua")</f>
        <v>502</v>
      </c>
      <c r="Q4" s="9">
        <f>SUMIFS(Concentrado!R$2:R$199,Concentrado!$A$2:$A$199,"="&amp;$A4,Concentrado!$B$2:$B$199, "=Chihuahua")</f>
        <v>1708</v>
      </c>
      <c r="R4" s="9">
        <f>SUMIFS(Concentrado!S$2:S$199,Concentrado!$A$2:$A$199,"="&amp;$A4,Concentrado!$B$2:$B$199, "=Chihuahua")</f>
        <v>995</v>
      </c>
      <c r="S4" s="9">
        <f>SUMIFS(Concentrado!T$2:T$199,Concentrado!$A$2:$A$199,"="&amp;$A4,Concentrado!$B$2:$B$199, "=Chihuahua")</f>
        <v>816</v>
      </c>
      <c r="T4" s="9">
        <f>SUMIFS(Concentrado!U$2:U$199,Concentrado!$A$2:$A$199,"="&amp;$A4,Concentrado!$B$2:$B$199, "=Chihuahua")</f>
        <v>158</v>
      </c>
      <c r="U4" s="9">
        <f>SUMIFS(Concentrado!V$2:V$199,Concentrado!$A$2:$A$199,"="&amp;$A4,Concentrado!$B$2:$B$199, "=Chihuahua")</f>
        <v>88</v>
      </c>
      <c r="V4" s="9">
        <f>SUMIFS(Concentrado!W$2:W$199,Concentrado!$A$2:$A$199,"="&amp;$A4,Concentrado!$B$2:$B$199, "=Chihuahua")</f>
        <v>16</v>
      </c>
      <c r="W4" s="9">
        <f>SUMIFS(Concentrado!X$2:X$199,Concentrado!$A$2:$A$199,"="&amp;$A4,Concentrado!$B$2:$B$199, "=Chihuahua")</f>
        <v>11</v>
      </c>
      <c r="X4" s="9">
        <f>SUMIFS(Concentrado!Y$2:Y$199,Concentrado!$A$2:$A$199,"="&amp;$A4,Concentrado!$B$2:$B$199, "=Chihuahua")</f>
        <v>43</v>
      </c>
      <c r="Y4" s="9">
        <f>SUMIFS(Concentrado!Z$2:Z$199,Concentrado!$A$2:$A$199,"="&amp;$A4,Concentrado!$B$2:$B$199, "=Chihuahua")</f>
        <v>7</v>
      </c>
      <c r="Z4" s="9">
        <f>SUMIFS(Concentrado!AA$2:AA$199,Concentrado!$A$2:$A$199,"="&amp;$A4,Concentrado!$B$2:$B$199, "=Chihuahua")</f>
        <v>78937</v>
      </c>
    </row>
    <row r="5" spans="1:26" x14ac:dyDescent="0.25">
      <c r="A5" s="6">
        <v>2020</v>
      </c>
      <c r="B5" s="9">
        <f>SUMIFS(Concentrado!C$2:C$199,Concentrado!$A$2:$A$199,"="&amp;$A5,Concentrado!$B$2:$B$199, "=Chihuahua")</f>
        <v>13081</v>
      </c>
      <c r="C5" s="9">
        <f>SUMIFS(Concentrado!D$2:D$199,Concentrado!$A$2:$A$199,"="&amp;$A5,Concentrado!$B$2:$B$199, "=Chihuahua")</f>
        <v>19047</v>
      </c>
      <c r="D5" s="9">
        <f>SUMIFS(Concentrado!E$2:E$199,Concentrado!$A$2:$A$199,"="&amp;$A5,Concentrado!$B$2:$B$199, "=Chihuahua")</f>
        <v>8651</v>
      </c>
      <c r="E5" s="9">
        <f>SUMIFS(Concentrado!F$2:F$199,Concentrado!$A$2:$A$199,"="&amp;$A5,Concentrado!$B$2:$B$199, "=Chihuahua")</f>
        <v>4299</v>
      </c>
      <c r="F5" s="9">
        <f>SUMIFS(Concentrado!G$2:G$199,Concentrado!$A$2:$A$199,"="&amp;$A5,Concentrado!$B$2:$B$199, "=Chihuahua")</f>
        <v>2579</v>
      </c>
      <c r="G5" s="9">
        <f>SUMIFS(Concentrado!H$2:H$199,Concentrado!$A$2:$A$199,"="&amp;$A5,Concentrado!$B$2:$B$199, "=Chihuahua")</f>
        <v>2024</v>
      </c>
      <c r="H5" s="9">
        <f>SUMIFS(Concentrado!I$2:I$199,Concentrado!$A$2:$A$199,"="&amp;$A5,Concentrado!$B$2:$B$199, "=Chihuahua")</f>
        <v>1659</v>
      </c>
      <c r="I5" s="9">
        <f>SUMIFS(Concentrado!J$2:J$199,Concentrado!$A$2:$A$199,"="&amp;$A5,Concentrado!$B$2:$B$199, "=Chihuahua")</f>
        <v>1260</v>
      </c>
      <c r="J5" s="9">
        <f>SUMIFS(Concentrado!K$2:K$199,Concentrado!$A$2:$A$199,"="&amp;$A5,Concentrado!$B$2:$B$199, "=Chihuahua")</f>
        <v>1042</v>
      </c>
      <c r="K5" s="9">
        <f>SUMIFS(Concentrado!L$2:L$199,Concentrado!$A$2:$A$199,"="&amp;$A5,Concentrado!$B$2:$B$199, "=Chihuahua")</f>
        <v>771</v>
      </c>
      <c r="L5" s="9">
        <f>SUMIFS(Concentrado!M$2:M$199,Concentrado!$A$2:$A$199,"="&amp;$A5,Concentrado!$B$2:$B$199, "=Chihuahua")</f>
        <v>700</v>
      </c>
      <c r="M5" s="9">
        <f>SUMIFS(Concentrado!N$2:N$199,Concentrado!$A$2:$A$199,"="&amp;$A5,Concentrado!$B$2:$B$199, "=Chihuahua")</f>
        <v>533</v>
      </c>
      <c r="N5" s="9">
        <f>SUMIFS(Concentrado!O$2:O$199,Concentrado!$A$2:$A$199,"="&amp;$A5,Concentrado!$B$2:$B$199, "=Chihuahua")</f>
        <v>408</v>
      </c>
      <c r="O5" s="9">
        <f>SUMIFS(Concentrado!P$2:P$199,Concentrado!$A$2:$A$199,"="&amp;$A5,Concentrado!$B$2:$B$199, "=Chihuahua")</f>
        <v>384</v>
      </c>
      <c r="P5" s="9">
        <f>SUMIFS(Concentrado!Q$2:Q$199,Concentrado!$A$2:$A$199,"="&amp;$A5,Concentrado!$B$2:$B$199, "=Chihuahua")</f>
        <v>366</v>
      </c>
      <c r="Q5" s="9">
        <f>SUMIFS(Concentrado!R$2:R$199,Concentrado!$A$2:$A$199,"="&amp;$A5,Concentrado!$B$2:$B$199, "=Chihuahua")</f>
        <v>1370</v>
      </c>
      <c r="R5" s="9">
        <f>SUMIFS(Concentrado!S$2:S$199,Concentrado!$A$2:$A$199,"="&amp;$A5,Concentrado!$B$2:$B$199, "=Chihuahua")</f>
        <v>766</v>
      </c>
      <c r="S5" s="9">
        <f>SUMIFS(Concentrado!T$2:T$199,Concentrado!$A$2:$A$199,"="&amp;$A5,Concentrado!$B$2:$B$199, "=Chihuahua")</f>
        <v>685</v>
      </c>
      <c r="T5" s="9">
        <f>SUMIFS(Concentrado!U$2:U$199,Concentrado!$A$2:$A$199,"="&amp;$A5,Concentrado!$B$2:$B$199, "=Chihuahua")</f>
        <v>96</v>
      </c>
      <c r="U5" s="9">
        <f>SUMIFS(Concentrado!V$2:V$199,Concentrado!$A$2:$A$199,"="&amp;$A5,Concentrado!$B$2:$B$199, "=Chihuahua")</f>
        <v>51</v>
      </c>
      <c r="V5" s="9">
        <f>SUMIFS(Concentrado!W$2:W$199,Concentrado!$A$2:$A$199,"="&amp;$A5,Concentrado!$B$2:$B$199, "=Chihuahua")</f>
        <v>11</v>
      </c>
      <c r="W5" s="9">
        <f>SUMIFS(Concentrado!X$2:X$199,Concentrado!$A$2:$A$199,"="&amp;$A5,Concentrado!$B$2:$B$199, "=Chihuahua")</f>
        <v>2</v>
      </c>
      <c r="X5" s="9">
        <f>SUMIFS(Concentrado!Y$2:Y$199,Concentrado!$A$2:$A$199,"="&amp;$A5,Concentrado!$B$2:$B$199, "=Chihuahua")</f>
        <v>4</v>
      </c>
      <c r="Y5" s="9">
        <f>SUMIFS(Concentrado!Z$2:Z$199,Concentrado!$A$2:$A$199,"="&amp;$A5,Concentrado!$B$2:$B$199, "=Chihuahua")</f>
        <v>1</v>
      </c>
      <c r="Z5" s="9">
        <f>SUMIFS(Concentrado!AA$2:AA$199,Concentrado!$A$2:$A$199,"="&amp;$A5,Concentrado!$B$2:$B$199, "=Chihuahua")</f>
        <v>59790</v>
      </c>
    </row>
    <row r="6" spans="1:26" x14ac:dyDescent="0.25">
      <c r="A6" s="6">
        <v>2021</v>
      </c>
      <c r="B6" s="9">
        <f>SUMIFS(Concentrado!C$2:C$199,Concentrado!$A$2:$A$199,"="&amp;$A6,Concentrado!$B$2:$B$199, "=Chihuahua")</f>
        <v>13643</v>
      </c>
      <c r="C6" s="9">
        <f>SUMIFS(Concentrado!D$2:D$199,Concentrado!$A$2:$A$199,"="&amp;$A6,Concentrado!$B$2:$B$199, "=Chihuahua")</f>
        <v>19998</v>
      </c>
      <c r="D6" s="9">
        <f>SUMIFS(Concentrado!E$2:E$199,Concentrado!$A$2:$A$199,"="&amp;$A6,Concentrado!$B$2:$B$199, "=Chihuahua")</f>
        <v>8569</v>
      </c>
      <c r="E6" s="9">
        <f>SUMIFS(Concentrado!F$2:F$199,Concentrado!$A$2:$A$199,"="&amp;$A6,Concentrado!$B$2:$B$199, "=Chihuahua")</f>
        <v>4123</v>
      </c>
      <c r="F6" s="9">
        <f>SUMIFS(Concentrado!G$2:G$199,Concentrado!$A$2:$A$199,"="&amp;$A6,Concentrado!$B$2:$B$199, "=Chihuahua")</f>
        <v>2548</v>
      </c>
      <c r="G6" s="9">
        <f>SUMIFS(Concentrado!H$2:H$199,Concentrado!$A$2:$A$199,"="&amp;$A6,Concentrado!$B$2:$B$199, "=Chihuahua")</f>
        <v>1883</v>
      </c>
      <c r="H6" s="9">
        <f>SUMIFS(Concentrado!I$2:I$199,Concentrado!$A$2:$A$199,"="&amp;$A6,Concentrado!$B$2:$B$199, "=Chihuahua")</f>
        <v>1542</v>
      </c>
      <c r="I6" s="9">
        <f>SUMIFS(Concentrado!J$2:J$199,Concentrado!$A$2:$A$199,"="&amp;$A6,Concentrado!$B$2:$B$199, "=Chihuahua")</f>
        <v>1228</v>
      </c>
      <c r="J6" s="9">
        <f>SUMIFS(Concentrado!K$2:K$199,Concentrado!$A$2:$A$199,"="&amp;$A6,Concentrado!$B$2:$B$199, "=Chihuahua")</f>
        <v>991</v>
      </c>
      <c r="K6" s="9">
        <f>SUMIFS(Concentrado!L$2:L$199,Concentrado!$A$2:$A$199,"="&amp;$A6,Concentrado!$B$2:$B$199, "=Chihuahua")</f>
        <v>757</v>
      </c>
      <c r="L6" s="9">
        <f>SUMIFS(Concentrado!M$2:M$199,Concentrado!$A$2:$A$199,"="&amp;$A6,Concentrado!$B$2:$B$199, "=Chihuahua")</f>
        <v>625</v>
      </c>
      <c r="M6" s="9">
        <f>SUMIFS(Concentrado!N$2:N$199,Concentrado!$A$2:$A$199,"="&amp;$A6,Concentrado!$B$2:$B$199, "=Chihuahua")</f>
        <v>541</v>
      </c>
      <c r="N6" s="9">
        <f>SUMIFS(Concentrado!O$2:O$199,Concentrado!$A$2:$A$199,"="&amp;$A6,Concentrado!$B$2:$B$199, "=Chihuahua")</f>
        <v>405</v>
      </c>
      <c r="O6" s="9">
        <f>SUMIFS(Concentrado!P$2:P$199,Concentrado!$A$2:$A$199,"="&amp;$A6,Concentrado!$B$2:$B$199, "=Chihuahua")</f>
        <v>354</v>
      </c>
      <c r="P6" s="9">
        <f>SUMIFS(Concentrado!Q$2:Q$199,Concentrado!$A$2:$A$199,"="&amp;$A6,Concentrado!$B$2:$B$199, "=Chihuahua")</f>
        <v>358</v>
      </c>
      <c r="Q6" s="9">
        <f>SUMIFS(Concentrado!R$2:R$199,Concentrado!$A$2:$A$199,"="&amp;$A6,Concentrado!$B$2:$B$199, "=Chihuahua")</f>
        <v>1460</v>
      </c>
      <c r="R6" s="9">
        <f>SUMIFS(Concentrado!S$2:S$199,Concentrado!$A$2:$A$199,"="&amp;$A6,Concentrado!$B$2:$B$199, "=Chihuahua")</f>
        <v>752</v>
      </c>
      <c r="S6" s="9">
        <f>SUMIFS(Concentrado!T$2:T$199,Concentrado!$A$2:$A$199,"="&amp;$A6,Concentrado!$B$2:$B$199, "=Chihuahua")</f>
        <v>691</v>
      </c>
      <c r="T6" s="9">
        <f>SUMIFS(Concentrado!U$2:U$199,Concentrado!$A$2:$A$199,"="&amp;$A6,Concentrado!$B$2:$B$199, "=Chihuahua")</f>
        <v>117</v>
      </c>
      <c r="U6" s="9">
        <f>SUMIFS(Concentrado!V$2:V$199,Concentrado!$A$2:$A$199,"="&amp;$A6,Concentrado!$B$2:$B$199, "=Chihuahua")</f>
        <v>64</v>
      </c>
      <c r="V6" s="9">
        <f>SUMIFS(Concentrado!W$2:W$199,Concentrado!$A$2:$A$199,"="&amp;$A6,Concentrado!$B$2:$B$199, "=Chihuahua")</f>
        <v>6</v>
      </c>
      <c r="W6" s="9">
        <f>SUMIFS(Concentrado!X$2:X$199,Concentrado!$A$2:$A$199,"="&amp;$A6,Concentrado!$B$2:$B$199, "=Chihuahua")</f>
        <v>4</v>
      </c>
      <c r="X6" s="9">
        <f>SUMIFS(Concentrado!Y$2:Y$199,Concentrado!$A$2:$A$199,"="&amp;$A6,Concentrado!$B$2:$B$199, "=Chihuahua")</f>
        <v>4</v>
      </c>
      <c r="Y6" s="9">
        <f>SUMIFS(Concentrado!Z$2:Z$199,Concentrado!$A$2:$A$199,"="&amp;$A6,Concentrado!$B$2:$B$199, "=Chihuahua")</f>
        <v>4</v>
      </c>
      <c r="Z6" s="9">
        <f>SUMIFS(Concentrado!AA$2:AA$199,Concentrado!$A$2:$A$199,"="&amp;$A6,Concentrado!$B$2:$B$199, "=Chihuahua")</f>
        <v>60667</v>
      </c>
    </row>
    <row r="7" spans="1:26" x14ac:dyDescent="0.25">
      <c r="A7" s="6">
        <v>2022</v>
      </c>
      <c r="B7" s="9">
        <f>SUMIFS(Concentrado!C$2:C$199,Concentrado!$A$2:$A$199,"="&amp;$A7,Concentrado!$B$2:$B$199, "=Chihuahua")</f>
        <v>16333</v>
      </c>
      <c r="C7" s="9">
        <f>SUMIFS(Concentrado!D$2:D$199,Concentrado!$A$2:$A$199,"="&amp;$A7,Concentrado!$B$2:$B$199, "=Chihuahua")</f>
        <v>20840</v>
      </c>
      <c r="D7" s="9">
        <f>SUMIFS(Concentrado!E$2:E$199,Concentrado!$A$2:$A$199,"="&amp;$A7,Concentrado!$B$2:$B$199, "=Chihuahua")</f>
        <v>8997</v>
      </c>
      <c r="E7" s="9">
        <f>SUMIFS(Concentrado!F$2:F$199,Concentrado!$A$2:$A$199,"="&amp;$A7,Concentrado!$B$2:$B$199, "=Chihuahua")</f>
        <v>4549</v>
      </c>
      <c r="F7" s="9">
        <f>SUMIFS(Concentrado!G$2:G$199,Concentrado!$A$2:$A$199,"="&amp;$A7,Concentrado!$B$2:$B$199, "=Chihuahua")</f>
        <v>2675</v>
      </c>
      <c r="G7" s="9">
        <f>SUMIFS(Concentrado!H$2:H$199,Concentrado!$A$2:$A$199,"="&amp;$A7,Concentrado!$B$2:$B$199, "=Chihuahua")</f>
        <v>2019</v>
      </c>
      <c r="H7" s="9">
        <f>SUMIFS(Concentrado!I$2:I$199,Concentrado!$A$2:$A$199,"="&amp;$A7,Concentrado!$B$2:$B$199, "=Chihuahua")</f>
        <v>1628</v>
      </c>
      <c r="I7" s="9">
        <f>SUMIFS(Concentrado!J$2:J$199,Concentrado!$A$2:$A$199,"="&amp;$A7,Concentrado!$B$2:$B$199, "=Chihuahua")</f>
        <v>1389</v>
      </c>
      <c r="J7" s="9">
        <f>SUMIFS(Concentrado!K$2:K$199,Concentrado!$A$2:$A$199,"="&amp;$A7,Concentrado!$B$2:$B$199, "=Chihuahua")</f>
        <v>1102</v>
      </c>
      <c r="K7" s="9">
        <f>SUMIFS(Concentrado!L$2:L$199,Concentrado!$A$2:$A$199,"="&amp;$A7,Concentrado!$B$2:$B$199, "=Chihuahua")</f>
        <v>768</v>
      </c>
      <c r="L7" s="9">
        <f>SUMIFS(Concentrado!M$2:M$199,Concentrado!$A$2:$A$199,"="&amp;$A7,Concentrado!$B$2:$B$199, "=Chihuahua")</f>
        <v>667</v>
      </c>
      <c r="M7" s="9">
        <f>SUMIFS(Concentrado!N$2:N$199,Concentrado!$A$2:$A$199,"="&amp;$A7,Concentrado!$B$2:$B$199, "=Chihuahua")</f>
        <v>588</v>
      </c>
      <c r="N7" s="9">
        <f>SUMIFS(Concentrado!O$2:O$199,Concentrado!$A$2:$A$199,"="&amp;$A7,Concentrado!$B$2:$B$199, "=Chihuahua")</f>
        <v>465</v>
      </c>
      <c r="O7" s="9">
        <f>SUMIFS(Concentrado!P$2:P$199,Concentrado!$A$2:$A$199,"="&amp;$A7,Concentrado!$B$2:$B$199, "=Chihuahua")</f>
        <v>386</v>
      </c>
      <c r="P7" s="9">
        <f>SUMIFS(Concentrado!Q$2:Q$199,Concentrado!$A$2:$A$199,"="&amp;$A7,Concentrado!$B$2:$B$199, "=Chihuahua")</f>
        <v>316</v>
      </c>
      <c r="Q7" s="9">
        <f>SUMIFS(Concentrado!R$2:R$199,Concentrado!$A$2:$A$199,"="&amp;$A7,Concentrado!$B$2:$B$199, "=Chihuahua")</f>
        <v>1291</v>
      </c>
      <c r="R7" s="9">
        <f>SUMIFS(Concentrado!S$2:S$199,Concentrado!$A$2:$A$199,"="&amp;$A7,Concentrado!$B$2:$B$199, "=Chihuahua")</f>
        <v>688</v>
      </c>
      <c r="S7" s="9">
        <f>SUMIFS(Concentrado!T$2:T$199,Concentrado!$A$2:$A$199,"="&amp;$A7,Concentrado!$B$2:$B$199, "=Chihuahua")</f>
        <v>596</v>
      </c>
      <c r="T7" s="9">
        <f>SUMIFS(Concentrado!U$2:U$199,Concentrado!$A$2:$A$199,"="&amp;$A7,Concentrado!$B$2:$B$199, "=Chihuahua")</f>
        <v>123</v>
      </c>
      <c r="U7" s="9">
        <f>SUMIFS(Concentrado!V$2:V$199,Concentrado!$A$2:$A$199,"="&amp;$A7,Concentrado!$B$2:$B$199, "=Chihuahua")</f>
        <v>45</v>
      </c>
      <c r="V7" s="9">
        <f>SUMIFS(Concentrado!W$2:W$199,Concentrado!$A$2:$A$199,"="&amp;$A7,Concentrado!$B$2:$B$199, "=Chihuahua")</f>
        <v>6</v>
      </c>
      <c r="W7" s="9">
        <f>SUMIFS(Concentrado!X$2:X$199,Concentrado!$A$2:$A$199,"="&amp;$A7,Concentrado!$B$2:$B$199, "=Chihuahua")</f>
        <v>5</v>
      </c>
      <c r="X7" s="9">
        <f>SUMIFS(Concentrado!Y$2:Y$199,Concentrado!$A$2:$A$199,"="&amp;$A7,Concentrado!$B$2:$B$199, "=Chihuahua")</f>
        <v>4</v>
      </c>
      <c r="Y7" s="9">
        <f>SUMIFS(Concentrado!Z$2:Z$199,Concentrado!$A$2:$A$199,"="&amp;$A7,Concentrado!$B$2:$B$199, "=Chihuahua")</f>
        <v>3</v>
      </c>
      <c r="Z7" s="9">
        <f>SUMIFS(Concentrado!AA$2:AA$199,Concentrado!$A$2:$A$199,"="&amp;$A7,Concentrado!$B$2:$B$199, "=Chihuahua")</f>
        <v>65483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opLeftCell="N1" workbookViewId="0">
      <selection activeCell="I7" sqref="I7"/>
    </sheetView>
  </sheetViews>
  <sheetFormatPr baseColWidth="10" defaultRowHeight="15" x14ac:dyDescent="0.25"/>
  <cols>
    <col min="1" max="1" width="12.140625" customWidth="1"/>
    <col min="2" max="26" width="15.7109375" customWidth="1"/>
  </cols>
  <sheetData>
    <row r="1" spans="1:26" s="3" customFormat="1" ht="14.25" x14ac:dyDescent="0.2">
      <c r="A1" s="1" t="s">
        <v>0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58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34</v>
      </c>
    </row>
    <row r="2" spans="1:26" x14ac:dyDescent="0.25">
      <c r="A2" s="6">
        <v>2017</v>
      </c>
      <c r="B2" s="9">
        <f>SUMIFS(Concentrado!C$2:C$199,Concentrado!$A$2:$A$199,"="&amp;$A2,Concentrado!$B$2:$B$199, "=Ciudad de México")</f>
        <v>9310</v>
      </c>
      <c r="C2" s="9">
        <f>SUMIFS(Concentrado!D$2:D$199,Concentrado!$A$2:$A$199,"="&amp;$A2,Concentrado!$B$2:$B$199, "=Ciudad de México")</f>
        <v>67633</v>
      </c>
      <c r="D2" s="9">
        <f>SUMIFS(Concentrado!E$2:E$199,Concentrado!$A$2:$A$199,"="&amp;$A2,Concentrado!$B$2:$B$199, "=Ciudad de México")</f>
        <v>52202</v>
      </c>
      <c r="E2" s="9">
        <f>SUMIFS(Concentrado!F$2:F$199,Concentrado!$A$2:$A$199,"="&amp;$A2,Concentrado!$B$2:$B$199, "=Ciudad de México")</f>
        <v>26512</v>
      </c>
      <c r="F2" s="9">
        <f>SUMIFS(Concentrado!G$2:G$199,Concentrado!$A$2:$A$199,"="&amp;$A2,Concentrado!$B$2:$B$199, "=Ciudad de México")</f>
        <v>15294</v>
      </c>
      <c r="G2" s="9">
        <f>SUMIFS(Concentrado!H$2:H$199,Concentrado!$A$2:$A$199,"="&amp;$A2,Concentrado!$B$2:$B$199, "=Ciudad de México")</f>
        <v>10132</v>
      </c>
      <c r="H2" s="9">
        <f>SUMIFS(Concentrado!I$2:I$199,Concentrado!$A$2:$A$199,"="&amp;$A2,Concentrado!$B$2:$B$199, "=Ciudad de México")</f>
        <v>7951</v>
      </c>
      <c r="I2" s="9">
        <f>SUMIFS(Concentrado!J$2:J$199,Concentrado!$A$2:$A$199,"="&amp;$A2,Concentrado!$B$2:$B$199, "=Ciudad de México")</f>
        <v>6578</v>
      </c>
      <c r="J2" s="9">
        <f>SUMIFS(Concentrado!K$2:K$199,Concentrado!$A$2:$A$199,"="&amp;$A2,Concentrado!$B$2:$B$199, "=Ciudad de México")</f>
        <v>5266</v>
      </c>
      <c r="K2" s="9">
        <f>SUMIFS(Concentrado!L$2:L$199,Concentrado!$A$2:$A$199,"="&amp;$A2,Concentrado!$B$2:$B$199, "=Ciudad de México")</f>
        <v>3985</v>
      </c>
      <c r="L2" s="9">
        <f>SUMIFS(Concentrado!M$2:M$199,Concentrado!$A$2:$A$199,"="&amp;$A2,Concentrado!$B$2:$B$199, "=Ciudad de México")</f>
        <v>3390</v>
      </c>
      <c r="M2" s="9">
        <f>SUMIFS(Concentrado!N$2:N$199,Concentrado!$A$2:$A$199,"="&amp;$A2,Concentrado!$B$2:$B$199, "=Ciudad de México")</f>
        <v>2863</v>
      </c>
      <c r="N2" s="9">
        <f>SUMIFS(Concentrado!O$2:O$199,Concentrado!$A$2:$A$199,"="&amp;$A2,Concentrado!$B$2:$B$199, "=Ciudad de México")</f>
        <v>2318</v>
      </c>
      <c r="O2" s="9">
        <f>SUMIFS(Concentrado!P$2:P$199,Concentrado!$A$2:$A$199,"="&amp;$A2,Concentrado!$B$2:$B$199, "=Ciudad de México")</f>
        <v>2123</v>
      </c>
      <c r="P2" s="9">
        <f>SUMIFS(Concentrado!Q$2:Q$199,Concentrado!$A$2:$A$199,"="&amp;$A2,Concentrado!$B$2:$B$199, "=Ciudad de México")</f>
        <v>2076</v>
      </c>
      <c r="Q2" s="9">
        <f>SUMIFS(Concentrado!R$2:R$199,Concentrado!$A$2:$A$199,"="&amp;$A2,Concentrado!$B$2:$B$199, "=Ciudad de México")</f>
        <v>8426</v>
      </c>
      <c r="R2" s="9">
        <f>SUMIFS(Concentrado!S$2:S$199,Concentrado!$A$2:$A$199,"="&amp;$A2,Concentrado!$B$2:$B$199, "=Ciudad de México")</f>
        <v>4767</v>
      </c>
      <c r="S2" s="9">
        <f>SUMIFS(Concentrado!T$2:T$199,Concentrado!$A$2:$A$199,"="&amp;$A2,Concentrado!$B$2:$B$199, "=Ciudad de México")</f>
        <v>3936</v>
      </c>
      <c r="T2" s="9">
        <f>SUMIFS(Concentrado!U$2:U$199,Concentrado!$A$2:$A$199,"="&amp;$A2,Concentrado!$B$2:$B$199, "=Ciudad de México")</f>
        <v>587</v>
      </c>
      <c r="U2" s="9">
        <f>SUMIFS(Concentrado!V$2:V$199,Concentrado!$A$2:$A$199,"="&amp;$A2,Concentrado!$B$2:$B$199, "=Ciudad de México")</f>
        <v>203</v>
      </c>
      <c r="V2" s="9">
        <f>SUMIFS(Concentrado!W$2:W$199,Concentrado!$A$2:$A$199,"="&amp;$A2,Concentrado!$B$2:$B$199, "=Ciudad de México")</f>
        <v>16</v>
      </c>
      <c r="W2" s="9">
        <f>SUMIFS(Concentrado!X$2:X$199,Concentrado!$A$2:$A$199,"="&amp;$A2,Concentrado!$B$2:$B$199, "=Ciudad de México")</f>
        <v>3</v>
      </c>
      <c r="X2" s="9">
        <f>SUMIFS(Concentrado!Y$2:Y$199,Concentrado!$A$2:$A$199,"="&amp;$A2,Concentrado!$B$2:$B$199, "=Ciudad de México")</f>
        <v>2</v>
      </c>
      <c r="Y2" s="9">
        <f>SUMIFS(Concentrado!Z$2:Z$199,Concentrado!$A$2:$A$199,"="&amp;$A2,Concentrado!$B$2:$B$199, "=Ciudad de México")</f>
        <v>8</v>
      </c>
      <c r="Z2" s="9">
        <f>SUMIFS(Concentrado!AA$2:AA$199,Concentrado!$A$2:$A$199,"="&amp;$A2,Concentrado!$B$2:$B$199, "=Ciudad de México")</f>
        <v>235581</v>
      </c>
    </row>
    <row r="3" spans="1:26" x14ac:dyDescent="0.25">
      <c r="A3" s="6">
        <v>2018</v>
      </c>
      <c r="B3" s="9">
        <f>SUMIFS(Concentrado!C$2:C$199,Concentrado!$A$2:$A$199,"="&amp;$A3,Concentrado!$B$2:$B$199, "=Ciudad de México")</f>
        <v>10752</v>
      </c>
      <c r="C3" s="9">
        <f>SUMIFS(Concentrado!D$2:D$199,Concentrado!$A$2:$A$199,"="&amp;$A3,Concentrado!$B$2:$B$199, "=Ciudad de México")</f>
        <v>64261</v>
      </c>
      <c r="D3" s="9">
        <f>SUMIFS(Concentrado!E$2:E$199,Concentrado!$A$2:$A$199,"="&amp;$A3,Concentrado!$B$2:$B$199, "=Ciudad de México")</f>
        <v>52906</v>
      </c>
      <c r="E3" s="9">
        <f>SUMIFS(Concentrado!F$2:F$199,Concentrado!$A$2:$A$199,"="&amp;$A3,Concentrado!$B$2:$B$199, "=Ciudad de México")</f>
        <v>29028</v>
      </c>
      <c r="F3" s="9">
        <f>SUMIFS(Concentrado!G$2:G$199,Concentrado!$A$2:$A$199,"="&amp;$A3,Concentrado!$B$2:$B$199, "=Ciudad de México")</f>
        <v>18307</v>
      </c>
      <c r="G3" s="9">
        <f>SUMIFS(Concentrado!H$2:H$199,Concentrado!$A$2:$A$199,"="&amp;$A3,Concentrado!$B$2:$B$199, "=Ciudad de México")</f>
        <v>12097</v>
      </c>
      <c r="H3" s="9">
        <f>SUMIFS(Concentrado!I$2:I$199,Concentrado!$A$2:$A$199,"="&amp;$A3,Concentrado!$B$2:$B$199, "=Ciudad de México")</f>
        <v>9485</v>
      </c>
      <c r="I3" s="9">
        <f>SUMIFS(Concentrado!J$2:J$199,Concentrado!$A$2:$A$199,"="&amp;$A3,Concentrado!$B$2:$B$199, "=Ciudad de México")</f>
        <v>7459</v>
      </c>
      <c r="J3" s="9">
        <f>SUMIFS(Concentrado!K$2:K$199,Concentrado!$A$2:$A$199,"="&amp;$A3,Concentrado!$B$2:$B$199, "=Ciudad de México")</f>
        <v>5864</v>
      </c>
      <c r="K3" s="9">
        <f>SUMIFS(Concentrado!L$2:L$199,Concentrado!$A$2:$A$199,"="&amp;$A3,Concentrado!$B$2:$B$199, "=Ciudad de México")</f>
        <v>4515</v>
      </c>
      <c r="L3" s="9">
        <f>SUMIFS(Concentrado!M$2:M$199,Concentrado!$A$2:$A$199,"="&amp;$A3,Concentrado!$B$2:$B$199, "=Ciudad de México")</f>
        <v>3803</v>
      </c>
      <c r="M3" s="9">
        <f>SUMIFS(Concentrado!N$2:N$199,Concentrado!$A$2:$A$199,"="&amp;$A3,Concentrado!$B$2:$B$199, "=Ciudad de México")</f>
        <v>3188</v>
      </c>
      <c r="N3" s="9">
        <f>SUMIFS(Concentrado!O$2:O$199,Concentrado!$A$2:$A$199,"="&amp;$A3,Concentrado!$B$2:$B$199, "=Ciudad de México")</f>
        <v>2643</v>
      </c>
      <c r="O3" s="9">
        <f>SUMIFS(Concentrado!P$2:P$199,Concentrado!$A$2:$A$199,"="&amp;$A3,Concentrado!$B$2:$B$199, "=Ciudad de México")</f>
        <v>2360</v>
      </c>
      <c r="P3" s="9">
        <f>SUMIFS(Concentrado!Q$2:Q$199,Concentrado!$A$2:$A$199,"="&amp;$A3,Concentrado!$B$2:$B$199, "=Ciudad de México")</f>
        <v>2282</v>
      </c>
      <c r="Q3" s="9">
        <f>SUMIFS(Concentrado!R$2:R$199,Concentrado!$A$2:$A$199,"="&amp;$A3,Concentrado!$B$2:$B$199, "=Ciudad de México")</f>
        <v>9678</v>
      </c>
      <c r="R3" s="9">
        <f>SUMIFS(Concentrado!S$2:S$199,Concentrado!$A$2:$A$199,"="&amp;$A3,Concentrado!$B$2:$B$199, "=Ciudad de México")</f>
        <v>5577</v>
      </c>
      <c r="S3" s="9">
        <f>SUMIFS(Concentrado!T$2:T$199,Concentrado!$A$2:$A$199,"="&amp;$A3,Concentrado!$B$2:$B$199, "=Ciudad de México")</f>
        <v>4519</v>
      </c>
      <c r="T3" s="9">
        <f>SUMIFS(Concentrado!U$2:U$199,Concentrado!$A$2:$A$199,"="&amp;$A3,Concentrado!$B$2:$B$199, "=Ciudad de México")</f>
        <v>690</v>
      </c>
      <c r="U3" s="9">
        <f>SUMIFS(Concentrado!V$2:V$199,Concentrado!$A$2:$A$199,"="&amp;$A3,Concentrado!$B$2:$B$199, "=Ciudad de México")</f>
        <v>286</v>
      </c>
      <c r="V3" s="9">
        <f>SUMIFS(Concentrado!W$2:W$199,Concentrado!$A$2:$A$199,"="&amp;$A3,Concentrado!$B$2:$B$199, "=Ciudad de México")</f>
        <v>29</v>
      </c>
      <c r="W3" s="9">
        <f>SUMIFS(Concentrado!X$2:X$199,Concentrado!$A$2:$A$199,"="&amp;$A3,Concentrado!$B$2:$B$199, "=Ciudad de México")</f>
        <v>7</v>
      </c>
      <c r="X3" s="9">
        <f>SUMIFS(Concentrado!Y$2:Y$199,Concentrado!$A$2:$A$199,"="&amp;$A3,Concentrado!$B$2:$B$199, "=Ciudad de México")</f>
        <v>7</v>
      </c>
      <c r="Y3" s="9">
        <f>SUMIFS(Concentrado!Z$2:Z$199,Concentrado!$A$2:$A$199,"="&amp;$A3,Concentrado!$B$2:$B$199, "=Ciudad de México")</f>
        <v>9</v>
      </c>
      <c r="Z3" s="9">
        <f>SUMIFS(Concentrado!AA$2:AA$199,Concentrado!$A$2:$A$199,"="&amp;$A3,Concentrado!$B$2:$B$199, "=Ciudad de México")</f>
        <v>249752</v>
      </c>
    </row>
    <row r="4" spans="1:26" x14ac:dyDescent="0.25">
      <c r="A4" s="6">
        <v>2019</v>
      </c>
      <c r="B4" s="9">
        <f>SUMIFS(Concentrado!C$2:C$199,Concentrado!$A$2:$A$199,"="&amp;$A4,Concentrado!$B$2:$B$199, "=Ciudad de México")</f>
        <v>9625</v>
      </c>
      <c r="C4" s="9">
        <f>SUMIFS(Concentrado!D$2:D$199,Concentrado!$A$2:$A$199,"="&amp;$A4,Concentrado!$B$2:$B$199, "=Ciudad de México")</f>
        <v>58796</v>
      </c>
      <c r="D4" s="9">
        <f>SUMIFS(Concentrado!E$2:E$199,Concentrado!$A$2:$A$199,"="&amp;$A4,Concentrado!$B$2:$B$199, "=Ciudad de México")</f>
        <v>47997</v>
      </c>
      <c r="E4" s="9">
        <f>SUMIFS(Concentrado!F$2:F$199,Concentrado!$A$2:$A$199,"="&amp;$A4,Concentrado!$B$2:$B$199, "=Ciudad de México")</f>
        <v>25495</v>
      </c>
      <c r="F4" s="9">
        <f>SUMIFS(Concentrado!G$2:G$199,Concentrado!$A$2:$A$199,"="&amp;$A4,Concentrado!$B$2:$B$199, "=Ciudad de México")</f>
        <v>15020</v>
      </c>
      <c r="G4" s="9">
        <f>SUMIFS(Concentrado!H$2:H$199,Concentrado!$A$2:$A$199,"="&amp;$A4,Concentrado!$B$2:$B$199, "=Ciudad de México")</f>
        <v>9973</v>
      </c>
      <c r="H4" s="9">
        <f>SUMIFS(Concentrado!I$2:I$199,Concentrado!$A$2:$A$199,"="&amp;$A4,Concentrado!$B$2:$B$199, "=Ciudad de México")</f>
        <v>7881</v>
      </c>
      <c r="I4" s="9">
        <f>SUMIFS(Concentrado!J$2:J$199,Concentrado!$A$2:$A$199,"="&amp;$A4,Concentrado!$B$2:$B$199, "=Ciudad de México")</f>
        <v>6494</v>
      </c>
      <c r="J4" s="9">
        <f>SUMIFS(Concentrado!K$2:K$199,Concentrado!$A$2:$A$199,"="&amp;$A4,Concentrado!$B$2:$B$199, "=Ciudad de México")</f>
        <v>5098</v>
      </c>
      <c r="K4" s="9">
        <f>SUMIFS(Concentrado!L$2:L$199,Concentrado!$A$2:$A$199,"="&amp;$A4,Concentrado!$B$2:$B$199, "=Ciudad de México")</f>
        <v>3853</v>
      </c>
      <c r="L4" s="9">
        <f>SUMIFS(Concentrado!M$2:M$199,Concentrado!$A$2:$A$199,"="&amp;$A4,Concentrado!$B$2:$B$199, "=Ciudad de México")</f>
        <v>3164</v>
      </c>
      <c r="M4" s="9">
        <f>SUMIFS(Concentrado!N$2:N$199,Concentrado!$A$2:$A$199,"="&amp;$A4,Concentrado!$B$2:$B$199, "=Ciudad de México")</f>
        <v>2709</v>
      </c>
      <c r="N4" s="9">
        <f>SUMIFS(Concentrado!O$2:O$199,Concentrado!$A$2:$A$199,"="&amp;$A4,Concentrado!$B$2:$B$199, "=Ciudad de México")</f>
        <v>2277</v>
      </c>
      <c r="O4" s="9">
        <f>SUMIFS(Concentrado!P$2:P$199,Concentrado!$A$2:$A$199,"="&amp;$A4,Concentrado!$B$2:$B$199, "=Ciudad de México")</f>
        <v>2051</v>
      </c>
      <c r="P4" s="9">
        <f>SUMIFS(Concentrado!Q$2:Q$199,Concentrado!$A$2:$A$199,"="&amp;$A4,Concentrado!$B$2:$B$199, "=Ciudad de México")</f>
        <v>1923</v>
      </c>
      <c r="Q4" s="9">
        <f>SUMIFS(Concentrado!R$2:R$199,Concentrado!$A$2:$A$199,"="&amp;$A4,Concentrado!$B$2:$B$199, "=Ciudad de México")</f>
        <v>7997</v>
      </c>
      <c r="R4" s="9">
        <f>SUMIFS(Concentrado!S$2:S$199,Concentrado!$A$2:$A$199,"="&amp;$A4,Concentrado!$B$2:$B$199, "=Ciudad de México")</f>
        <v>4529</v>
      </c>
      <c r="S4" s="9">
        <f>SUMIFS(Concentrado!T$2:T$199,Concentrado!$A$2:$A$199,"="&amp;$A4,Concentrado!$B$2:$B$199, "=Ciudad de México")</f>
        <v>3495</v>
      </c>
      <c r="T4" s="9">
        <f>SUMIFS(Concentrado!U$2:U$199,Concentrado!$A$2:$A$199,"="&amp;$A4,Concentrado!$B$2:$B$199, "=Ciudad de México")</f>
        <v>553</v>
      </c>
      <c r="U4" s="9">
        <f>SUMIFS(Concentrado!V$2:V$199,Concentrado!$A$2:$A$199,"="&amp;$A4,Concentrado!$B$2:$B$199, "=Ciudad de México")</f>
        <v>204</v>
      </c>
      <c r="V4" s="9">
        <f>SUMIFS(Concentrado!W$2:W$199,Concentrado!$A$2:$A$199,"="&amp;$A4,Concentrado!$B$2:$B$199, "=Ciudad de México")</f>
        <v>25</v>
      </c>
      <c r="W4" s="9">
        <f>SUMIFS(Concentrado!X$2:X$199,Concentrado!$A$2:$A$199,"="&amp;$A4,Concentrado!$B$2:$B$199, "=Ciudad de México")</f>
        <v>5</v>
      </c>
      <c r="X4" s="9">
        <f>SUMIFS(Concentrado!Y$2:Y$199,Concentrado!$A$2:$A$199,"="&amp;$A4,Concentrado!$B$2:$B$199, "=Ciudad de México")</f>
        <v>4</v>
      </c>
      <c r="Y4" s="9">
        <f>SUMIFS(Concentrado!Z$2:Z$199,Concentrado!$A$2:$A$199,"="&amp;$A4,Concentrado!$B$2:$B$199, "=Ciudad de México")</f>
        <v>4</v>
      </c>
      <c r="Z4" s="9">
        <f>SUMIFS(Concentrado!AA$2:AA$199,Concentrado!$A$2:$A$199,"="&amp;$A4,Concentrado!$B$2:$B$199, "=Ciudad de México")</f>
        <v>219172</v>
      </c>
    </row>
    <row r="5" spans="1:26" x14ac:dyDescent="0.25">
      <c r="A5" s="6">
        <v>2020</v>
      </c>
      <c r="B5" s="9">
        <f>SUMIFS(Concentrado!C$2:C$199,Concentrado!$A$2:$A$199,"="&amp;$A5,Concentrado!$B$2:$B$199, "=Ciudad de México")</f>
        <v>9058</v>
      </c>
      <c r="C5" s="9">
        <f>SUMIFS(Concentrado!D$2:D$199,Concentrado!$A$2:$A$199,"="&amp;$A5,Concentrado!$B$2:$B$199, "=Ciudad de México")</f>
        <v>44934</v>
      </c>
      <c r="D5" s="9">
        <f>SUMIFS(Concentrado!E$2:E$199,Concentrado!$A$2:$A$199,"="&amp;$A5,Concentrado!$B$2:$B$199, "=Ciudad de México")</f>
        <v>32915</v>
      </c>
      <c r="E5" s="9">
        <f>SUMIFS(Concentrado!F$2:F$199,Concentrado!$A$2:$A$199,"="&amp;$A5,Concentrado!$B$2:$B$199, "=Ciudad de México")</f>
        <v>17575</v>
      </c>
      <c r="F5" s="9">
        <f>SUMIFS(Concentrado!G$2:G$199,Concentrado!$A$2:$A$199,"="&amp;$A5,Concentrado!$B$2:$B$199, "=Ciudad de México")</f>
        <v>11106</v>
      </c>
      <c r="G5" s="9">
        <f>SUMIFS(Concentrado!H$2:H$199,Concentrado!$A$2:$A$199,"="&amp;$A5,Concentrado!$B$2:$B$199, "=Ciudad de México")</f>
        <v>8376</v>
      </c>
      <c r="H5" s="9">
        <f>SUMIFS(Concentrado!I$2:I$199,Concentrado!$A$2:$A$199,"="&amp;$A5,Concentrado!$B$2:$B$199, "=Ciudad de México")</f>
        <v>7016</v>
      </c>
      <c r="I5" s="9">
        <f>SUMIFS(Concentrado!J$2:J$199,Concentrado!$A$2:$A$199,"="&amp;$A5,Concentrado!$B$2:$B$199, "=Ciudad de México")</f>
        <v>5574</v>
      </c>
      <c r="J5" s="9">
        <f>SUMIFS(Concentrado!K$2:K$199,Concentrado!$A$2:$A$199,"="&amp;$A5,Concentrado!$B$2:$B$199, "=Ciudad de México")</f>
        <v>4456</v>
      </c>
      <c r="K5" s="9">
        <f>SUMIFS(Concentrado!L$2:L$199,Concentrado!$A$2:$A$199,"="&amp;$A5,Concentrado!$B$2:$B$199, "=Ciudad de México")</f>
        <v>3579</v>
      </c>
      <c r="L5" s="9">
        <f>SUMIFS(Concentrado!M$2:M$199,Concentrado!$A$2:$A$199,"="&amp;$A5,Concentrado!$B$2:$B$199, "=Ciudad de México")</f>
        <v>3005</v>
      </c>
      <c r="M5" s="9">
        <f>SUMIFS(Concentrado!N$2:N$199,Concentrado!$A$2:$A$199,"="&amp;$A5,Concentrado!$B$2:$B$199, "=Ciudad de México")</f>
        <v>2614</v>
      </c>
      <c r="N5" s="9">
        <f>SUMIFS(Concentrado!O$2:O$199,Concentrado!$A$2:$A$199,"="&amp;$A5,Concentrado!$B$2:$B$199, "=Ciudad de México")</f>
        <v>2178</v>
      </c>
      <c r="O5" s="9">
        <f>SUMIFS(Concentrado!P$2:P$199,Concentrado!$A$2:$A$199,"="&amp;$A5,Concentrado!$B$2:$B$199, "=Ciudad de México")</f>
        <v>1852</v>
      </c>
      <c r="P5" s="9">
        <f>SUMIFS(Concentrado!Q$2:Q$199,Concentrado!$A$2:$A$199,"="&amp;$A5,Concentrado!$B$2:$B$199, "=Ciudad de México")</f>
        <v>1737</v>
      </c>
      <c r="Q5" s="9">
        <f>SUMIFS(Concentrado!R$2:R$199,Concentrado!$A$2:$A$199,"="&amp;$A5,Concentrado!$B$2:$B$199, "=Ciudad de México")</f>
        <v>7325</v>
      </c>
      <c r="R5" s="9">
        <f>SUMIFS(Concentrado!S$2:S$199,Concentrado!$A$2:$A$199,"="&amp;$A5,Concentrado!$B$2:$B$199, "=Ciudad de México")</f>
        <v>4165</v>
      </c>
      <c r="S5" s="9">
        <f>SUMIFS(Concentrado!T$2:T$199,Concentrado!$A$2:$A$199,"="&amp;$A5,Concentrado!$B$2:$B$199, "=Ciudad de México")</f>
        <v>3404</v>
      </c>
      <c r="T5" s="9">
        <f>SUMIFS(Concentrado!U$2:U$199,Concentrado!$A$2:$A$199,"="&amp;$A5,Concentrado!$B$2:$B$199, "=Ciudad de México")</f>
        <v>531</v>
      </c>
      <c r="U5" s="9">
        <f>SUMIFS(Concentrado!V$2:V$199,Concentrado!$A$2:$A$199,"="&amp;$A5,Concentrado!$B$2:$B$199, "=Ciudad de México")</f>
        <v>207</v>
      </c>
      <c r="V5" s="9">
        <f>SUMIFS(Concentrado!W$2:W$199,Concentrado!$A$2:$A$199,"="&amp;$A5,Concentrado!$B$2:$B$199, "=Ciudad de México")</f>
        <v>21</v>
      </c>
      <c r="W5" s="9">
        <f>SUMIFS(Concentrado!X$2:X$199,Concentrado!$A$2:$A$199,"="&amp;$A5,Concentrado!$B$2:$B$199, "=Ciudad de México")</f>
        <v>9</v>
      </c>
      <c r="X5" s="9">
        <f>SUMIFS(Concentrado!Y$2:Y$199,Concentrado!$A$2:$A$199,"="&amp;$A5,Concentrado!$B$2:$B$199, "=Ciudad de México")</f>
        <v>13</v>
      </c>
      <c r="Y5" s="9">
        <f>SUMIFS(Concentrado!Z$2:Z$199,Concentrado!$A$2:$A$199,"="&amp;$A5,Concentrado!$B$2:$B$199, "=Ciudad de México")</f>
        <v>13</v>
      </c>
      <c r="Z5" s="9">
        <f>SUMIFS(Concentrado!AA$2:AA$199,Concentrado!$A$2:$A$199,"="&amp;$A5,Concentrado!$B$2:$B$199, "=Ciudad de México")</f>
        <v>171663</v>
      </c>
    </row>
    <row r="6" spans="1:26" x14ac:dyDescent="0.25">
      <c r="A6" s="6">
        <v>2021</v>
      </c>
      <c r="B6" s="9">
        <f>SUMIFS(Concentrado!C$2:C$199,Concentrado!$A$2:$A$199,"="&amp;$A6,Concentrado!$B$2:$B$199, "=Ciudad de México")</f>
        <v>11615</v>
      </c>
      <c r="C6" s="9">
        <f>SUMIFS(Concentrado!D$2:D$199,Concentrado!$A$2:$A$199,"="&amp;$A6,Concentrado!$B$2:$B$199, "=Ciudad de México")</f>
        <v>40707</v>
      </c>
      <c r="D6" s="9">
        <f>SUMIFS(Concentrado!E$2:E$199,Concentrado!$A$2:$A$199,"="&amp;$A6,Concentrado!$B$2:$B$199, "=Ciudad de México")</f>
        <v>37237</v>
      </c>
      <c r="E6" s="9">
        <f>SUMIFS(Concentrado!F$2:F$199,Concentrado!$A$2:$A$199,"="&amp;$A6,Concentrado!$B$2:$B$199, "=Ciudad de México")</f>
        <v>20005</v>
      </c>
      <c r="F6" s="9">
        <f>SUMIFS(Concentrado!G$2:G$199,Concentrado!$A$2:$A$199,"="&amp;$A6,Concentrado!$B$2:$B$199, "=Ciudad de México")</f>
        <v>12765</v>
      </c>
      <c r="G6" s="9">
        <f>SUMIFS(Concentrado!H$2:H$199,Concentrado!$A$2:$A$199,"="&amp;$A6,Concentrado!$B$2:$B$199, "=Ciudad de México")</f>
        <v>9704</v>
      </c>
      <c r="H6" s="9">
        <f>SUMIFS(Concentrado!I$2:I$199,Concentrado!$A$2:$A$199,"="&amp;$A6,Concentrado!$B$2:$B$199, "=Ciudad de México")</f>
        <v>7700</v>
      </c>
      <c r="I6" s="9">
        <f>SUMIFS(Concentrado!J$2:J$199,Concentrado!$A$2:$A$199,"="&amp;$A6,Concentrado!$B$2:$B$199, "=Ciudad de México")</f>
        <v>6468</v>
      </c>
      <c r="J6" s="9">
        <f>SUMIFS(Concentrado!K$2:K$199,Concentrado!$A$2:$A$199,"="&amp;$A6,Concentrado!$B$2:$B$199, "=Ciudad de México")</f>
        <v>5256</v>
      </c>
      <c r="K6" s="9">
        <f>SUMIFS(Concentrado!L$2:L$199,Concentrado!$A$2:$A$199,"="&amp;$A6,Concentrado!$B$2:$B$199, "=Ciudad de México")</f>
        <v>4369</v>
      </c>
      <c r="L6" s="9">
        <f>SUMIFS(Concentrado!M$2:M$199,Concentrado!$A$2:$A$199,"="&amp;$A6,Concentrado!$B$2:$B$199, "=Ciudad de México")</f>
        <v>3731</v>
      </c>
      <c r="M6" s="9">
        <f>SUMIFS(Concentrado!N$2:N$199,Concentrado!$A$2:$A$199,"="&amp;$A6,Concentrado!$B$2:$B$199, "=Ciudad de México")</f>
        <v>3206</v>
      </c>
      <c r="N6" s="9">
        <f>SUMIFS(Concentrado!O$2:O$199,Concentrado!$A$2:$A$199,"="&amp;$A6,Concentrado!$B$2:$B$199, "=Ciudad de México")</f>
        <v>2686</v>
      </c>
      <c r="O6" s="9">
        <f>SUMIFS(Concentrado!P$2:P$199,Concentrado!$A$2:$A$199,"="&amp;$A6,Concentrado!$B$2:$B$199, "=Ciudad de México")</f>
        <v>2376</v>
      </c>
      <c r="P6" s="9">
        <f>SUMIFS(Concentrado!Q$2:Q$199,Concentrado!$A$2:$A$199,"="&amp;$A6,Concentrado!$B$2:$B$199, "=Ciudad de México")</f>
        <v>2241</v>
      </c>
      <c r="Q6" s="9">
        <f>SUMIFS(Concentrado!R$2:R$199,Concentrado!$A$2:$A$199,"="&amp;$A6,Concentrado!$B$2:$B$199, "=Ciudad de México")</f>
        <v>9275</v>
      </c>
      <c r="R6" s="9">
        <f>SUMIFS(Concentrado!S$2:S$199,Concentrado!$A$2:$A$199,"="&amp;$A6,Concentrado!$B$2:$B$199, "=Ciudad de México")</f>
        <v>5116</v>
      </c>
      <c r="S6" s="9">
        <f>SUMIFS(Concentrado!T$2:T$199,Concentrado!$A$2:$A$199,"="&amp;$A6,Concentrado!$B$2:$B$199, "=Ciudad de México")</f>
        <v>4280</v>
      </c>
      <c r="T6" s="9">
        <f>SUMIFS(Concentrado!U$2:U$199,Concentrado!$A$2:$A$199,"="&amp;$A6,Concentrado!$B$2:$B$199, "=Ciudad de México")</f>
        <v>739</v>
      </c>
      <c r="U6" s="9">
        <f>SUMIFS(Concentrado!V$2:V$199,Concentrado!$A$2:$A$199,"="&amp;$A6,Concentrado!$B$2:$B$199, "=Ciudad de México")</f>
        <v>290</v>
      </c>
      <c r="V6" s="9">
        <f>SUMIFS(Concentrado!W$2:W$199,Concentrado!$A$2:$A$199,"="&amp;$A6,Concentrado!$B$2:$B$199, "=Ciudad de México")</f>
        <v>18</v>
      </c>
      <c r="W6" s="9">
        <f>SUMIFS(Concentrado!X$2:X$199,Concentrado!$A$2:$A$199,"="&amp;$A6,Concentrado!$B$2:$B$199, "=Ciudad de México")</f>
        <v>10</v>
      </c>
      <c r="X6" s="9">
        <f>SUMIFS(Concentrado!Y$2:Y$199,Concentrado!$A$2:$A$199,"="&amp;$A6,Concentrado!$B$2:$B$199, "=Ciudad de México")</f>
        <v>7</v>
      </c>
      <c r="Y6" s="9">
        <f>SUMIFS(Concentrado!Z$2:Z$199,Concentrado!$A$2:$A$199,"="&amp;$A6,Concentrado!$B$2:$B$199, "=Ciudad de México")</f>
        <v>15</v>
      </c>
      <c r="Z6" s="9">
        <f>SUMIFS(Concentrado!AA$2:AA$199,Concentrado!$A$2:$A$199,"="&amp;$A6,Concentrado!$B$2:$B$199, "=Ciudad de México")</f>
        <v>189816</v>
      </c>
    </row>
    <row r="7" spans="1:26" x14ac:dyDescent="0.25">
      <c r="A7" s="6">
        <v>2022</v>
      </c>
      <c r="B7" s="9">
        <f>SUMIFS(Concentrado!C$2:C$199,Concentrado!$A$2:$A$199,"="&amp;$A7,Concentrado!$B$2:$B$199, "=Ciudad de México")</f>
        <v>11956</v>
      </c>
      <c r="C7" s="9">
        <f>SUMIFS(Concentrado!D$2:D$199,Concentrado!$A$2:$A$199,"="&amp;$A7,Concentrado!$B$2:$B$199, "=Ciudad de México")</f>
        <v>40677</v>
      </c>
      <c r="D7" s="9">
        <f>SUMIFS(Concentrado!E$2:E$199,Concentrado!$A$2:$A$199,"="&amp;$A7,Concentrado!$B$2:$B$199, "=Ciudad de México")</f>
        <v>36061</v>
      </c>
      <c r="E7" s="9">
        <f>SUMIFS(Concentrado!F$2:F$199,Concentrado!$A$2:$A$199,"="&amp;$A7,Concentrado!$B$2:$B$199, "=Ciudad de México")</f>
        <v>17734</v>
      </c>
      <c r="F7" s="9">
        <f>SUMIFS(Concentrado!G$2:G$199,Concentrado!$A$2:$A$199,"="&amp;$A7,Concentrado!$B$2:$B$199, "=Ciudad de México")</f>
        <v>10296</v>
      </c>
      <c r="G7" s="9">
        <f>SUMIFS(Concentrado!H$2:H$199,Concentrado!$A$2:$A$199,"="&amp;$A7,Concentrado!$B$2:$B$199, "=Ciudad de México")</f>
        <v>7537</v>
      </c>
      <c r="H7" s="9">
        <f>SUMIFS(Concentrado!I$2:I$199,Concentrado!$A$2:$A$199,"="&amp;$A7,Concentrado!$B$2:$B$199, "=Ciudad de México")</f>
        <v>5992</v>
      </c>
      <c r="I7" s="9">
        <f>SUMIFS(Concentrado!J$2:J$199,Concentrado!$A$2:$A$199,"="&amp;$A7,Concentrado!$B$2:$B$199, "=Ciudad de México")</f>
        <v>4836</v>
      </c>
      <c r="J7" s="9">
        <f>SUMIFS(Concentrado!K$2:K$199,Concentrado!$A$2:$A$199,"="&amp;$A7,Concentrado!$B$2:$B$199, "=Ciudad de México")</f>
        <v>3895</v>
      </c>
      <c r="K7" s="9">
        <f>SUMIFS(Concentrado!L$2:L$199,Concentrado!$A$2:$A$199,"="&amp;$A7,Concentrado!$B$2:$B$199, "=Ciudad de México")</f>
        <v>2951</v>
      </c>
      <c r="L7" s="9">
        <f>SUMIFS(Concentrado!M$2:M$199,Concentrado!$A$2:$A$199,"="&amp;$A7,Concentrado!$B$2:$B$199, "=Ciudad de México")</f>
        <v>2509</v>
      </c>
      <c r="M7" s="9">
        <f>SUMIFS(Concentrado!N$2:N$199,Concentrado!$A$2:$A$199,"="&amp;$A7,Concentrado!$B$2:$B$199, "=Ciudad de México")</f>
        <v>2059</v>
      </c>
      <c r="N7" s="9">
        <f>SUMIFS(Concentrado!O$2:O$199,Concentrado!$A$2:$A$199,"="&amp;$A7,Concentrado!$B$2:$B$199, "=Ciudad de México")</f>
        <v>1813</v>
      </c>
      <c r="O7" s="9">
        <f>SUMIFS(Concentrado!P$2:P$199,Concentrado!$A$2:$A$199,"="&amp;$A7,Concentrado!$B$2:$B$199, "=Ciudad de México")</f>
        <v>1536</v>
      </c>
      <c r="P7" s="9">
        <f>SUMIFS(Concentrado!Q$2:Q$199,Concentrado!$A$2:$A$199,"="&amp;$A7,Concentrado!$B$2:$B$199, "=Ciudad de México")</f>
        <v>1491</v>
      </c>
      <c r="Q7" s="9">
        <f>SUMIFS(Concentrado!R$2:R$199,Concentrado!$A$2:$A$199,"="&amp;$A7,Concentrado!$B$2:$B$199, "=Ciudad de México")</f>
        <v>6564</v>
      </c>
      <c r="R7" s="9">
        <f>SUMIFS(Concentrado!S$2:S$199,Concentrado!$A$2:$A$199,"="&amp;$A7,Concentrado!$B$2:$B$199, "=Ciudad de México")</f>
        <v>3690</v>
      </c>
      <c r="S7" s="9">
        <f>SUMIFS(Concentrado!T$2:T$199,Concentrado!$A$2:$A$199,"="&amp;$A7,Concentrado!$B$2:$B$199, "=Ciudad de México")</f>
        <v>3233</v>
      </c>
      <c r="T7" s="9">
        <f>SUMIFS(Concentrado!U$2:U$199,Concentrado!$A$2:$A$199,"="&amp;$A7,Concentrado!$B$2:$B$199, "=Ciudad de México")</f>
        <v>537</v>
      </c>
      <c r="U7" s="9">
        <f>SUMIFS(Concentrado!V$2:V$199,Concentrado!$A$2:$A$199,"="&amp;$A7,Concentrado!$B$2:$B$199, "=Ciudad de México")</f>
        <v>223</v>
      </c>
      <c r="V7" s="9">
        <f>SUMIFS(Concentrado!W$2:W$199,Concentrado!$A$2:$A$199,"="&amp;$A7,Concentrado!$B$2:$B$199, "=Ciudad de México")</f>
        <v>22</v>
      </c>
      <c r="W7" s="9">
        <f>SUMIFS(Concentrado!X$2:X$199,Concentrado!$A$2:$A$199,"="&amp;$A7,Concentrado!$B$2:$B$199, "=Ciudad de México")</f>
        <v>6</v>
      </c>
      <c r="X7" s="9">
        <f>SUMIFS(Concentrado!Y$2:Y$199,Concentrado!$A$2:$A$199,"="&amp;$A7,Concentrado!$B$2:$B$199, "=Ciudad de México")</f>
        <v>12</v>
      </c>
      <c r="Y7" s="9">
        <f>SUMIFS(Concentrado!Z$2:Z$199,Concentrado!$A$2:$A$199,"="&amp;$A7,Concentrado!$B$2:$B$199, "=Ciudad de México")</f>
        <v>11</v>
      </c>
      <c r="Z7" s="9">
        <f>SUMIFS(Concentrado!AA$2:AA$199,Concentrado!$A$2:$A$199,"="&amp;$A7,Concentrado!$B$2:$B$199, "=Ciudad de México")</f>
        <v>165641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2023-01-02T19:20:01Z</dcterms:modified>
</cp:coreProperties>
</file>