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spaldo\respaldo_1\SOLICITUD_INFORMACION\nuevos_archivos\EGRESOS_2022\Egresos hospitalarios por año\"/>
    </mc:Choice>
  </mc:AlternateContent>
  <bookViews>
    <workbookView xWindow="-105" yWindow="-105" windowWidth="23250" windowHeight="12570" tabRatio="891"/>
  </bookViews>
  <sheets>
    <sheet name="Concentrado" sheetId="1" r:id="rId1"/>
    <sheet name="NACIONAL" sheetId="2" r:id="rId2"/>
    <sheet name="AGS" sheetId="3" r:id="rId3"/>
    <sheet name="BC" sheetId="4" r:id="rId4"/>
    <sheet name="BCS" sheetId="5" r:id="rId5"/>
    <sheet name="CAMP" sheetId="6" r:id="rId6"/>
    <sheet name="CHIS" sheetId="7" r:id="rId7"/>
    <sheet name="CHI" sheetId="8" r:id="rId8"/>
    <sheet name="CDMX" sheetId="9" r:id="rId9"/>
    <sheet name="COAH" sheetId="10" r:id="rId10"/>
    <sheet name="COL" sheetId="11" r:id="rId11"/>
    <sheet name="DGO" sheetId="12" r:id="rId12"/>
    <sheet name="GTO" sheetId="13" r:id="rId13"/>
    <sheet name="GRO" sheetId="14" r:id="rId14"/>
    <sheet name="HGO" sheetId="15" r:id="rId15"/>
    <sheet name="JAL" sheetId="16" r:id="rId16"/>
    <sheet name="MEX" sheetId="17" r:id="rId17"/>
    <sheet name="MICH" sheetId="18" r:id="rId18"/>
    <sheet name="MOR" sheetId="19" r:id="rId19"/>
    <sheet name="NAY" sheetId="20" r:id="rId20"/>
    <sheet name="NL" sheetId="21" r:id="rId21"/>
    <sheet name="OAX" sheetId="22" r:id="rId22"/>
    <sheet name="PUE" sheetId="23" r:id="rId23"/>
    <sheet name="QRO" sheetId="24" r:id="rId24"/>
    <sheet name="QROO" sheetId="25" r:id="rId25"/>
    <sheet name="SLP" sheetId="26" r:id="rId26"/>
    <sheet name="SIN" sheetId="27" r:id="rId27"/>
    <sheet name="SON" sheetId="28" r:id="rId28"/>
    <sheet name="TAB" sheetId="29" r:id="rId29"/>
    <sheet name="TAMPS" sheetId="30" r:id="rId30"/>
    <sheet name="TLAX" sheetId="31" r:id="rId31"/>
    <sheet name="VER" sheetId="32" r:id="rId32"/>
    <sheet name="YUC" sheetId="33" r:id="rId33"/>
    <sheet name="ZAC" sheetId="34" r:id="rId34"/>
  </sheets>
  <definedNames>
    <definedName name="_xlnm._FilterDatabase" localSheetId="0" hidden="1">Concentrado!$A$1:$C$1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5" l="1"/>
  <c r="C7" i="5"/>
  <c r="D7" i="5"/>
  <c r="E7" i="5"/>
  <c r="F7" i="5"/>
  <c r="G7" i="5"/>
  <c r="H7" i="5"/>
  <c r="B7" i="6"/>
  <c r="C7" i="6"/>
  <c r="D7" i="6"/>
  <c r="E7" i="6"/>
  <c r="F7" i="6"/>
  <c r="G7" i="6"/>
  <c r="H7" i="6"/>
  <c r="B7" i="7"/>
  <c r="C7" i="7"/>
  <c r="D7" i="7"/>
  <c r="E7" i="7"/>
  <c r="F7" i="7"/>
  <c r="G7" i="7"/>
  <c r="H7" i="7"/>
  <c r="B7" i="8"/>
  <c r="C7" i="8"/>
  <c r="D7" i="8"/>
  <c r="E7" i="8"/>
  <c r="F7" i="8"/>
  <c r="G7" i="8"/>
  <c r="H7" i="8"/>
  <c r="B7" i="9"/>
  <c r="C7" i="9"/>
  <c r="D7" i="9"/>
  <c r="E7" i="9"/>
  <c r="F7" i="9"/>
  <c r="G7" i="9"/>
  <c r="H7" i="9"/>
  <c r="B7" i="10"/>
  <c r="C7" i="10"/>
  <c r="D7" i="10"/>
  <c r="E7" i="10"/>
  <c r="F7" i="10"/>
  <c r="G7" i="10"/>
  <c r="H7" i="10"/>
  <c r="B7" i="11"/>
  <c r="C7" i="11"/>
  <c r="D7" i="11"/>
  <c r="E7" i="11"/>
  <c r="F7" i="11"/>
  <c r="G7" i="11"/>
  <c r="H7" i="11"/>
  <c r="B7" i="12"/>
  <c r="C7" i="12"/>
  <c r="D7" i="12"/>
  <c r="E7" i="12"/>
  <c r="F7" i="12"/>
  <c r="G7" i="12"/>
  <c r="H7" i="12"/>
  <c r="B7" i="13"/>
  <c r="C7" i="13"/>
  <c r="D7" i="13"/>
  <c r="E7" i="13"/>
  <c r="F7" i="13"/>
  <c r="G7" i="13"/>
  <c r="H7" i="13"/>
  <c r="B7" i="14"/>
  <c r="C7" i="14"/>
  <c r="D7" i="14"/>
  <c r="E7" i="14"/>
  <c r="F7" i="14"/>
  <c r="G7" i="14"/>
  <c r="H7" i="14"/>
  <c r="B7" i="15"/>
  <c r="C7" i="15"/>
  <c r="D7" i="15"/>
  <c r="E7" i="15"/>
  <c r="F7" i="15"/>
  <c r="G7" i="15"/>
  <c r="H7" i="15"/>
  <c r="B7" i="16"/>
  <c r="C7" i="16"/>
  <c r="D7" i="16"/>
  <c r="E7" i="16"/>
  <c r="F7" i="16"/>
  <c r="G7" i="16"/>
  <c r="H7" i="16"/>
  <c r="B7" i="17"/>
  <c r="C7" i="17"/>
  <c r="D7" i="17"/>
  <c r="E7" i="17"/>
  <c r="F7" i="17"/>
  <c r="G7" i="17"/>
  <c r="H7" i="17"/>
  <c r="B7" i="18"/>
  <c r="C7" i="18"/>
  <c r="D7" i="18"/>
  <c r="E7" i="18"/>
  <c r="F7" i="18"/>
  <c r="G7" i="18"/>
  <c r="H7" i="18"/>
  <c r="B7" i="19"/>
  <c r="C7" i="19"/>
  <c r="D7" i="19"/>
  <c r="E7" i="19"/>
  <c r="F7" i="19"/>
  <c r="G7" i="19"/>
  <c r="H7" i="19"/>
  <c r="B7" i="20"/>
  <c r="C7" i="20"/>
  <c r="D7" i="20"/>
  <c r="E7" i="20"/>
  <c r="F7" i="20"/>
  <c r="G7" i="20"/>
  <c r="H7" i="20"/>
  <c r="B7" i="21"/>
  <c r="C7" i="21"/>
  <c r="D7" i="21"/>
  <c r="E7" i="21"/>
  <c r="F7" i="21"/>
  <c r="G7" i="21"/>
  <c r="H7" i="21"/>
  <c r="B7" i="22"/>
  <c r="C7" i="22"/>
  <c r="D7" i="22"/>
  <c r="E7" i="22"/>
  <c r="F7" i="22"/>
  <c r="G7" i="22"/>
  <c r="H7" i="22"/>
  <c r="B7" i="23"/>
  <c r="C7" i="23"/>
  <c r="D7" i="23"/>
  <c r="E7" i="23"/>
  <c r="F7" i="23"/>
  <c r="G7" i="23"/>
  <c r="H7" i="23"/>
  <c r="B7" i="24"/>
  <c r="C7" i="24"/>
  <c r="D7" i="24"/>
  <c r="E7" i="24"/>
  <c r="F7" i="24"/>
  <c r="G7" i="24"/>
  <c r="H7" i="24"/>
  <c r="B7" i="25"/>
  <c r="C7" i="25"/>
  <c r="D7" i="25"/>
  <c r="E7" i="25"/>
  <c r="F7" i="25"/>
  <c r="G7" i="25"/>
  <c r="H7" i="25"/>
  <c r="B7" i="26"/>
  <c r="C7" i="26"/>
  <c r="D7" i="26"/>
  <c r="E7" i="26"/>
  <c r="F7" i="26"/>
  <c r="G7" i="26"/>
  <c r="H7" i="26"/>
  <c r="B7" i="27"/>
  <c r="C7" i="27"/>
  <c r="D7" i="27"/>
  <c r="E7" i="27"/>
  <c r="F7" i="27"/>
  <c r="G7" i="27"/>
  <c r="H7" i="27"/>
  <c r="B7" i="28"/>
  <c r="C7" i="28"/>
  <c r="D7" i="28"/>
  <c r="E7" i="28"/>
  <c r="F7" i="28"/>
  <c r="G7" i="28"/>
  <c r="H7" i="28"/>
  <c r="B7" i="29"/>
  <c r="C7" i="29"/>
  <c r="D7" i="29"/>
  <c r="E7" i="29"/>
  <c r="F7" i="29"/>
  <c r="G7" i="29"/>
  <c r="H7" i="29"/>
  <c r="B7" i="30"/>
  <c r="C7" i="30"/>
  <c r="D7" i="30"/>
  <c r="E7" i="30"/>
  <c r="F7" i="30"/>
  <c r="G7" i="30"/>
  <c r="H7" i="30"/>
  <c r="B7" i="31"/>
  <c r="C7" i="31"/>
  <c r="D7" i="31"/>
  <c r="E7" i="31"/>
  <c r="F7" i="31"/>
  <c r="G7" i="31"/>
  <c r="H7" i="31"/>
  <c r="B7" i="32"/>
  <c r="C7" i="32"/>
  <c r="D7" i="32"/>
  <c r="E7" i="32"/>
  <c r="F7" i="32"/>
  <c r="G7" i="32"/>
  <c r="H7" i="32"/>
  <c r="B7" i="33"/>
  <c r="C7" i="33"/>
  <c r="D7" i="33"/>
  <c r="E7" i="33"/>
  <c r="F7" i="33"/>
  <c r="G7" i="33"/>
  <c r="H7" i="33"/>
  <c r="B7" i="34"/>
  <c r="C7" i="34"/>
  <c r="D7" i="34"/>
  <c r="E7" i="34"/>
  <c r="F7" i="34"/>
  <c r="G7" i="34"/>
  <c r="H7" i="34"/>
  <c r="B7" i="3"/>
  <c r="C7" i="3"/>
  <c r="D7" i="3"/>
  <c r="E7" i="3"/>
  <c r="F7" i="3"/>
  <c r="G7" i="3"/>
  <c r="H7" i="3"/>
  <c r="B7" i="4"/>
  <c r="C7" i="4"/>
  <c r="D7" i="4"/>
  <c r="E7" i="4"/>
  <c r="F7" i="4"/>
  <c r="G7" i="4"/>
  <c r="H7" i="4"/>
  <c r="H6" i="4"/>
  <c r="G6" i="4"/>
  <c r="F6" i="4"/>
  <c r="E6" i="4"/>
  <c r="D6" i="4"/>
  <c r="C6" i="4"/>
  <c r="B6" i="4"/>
  <c r="I5" i="4"/>
  <c r="H5" i="4"/>
  <c r="G5" i="4"/>
  <c r="F5" i="4"/>
  <c r="E5" i="4"/>
  <c r="D5" i="4"/>
  <c r="C5" i="4"/>
  <c r="B5" i="4"/>
  <c r="I4" i="4"/>
  <c r="H4" i="4"/>
  <c r="G4" i="4"/>
  <c r="F4" i="4"/>
  <c r="E4" i="4"/>
  <c r="D4" i="4"/>
  <c r="C4" i="4"/>
  <c r="B4" i="4"/>
  <c r="I3" i="4"/>
  <c r="H3" i="4"/>
  <c r="G3" i="4"/>
  <c r="F3" i="4"/>
  <c r="E3" i="4"/>
  <c r="D3" i="4"/>
  <c r="C3" i="4"/>
  <c r="B3" i="4"/>
  <c r="I2" i="4"/>
  <c r="H2" i="4"/>
  <c r="G2" i="4"/>
  <c r="F2" i="4"/>
  <c r="E2" i="4"/>
  <c r="D2" i="4"/>
  <c r="C2" i="4"/>
  <c r="B2" i="4"/>
  <c r="H6" i="5"/>
  <c r="G6" i="5"/>
  <c r="F6" i="5"/>
  <c r="E6" i="5"/>
  <c r="D6" i="5"/>
  <c r="C6" i="5"/>
  <c r="B6" i="5"/>
  <c r="I5" i="5"/>
  <c r="H5" i="5"/>
  <c r="G5" i="5"/>
  <c r="F5" i="5"/>
  <c r="E5" i="5"/>
  <c r="D5" i="5"/>
  <c r="C5" i="5"/>
  <c r="B5" i="5"/>
  <c r="I4" i="5"/>
  <c r="H4" i="5"/>
  <c r="G4" i="5"/>
  <c r="F4" i="5"/>
  <c r="E4" i="5"/>
  <c r="D4" i="5"/>
  <c r="C4" i="5"/>
  <c r="B4" i="5"/>
  <c r="I3" i="5"/>
  <c r="H3" i="5"/>
  <c r="G3" i="5"/>
  <c r="F3" i="5"/>
  <c r="E3" i="5"/>
  <c r="D3" i="5"/>
  <c r="C3" i="5"/>
  <c r="B3" i="5"/>
  <c r="I2" i="5"/>
  <c r="H2" i="5"/>
  <c r="G2" i="5"/>
  <c r="F2" i="5"/>
  <c r="E2" i="5"/>
  <c r="D2" i="5"/>
  <c r="C2" i="5"/>
  <c r="B2" i="5"/>
  <c r="H6" i="6"/>
  <c r="G6" i="6"/>
  <c r="F6" i="6"/>
  <c r="E6" i="6"/>
  <c r="D6" i="6"/>
  <c r="C6" i="6"/>
  <c r="B6" i="6"/>
  <c r="I5" i="6"/>
  <c r="H5" i="6"/>
  <c r="G5" i="6"/>
  <c r="F5" i="6"/>
  <c r="E5" i="6"/>
  <c r="D5" i="6"/>
  <c r="C5" i="6"/>
  <c r="B5" i="6"/>
  <c r="I4" i="6"/>
  <c r="H4" i="6"/>
  <c r="G4" i="6"/>
  <c r="F4" i="6"/>
  <c r="E4" i="6"/>
  <c r="D4" i="6"/>
  <c r="C4" i="6"/>
  <c r="B4" i="6"/>
  <c r="I3" i="6"/>
  <c r="H3" i="6"/>
  <c r="G3" i="6"/>
  <c r="F3" i="6"/>
  <c r="E3" i="6"/>
  <c r="D3" i="6"/>
  <c r="C3" i="6"/>
  <c r="B3" i="6"/>
  <c r="I2" i="6"/>
  <c r="H2" i="6"/>
  <c r="G2" i="6"/>
  <c r="F2" i="6"/>
  <c r="E2" i="6"/>
  <c r="D2" i="6"/>
  <c r="C2" i="6"/>
  <c r="B2" i="6"/>
  <c r="H6" i="7"/>
  <c r="G6" i="7"/>
  <c r="F6" i="7"/>
  <c r="E6" i="7"/>
  <c r="D6" i="7"/>
  <c r="C6" i="7"/>
  <c r="B6" i="7"/>
  <c r="I5" i="7"/>
  <c r="H5" i="7"/>
  <c r="G5" i="7"/>
  <c r="F5" i="7"/>
  <c r="E5" i="7"/>
  <c r="D5" i="7"/>
  <c r="C5" i="7"/>
  <c r="B5" i="7"/>
  <c r="I4" i="7"/>
  <c r="H4" i="7"/>
  <c r="G4" i="7"/>
  <c r="F4" i="7"/>
  <c r="E4" i="7"/>
  <c r="D4" i="7"/>
  <c r="C4" i="7"/>
  <c r="B4" i="7"/>
  <c r="I3" i="7"/>
  <c r="H3" i="7"/>
  <c r="G3" i="7"/>
  <c r="F3" i="7"/>
  <c r="E3" i="7"/>
  <c r="D3" i="7"/>
  <c r="C3" i="7"/>
  <c r="B3" i="7"/>
  <c r="I2" i="7"/>
  <c r="H2" i="7"/>
  <c r="G2" i="7"/>
  <c r="F2" i="7"/>
  <c r="E2" i="7"/>
  <c r="D2" i="7"/>
  <c r="C2" i="7"/>
  <c r="B2" i="7"/>
  <c r="H6" i="8"/>
  <c r="G6" i="8"/>
  <c r="F6" i="8"/>
  <c r="E6" i="8"/>
  <c r="D6" i="8"/>
  <c r="C6" i="8"/>
  <c r="B6" i="8"/>
  <c r="I5" i="8"/>
  <c r="H5" i="8"/>
  <c r="G5" i="8"/>
  <c r="F5" i="8"/>
  <c r="E5" i="8"/>
  <c r="D5" i="8"/>
  <c r="C5" i="8"/>
  <c r="B5" i="8"/>
  <c r="I4" i="8"/>
  <c r="H4" i="8"/>
  <c r="G4" i="8"/>
  <c r="F4" i="8"/>
  <c r="E4" i="8"/>
  <c r="D4" i="8"/>
  <c r="C4" i="8"/>
  <c r="B4" i="8"/>
  <c r="I3" i="8"/>
  <c r="H3" i="8"/>
  <c r="G3" i="8"/>
  <c r="F3" i="8"/>
  <c r="E3" i="8"/>
  <c r="D3" i="8"/>
  <c r="C3" i="8"/>
  <c r="B3" i="8"/>
  <c r="I2" i="8"/>
  <c r="H2" i="8"/>
  <c r="G2" i="8"/>
  <c r="F2" i="8"/>
  <c r="E2" i="8"/>
  <c r="D2" i="8"/>
  <c r="C2" i="8"/>
  <c r="B2" i="8"/>
  <c r="H6" i="9"/>
  <c r="G6" i="9"/>
  <c r="F6" i="9"/>
  <c r="E6" i="9"/>
  <c r="D6" i="9"/>
  <c r="C6" i="9"/>
  <c r="B6" i="9"/>
  <c r="I5" i="9"/>
  <c r="H5" i="9"/>
  <c r="G5" i="9"/>
  <c r="F5" i="9"/>
  <c r="E5" i="9"/>
  <c r="D5" i="9"/>
  <c r="C5" i="9"/>
  <c r="B5" i="9"/>
  <c r="I4" i="9"/>
  <c r="H4" i="9"/>
  <c r="G4" i="9"/>
  <c r="F4" i="9"/>
  <c r="E4" i="9"/>
  <c r="D4" i="9"/>
  <c r="C4" i="9"/>
  <c r="B4" i="9"/>
  <c r="I3" i="9"/>
  <c r="H3" i="9"/>
  <c r="G3" i="9"/>
  <c r="F3" i="9"/>
  <c r="E3" i="9"/>
  <c r="D3" i="9"/>
  <c r="C3" i="9"/>
  <c r="B3" i="9"/>
  <c r="I2" i="9"/>
  <c r="H2" i="9"/>
  <c r="G2" i="9"/>
  <c r="F2" i="9"/>
  <c r="E2" i="9"/>
  <c r="D2" i="9"/>
  <c r="C2" i="9"/>
  <c r="B2" i="9"/>
  <c r="H6" i="10"/>
  <c r="G6" i="10"/>
  <c r="F6" i="10"/>
  <c r="E6" i="10"/>
  <c r="D6" i="10"/>
  <c r="C6" i="10"/>
  <c r="B6" i="10"/>
  <c r="I5" i="10"/>
  <c r="H5" i="10"/>
  <c r="G5" i="10"/>
  <c r="F5" i="10"/>
  <c r="E5" i="10"/>
  <c r="D5" i="10"/>
  <c r="C5" i="10"/>
  <c r="B5" i="10"/>
  <c r="I4" i="10"/>
  <c r="H4" i="10"/>
  <c r="G4" i="10"/>
  <c r="F4" i="10"/>
  <c r="E4" i="10"/>
  <c r="D4" i="10"/>
  <c r="C4" i="10"/>
  <c r="B4" i="10"/>
  <c r="I3" i="10"/>
  <c r="H3" i="10"/>
  <c r="G3" i="10"/>
  <c r="F3" i="10"/>
  <c r="E3" i="10"/>
  <c r="D3" i="10"/>
  <c r="C3" i="10"/>
  <c r="B3" i="10"/>
  <c r="I2" i="10"/>
  <c r="H2" i="10"/>
  <c r="G2" i="10"/>
  <c r="F2" i="10"/>
  <c r="E2" i="10"/>
  <c r="D2" i="10"/>
  <c r="C2" i="10"/>
  <c r="B2" i="10"/>
  <c r="H6" i="11"/>
  <c r="G6" i="11"/>
  <c r="F6" i="11"/>
  <c r="E6" i="11"/>
  <c r="D6" i="11"/>
  <c r="C6" i="11"/>
  <c r="B6" i="11"/>
  <c r="I5" i="11"/>
  <c r="H5" i="11"/>
  <c r="G5" i="11"/>
  <c r="F5" i="11"/>
  <c r="E5" i="11"/>
  <c r="D5" i="11"/>
  <c r="C5" i="11"/>
  <c r="B5" i="11"/>
  <c r="I4" i="11"/>
  <c r="H4" i="11"/>
  <c r="G4" i="11"/>
  <c r="F4" i="11"/>
  <c r="E4" i="11"/>
  <c r="D4" i="11"/>
  <c r="C4" i="11"/>
  <c r="B4" i="11"/>
  <c r="I3" i="11"/>
  <c r="H3" i="11"/>
  <c r="G3" i="11"/>
  <c r="F3" i="11"/>
  <c r="E3" i="11"/>
  <c r="D3" i="11"/>
  <c r="C3" i="11"/>
  <c r="B3" i="11"/>
  <c r="I2" i="11"/>
  <c r="H2" i="11"/>
  <c r="G2" i="11"/>
  <c r="F2" i="11"/>
  <c r="E2" i="11"/>
  <c r="D2" i="11"/>
  <c r="C2" i="11"/>
  <c r="B2" i="11"/>
  <c r="H6" i="12"/>
  <c r="G6" i="12"/>
  <c r="F6" i="12"/>
  <c r="E6" i="12"/>
  <c r="D6" i="12"/>
  <c r="C6" i="12"/>
  <c r="B6" i="12"/>
  <c r="I5" i="12"/>
  <c r="H5" i="12"/>
  <c r="G5" i="12"/>
  <c r="F5" i="12"/>
  <c r="E5" i="12"/>
  <c r="D5" i="12"/>
  <c r="C5" i="12"/>
  <c r="B5" i="12"/>
  <c r="I4" i="12"/>
  <c r="H4" i="12"/>
  <c r="G4" i="12"/>
  <c r="F4" i="12"/>
  <c r="E4" i="12"/>
  <c r="D4" i="12"/>
  <c r="C4" i="12"/>
  <c r="B4" i="12"/>
  <c r="I3" i="12"/>
  <c r="H3" i="12"/>
  <c r="G3" i="12"/>
  <c r="F3" i="12"/>
  <c r="E3" i="12"/>
  <c r="D3" i="12"/>
  <c r="C3" i="12"/>
  <c r="B3" i="12"/>
  <c r="I2" i="12"/>
  <c r="H2" i="12"/>
  <c r="G2" i="12"/>
  <c r="F2" i="12"/>
  <c r="E2" i="12"/>
  <c r="D2" i="12"/>
  <c r="C2" i="12"/>
  <c r="B2" i="12"/>
  <c r="H6" i="13"/>
  <c r="G6" i="13"/>
  <c r="F6" i="13"/>
  <c r="E6" i="13"/>
  <c r="D6" i="13"/>
  <c r="C6" i="13"/>
  <c r="B6" i="13"/>
  <c r="I5" i="13"/>
  <c r="H5" i="13"/>
  <c r="G5" i="13"/>
  <c r="F5" i="13"/>
  <c r="E5" i="13"/>
  <c r="D5" i="13"/>
  <c r="C5" i="13"/>
  <c r="B5" i="13"/>
  <c r="I4" i="13"/>
  <c r="H4" i="13"/>
  <c r="G4" i="13"/>
  <c r="F4" i="13"/>
  <c r="E4" i="13"/>
  <c r="D4" i="13"/>
  <c r="C4" i="13"/>
  <c r="B4" i="13"/>
  <c r="I3" i="13"/>
  <c r="H3" i="13"/>
  <c r="G3" i="13"/>
  <c r="F3" i="13"/>
  <c r="E3" i="13"/>
  <c r="D3" i="13"/>
  <c r="C3" i="13"/>
  <c r="B3" i="13"/>
  <c r="I2" i="13"/>
  <c r="H2" i="13"/>
  <c r="G2" i="13"/>
  <c r="F2" i="13"/>
  <c r="E2" i="13"/>
  <c r="D2" i="13"/>
  <c r="C2" i="13"/>
  <c r="B2" i="13"/>
  <c r="H6" i="14"/>
  <c r="G6" i="14"/>
  <c r="F6" i="14"/>
  <c r="E6" i="14"/>
  <c r="D6" i="14"/>
  <c r="C6" i="14"/>
  <c r="B6" i="14"/>
  <c r="I5" i="14"/>
  <c r="H5" i="14"/>
  <c r="G5" i="14"/>
  <c r="F5" i="14"/>
  <c r="E5" i="14"/>
  <c r="D5" i="14"/>
  <c r="C5" i="14"/>
  <c r="B5" i="14"/>
  <c r="I4" i="14"/>
  <c r="H4" i="14"/>
  <c r="G4" i="14"/>
  <c r="F4" i="14"/>
  <c r="E4" i="14"/>
  <c r="D4" i="14"/>
  <c r="C4" i="14"/>
  <c r="B4" i="14"/>
  <c r="I3" i="14"/>
  <c r="H3" i="14"/>
  <c r="G3" i="14"/>
  <c r="F3" i="14"/>
  <c r="E3" i="14"/>
  <c r="D3" i="14"/>
  <c r="C3" i="14"/>
  <c r="B3" i="14"/>
  <c r="I2" i="14"/>
  <c r="H2" i="14"/>
  <c r="G2" i="14"/>
  <c r="F2" i="14"/>
  <c r="E2" i="14"/>
  <c r="D2" i="14"/>
  <c r="C2" i="14"/>
  <c r="B2" i="14"/>
  <c r="H6" i="15"/>
  <c r="G6" i="15"/>
  <c r="F6" i="15"/>
  <c r="E6" i="15"/>
  <c r="D6" i="15"/>
  <c r="C6" i="15"/>
  <c r="B6" i="15"/>
  <c r="I5" i="15"/>
  <c r="H5" i="15"/>
  <c r="G5" i="15"/>
  <c r="F5" i="15"/>
  <c r="E5" i="15"/>
  <c r="D5" i="15"/>
  <c r="C5" i="15"/>
  <c r="B5" i="15"/>
  <c r="I4" i="15"/>
  <c r="H4" i="15"/>
  <c r="G4" i="15"/>
  <c r="F4" i="15"/>
  <c r="E4" i="15"/>
  <c r="D4" i="15"/>
  <c r="C4" i="15"/>
  <c r="B4" i="15"/>
  <c r="I3" i="15"/>
  <c r="H3" i="15"/>
  <c r="G3" i="15"/>
  <c r="F3" i="15"/>
  <c r="E3" i="15"/>
  <c r="D3" i="15"/>
  <c r="C3" i="15"/>
  <c r="B3" i="15"/>
  <c r="I2" i="15"/>
  <c r="H2" i="15"/>
  <c r="G2" i="15"/>
  <c r="F2" i="15"/>
  <c r="E2" i="15"/>
  <c r="D2" i="15"/>
  <c r="C2" i="15"/>
  <c r="B2" i="15"/>
  <c r="H6" i="16"/>
  <c r="G6" i="16"/>
  <c r="F6" i="16"/>
  <c r="E6" i="16"/>
  <c r="D6" i="16"/>
  <c r="C6" i="16"/>
  <c r="B6" i="16"/>
  <c r="I5" i="16"/>
  <c r="H5" i="16"/>
  <c r="G5" i="16"/>
  <c r="F5" i="16"/>
  <c r="E5" i="16"/>
  <c r="D5" i="16"/>
  <c r="C5" i="16"/>
  <c r="B5" i="16"/>
  <c r="I4" i="16"/>
  <c r="H4" i="16"/>
  <c r="G4" i="16"/>
  <c r="F4" i="16"/>
  <c r="E4" i="16"/>
  <c r="D4" i="16"/>
  <c r="C4" i="16"/>
  <c r="B4" i="16"/>
  <c r="I3" i="16"/>
  <c r="H3" i="16"/>
  <c r="G3" i="16"/>
  <c r="F3" i="16"/>
  <c r="E3" i="16"/>
  <c r="D3" i="16"/>
  <c r="C3" i="16"/>
  <c r="B3" i="16"/>
  <c r="I2" i="16"/>
  <c r="H2" i="16"/>
  <c r="G2" i="16"/>
  <c r="F2" i="16"/>
  <c r="E2" i="16"/>
  <c r="D2" i="16"/>
  <c r="C2" i="16"/>
  <c r="B2" i="16"/>
  <c r="H6" i="17"/>
  <c r="G6" i="17"/>
  <c r="F6" i="17"/>
  <c r="E6" i="17"/>
  <c r="D6" i="17"/>
  <c r="C6" i="17"/>
  <c r="B6" i="17"/>
  <c r="I5" i="17"/>
  <c r="H5" i="17"/>
  <c r="G5" i="17"/>
  <c r="F5" i="17"/>
  <c r="E5" i="17"/>
  <c r="D5" i="17"/>
  <c r="C5" i="17"/>
  <c r="B5" i="17"/>
  <c r="I4" i="17"/>
  <c r="H4" i="17"/>
  <c r="G4" i="17"/>
  <c r="F4" i="17"/>
  <c r="E4" i="17"/>
  <c r="D4" i="17"/>
  <c r="C4" i="17"/>
  <c r="B4" i="17"/>
  <c r="I3" i="17"/>
  <c r="H3" i="17"/>
  <c r="G3" i="17"/>
  <c r="F3" i="17"/>
  <c r="E3" i="17"/>
  <c r="D3" i="17"/>
  <c r="C3" i="17"/>
  <c r="B3" i="17"/>
  <c r="I2" i="17"/>
  <c r="H2" i="17"/>
  <c r="G2" i="17"/>
  <c r="F2" i="17"/>
  <c r="E2" i="17"/>
  <c r="D2" i="17"/>
  <c r="C2" i="17"/>
  <c r="B2" i="17"/>
  <c r="H6" i="18"/>
  <c r="G6" i="18"/>
  <c r="F6" i="18"/>
  <c r="E6" i="18"/>
  <c r="D6" i="18"/>
  <c r="C6" i="18"/>
  <c r="B6" i="18"/>
  <c r="I5" i="18"/>
  <c r="H5" i="18"/>
  <c r="G5" i="18"/>
  <c r="F5" i="18"/>
  <c r="E5" i="18"/>
  <c r="D5" i="18"/>
  <c r="C5" i="18"/>
  <c r="B5" i="18"/>
  <c r="I4" i="18"/>
  <c r="H4" i="18"/>
  <c r="G4" i="18"/>
  <c r="F4" i="18"/>
  <c r="E4" i="18"/>
  <c r="D4" i="18"/>
  <c r="C4" i="18"/>
  <c r="B4" i="18"/>
  <c r="I3" i="18"/>
  <c r="H3" i="18"/>
  <c r="G3" i="18"/>
  <c r="F3" i="18"/>
  <c r="E3" i="18"/>
  <c r="D3" i="18"/>
  <c r="C3" i="18"/>
  <c r="B3" i="18"/>
  <c r="I2" i="18"/>
  <c r="H2" i="18"/>
  <c r="G2" i="18"/>
  <c r="F2" i="18"/>
  <c r="E2" i="18"/>
  <c r="D2" i="18"/>
  <c r="C2" i="18"/>
  <c r="B2" i="18"/>
  <c r="H6" i="19"/>
  <c r="G6" i="19"/>
  <c r="F6" i="19"/>
  <c r="E6" i="19"/>
  <c r="D6" i="19"/>
  <c r="C6" i="19"/>
  <c r="B6" i="19"/>
  <c r="I5" i="19"/>
  <c r="H5" i="19"/>
  <c r="G5" i="19"/>
  <c r="F5" i="19"/>
  <c r="E5" i="19"/>
  <c r="D5" i="19"/>
  <c r="C5" i="19"/>
  <c r="B5" i="19"/>
  <c r="I4" i="19"/>
  <c r="H4" i="19"/>
  <c r="G4" i="19"/>
  <c r="F4" i="19"/>
  <c r="E4" i="19"/>
  <c r="D4" i="19"/>
  <c r="C4" i="19"/>
  <c r="B4" i="19"/>
  <c r="I3" i="19"/>
  <c r="H3" i="19"/>
  <c r="G3" i="19"/>
  <c r="F3" i="19"/>
  <c r="E3" i="19"/>
  <c r="D3" i="19"/>
  <c r="C3" i="19"/>
  <c r="B3" i="19"/>
  <c r="I2" i="19"/>
  <c r="H2" i="19"/>
  <c r="G2" i="19"/>
  <c r="F2" i="19"/>
  <c r="E2" i="19"/>
  <c r="D2" i="19"/>
  <c r="C2" i="19"/>
  <c r="B2" i="19"/>
  <c r="H6" i="20"/>
  <c r="G6" i="20"/>
  <c r="F6" i="20"/>
  <c r="E6" i="20"/>
  <c r="D6" i="20"/>
  <c r="C6" i="20"/>
  <c r="B6" i="20"/>
  <c r="I5" i="20"/>
  <c r="H5" i="20"/>
  <c r="G5" i="20"/>
  <c r="F5" i="20"/>
  <c r="E5" i="20"/>
  <c r="D5" i="20"/>
  <c r="C5" i="20"/>
  <c r="B5" i="20"/>
  <c r="I4" i="20"/>
  <c r="H4" i="20"/>
  <c r="G4" i="20"/>
  <c r="F4" i="20"/>
  <c r="E4" i="20"/>
  <c r="D4" i="20"/>
  <c r="C4" i="20"/>
  <c r="B4" i="20"/>
  <c r="I3" i="20"/>
  <c r="H3" i="20"/>
  <c r="G3" i="20"/>
  <c r="F3" i="20"/>
  <c r="E3" i="20"/>
  <c r="D3" i="20"/>
  <c r="C3" i="20"/>
  <c r="B3" i="20"/>
  <c r="I2" i="20"/>
  <c r="H2" i="20"/>
  <c r="G2" i="20"/>
  <c r="F2" i="20"/>
  <c r="E2" i="20"/>
  <c r="D2" i="20"/>
  <c r="C2" i="20"/>
  <c r="B2" i="20"/>
  <c r="H6" i="21"/>
  <c r="G6" i="21"/>
  <c r="F6" i="21"/>
  <c r="E6" i="21"/>
  <c r="D6" i="21"/>
  <c r="C6" i="21"/>
  <c r="B6" i="21"/>
  <c r="I5" i="21"/>
  <c r="H5" i="21"/>
  <c r="G5" i="21"/>
  <c r="F5" i="21"/>
  <c r="E5" i="21"/>
  <c r="D5" i="21"/>
  <c r="C5" i="21"/>
  <c r="B5" i="21"/>
  <c r="I4" i="21"/>
  <c r="H4" i="21"/>
  <c r="G4" i="21"/>
  <c r="F4" i="21"/>
  <c r="E4" i="21"/>
  <c r="D4" i="21"/>
  <c r="C4" i="21"/>
  <c r="B4" i="21"/>
  <c r="I3" i="21"/>
  <c r="H3" i="21"/>
  <c r="G3" i="21"/>
  <c r="F3" i="21"/>
  <c r="E3" i="21"/>
  <c r="D3" i="21"/>
  <c r="C3" i="21"/>
  <c r="B3" i="21"/>
  <c r="I2" i="21"/>
  <c r="H2" i="21"/>
  <c r="G2" i="21"/>
  <c r="F2" i="21"/>
  <c r="E2" i="21"/>
  <c r="D2" i="21"/>
  <c r="C2" i="21"/>
  <c r="B2" i="21"/>
  <c r="H6" i="22"/>
  <c r="G6" i="22"/>
  <c r="F6" i="22"/>
  <c r="E6" i="22"/>
  <c r="D6" i="22"/>
  <c r="C6" i="22"/>
  <c r="B6" i="22"/>
  <c r="I5" i="22"/>
  <c r="H5" i="22"/>
  <c r="G5" i="22"/>
  <c r="F5" i="22"/>
  <c r="E5" i="22"/>
  <c r="D5" i="22"/>
  <c r="C5" i="22"/>
  <c r="B5" i="22"/>
  <c r="I4" i="22"/>
  <c r="H4" i="22"/>
  <c r="G4" i="22"/>
  <c r="F4" i="22"/>
  <c r="E4" i="22"/>
  <c r="D4" i="22"/>
  <c r="C4" i="22"/>
  <c r="B4" i="22"/>
  <c r="I3" i="22"/>
  <c r="H3" i="22"/>
  <c r="G3" i="22"/>
  <c r="F3" i="22"/>
  <c r="E3" i="22"/>
  <c r="D3" i="22"/>
  <c r="C3" i="22"/>
  <c r="B3" i="22"/>
  <c r="I2" i="22"/>
  <c r="H2" i="22"/>
  <c r="G2" i="22"/>
  <c r="F2" i="22"/>
  <c r="E2" i="22"/>
  <c r="D2" i="22"/>
  <c r="C2" i="22"/>
  <c r="B2" i="22"/>
  <c r="H6" i="23"/>
  <c r="G6" i="23"/>
  <c r="F6" i="23"/>
  <c r="E6" i="23"/>
  <c r="D6" i="23"/>
  <c r="C6" i="23"/>
  <c r="B6" i="23"/>
  <c r="I5" i="23"/>
  <c r="H5" i="23"/>
  <c r="G5" i="23"/>
  <c r="F5" i="23"/>
  <c r="E5" i="23"/>
  <c r="D5" i="23"/>
  <c r="C5" i="23"/>
  <c r="B5" i="23"/>
  <c r="I4" i="23"/>
  <c r="H4" i="23"/>
  <c r="G4" i="23"/>
  <c r="F4" i="23"/>
  <c r="E4" i="23"/>
  <c r="D4" i="23"/>
  <c r="C4" i="23"/>
  <c r="B4" i="23"/>
  <c r="I3" i="23"/>
  <c r="H3" i="23"/>
  <c r="G3" i="23"/>
  <c r="F3" i="23"/>
  <c r="E3" i="23"/>
  <c r="D3" i="23"/>
  <c r="C3" i="23"/>
  <c r="B3" i="23"/>
  <c r="I2" i="23"/>
  <c r="H2" i="23"/>
  <c r="G2" i="23"/>
  <c r="F2" i="23"/>
  <c r="E2" i="23"/>
  <c r="D2" i="23"/>
  <c r="C2" i="23"/>
  <c r="B2" i="23"/>
  <c r="H6" i="24"/>
  <c r="G6" i="24"/>
  <c r="F6" i="24"/>
  <c r="E6" i="24"/>
  <c r="D6" i="24"/>
  <c r="C6" i="24"/>
  <c r="B6" i="24"/>
  <c r="I5" i="24"/>
  <c r="H5" i="24"/>
  <c r="G5" i="24"/>
  <c r="F5" i="24"/>
  <c r="E5" i="24"/>
  <c r="D5" i="24"/>
  <c r="C5" i="24"/>
  <c r="B5" i="24"/>
  <c r="I4" i="24"/>
  <c r="H4" i="24"/>
  <c r="G4" i="24"/>
  <c r="F4" i="24"/>
  <c r="E4" i="24"/>
  <c r="D4" i="24"/>
  <c r="C4" i="24"/>
  <c r="B4" i="24"/>
  <c r="I3" i="24"/>
  <c r="H3" i="24"/>
  <c r="G3" i="24"/>
  <c r="F3" i="24"/>
  <c r="E3" i="24"/>
  <c r="D3" i="24"/>
  <c r="C3" i="24"/>
  <c r="B3" i="24"/>
  <c r="I2" i="24"/>
  <c r="H2" i="24"/>
  <c r="G2" i="24"/>
  <c r="F2" i="24"/>
  <c r="E2" i="24"/>
  <c r="D2" i="24"/>
  <c r="C2" i="24"/>
  <c r="B2" i="24"/>
  <c r="H6" i="25"/>
  <c r="G6" i="25"/>
  <c r="F6" i="25"/>
  <c r="E6" i="25"/>
  <c r="D6" i="25"/>
  <c r="C6" i="25"/>
  <c r="B6" i="25"/>
  <c r="I5" i="25"/>
  <c r="H5" i="25"/>
  <c r="G5" i="25"/>
  <c r="F5" i="25"/>
  <c r="E5" i="25"/>
  <c r="D5" i="25"/>
  <c r="C5" i="25"/>
  <c r="B5" i="25"/>
  <c r="I4" i="25"/>
  <c r="H4" i="25"/>
  <c r="G4" i="25"/>
  <c r="F4" i="25"/>
  <c r="E4" i="25"/>
  <c r="D4" i="25"/>
  <c r="C4" i="25"/>
  <c r="B4" i="25"/>
  <c r="I3" i="25"/>
  <c r="H3" i="25"/>
  <c r="G3" i="25"/>
  <c r="F3" i="25"/>
  <c r="E3" i="25"/>
  <c r="D3" i="25"/>
  <c r="C3" i="25"/>
  <c r="B3" i="25"/>
  <c r="I2" i="25"/>
  <c r="H2" i="25"/>
  <c r="G2" i="25"/>
  <c r="F2" i="25"/>
  <c r="E2" i="25"/>
  <c r="D2" i="25"/>
  <c r="C2" i="25"/>
  <c r="B2" i="25"/>
  <c r="H6" i="26"/>
  <c r="G6" i="26"/>
  <c r="F6" i="26"/>
  <c r="E6" i="26"/>
  <c r="D6" i="26"/>
  <c r="C6" i="26"/>
  <c r="B6" i="26"/>
  <c r="I5" i="26"/>
  <c r="H5" i="26"/>
  <c r="G5" i="26"/>
  <c r="F5" i="26"/>
  <c r="E5" i="26"/>
  <c r="D5" i="26"/>
  <c r="C5" i="26"/>
  <c r="B5" i="26"/>
  <c r="I4" i="26"/>
  <c r="H4" i="26"/>
  <c r="G4" i="26"/>
  <c r="F4" i="26"/>
  <c r="E4" i="26"/>
  <c r="D4" i="26"/>
  <c r="C4" i="26"/>
  <c r="B4" i="26"/>
  <c r="I3" i="26"/>
  <c r="H3" i="26"/>
  <c r="G3" i="26"/>
  <c r="F3" i="26"/>
  <c r="E3" i="26"/>
  <c r="D3" i="26"/>
  <c r="C3" i="26"/>
  <c r="B3" i="26"/>
  <c r="I2" i="26"/>
  <c r="H2" i="26"/>
  <c r="G2" i="26"/>
  <c r="F2" i="26"/>
  <c r="E2" i="26"/>
  <c r="D2" i="26"/>
  <c r="C2" i="26"/>
  <c r="B2" i="26"/>
  <c r="H6" i="27"/>
  <c r="G6" i="27"/>
  <c r="F6" i="27"/>
  <c r="E6" i="27"/>
  <c r="D6" i="27"/>
  <c r="C6" i="27"/>
  <c r="B6" i="27"/>
  <c r="I5" i="27"/>
  <c r="H5" i="27"/>
  <c r="G5" i="27"/>
  <c r="F5" i="27"/>
  <c r="E5" i="27"/>
  <c r="D5" i="27"/>
  <c r="C5" i="27"/>
  <c r="B5" i="27"/>
  <c r="I4" i="27"/>
  <c r="H4" i="27"/>
  <c r="G4" i="27"/>
  <c r="F4" i="27"/>
  <c r="E4" i="27"/>
  <c r="D4" i="27"/>
  <c r="C4" i="27"/>
  <c r="B4" i="27"/>
  <c r="I3" i="27"/>
  <c r="H3" i="27"/>
  <c r="G3" i="27"/>
  <c r="F3" i="27"/>
  <c r="E3" i="27"/>
  <c r="D3" i="27"/>
  <c r="C3" i="27"/>
  <c r="B3" i="27"/>
  <c r="I2" i="27"/>
  <c r="H2" i="27"/>
  <c r="G2" i="27"/>
  <c r="F2" i="27"/>
  <c r="E2" i="27"/>
  <c r="D2" i="27"/>
  <c r="C2" i="27"/>
  <c r="B2" i="27"/>
  <c r="H6" i="28"/>
  <c r="G6" i="28"/>
  <c r="F6" i="28"/>
  <c r="E6" i="28"/>
  <c r="D6" i="28"/>
  <c r="C6" i="28"/>
  <c r="B6" i="28"/>
  <c r="I5" i="28"/>
  <c r="H5" i="28"/>
  <c r="G5" i="28"/>
  <c r="F5" i="28"/>
  <c r="E5" i="28"/>
  <c r="D5" i="28"/>
  <c r="C5" i="28"/>
  <c r="B5" i="28"/>
  <c r="I4" i="28"/>
  <c r="H4" i="28"/>
  <c r="G4" i="28"/>
  <c r="F4" i="28"/>
  <c r="E4" i="28"/>
  <c r="D4" i="28"/>
  <c r="C4" i="28"/>
  <c r="B4" i="28"/>
  <c r="I3" i="28"/>
  <c r="H3" i="28"/>
  <c r="G3" i="28"/>
  <c r="F3" i="28"/>
  <c r="E3" i="28"/>
  <c r="D3" i="28"/>
  <c r="C3" i="28"/>
  <c r="B3" i="28"/>
  <c r="I2" i="28"/>
  <c r="H2" i="28"/>
  <c r="G2" i="28"/>
  <c r="F2" i="28"/>
  <c r="E2" i="28"/>
  <c r="D2" i="28"/>
  <c r="C2" i="28"/>
  <c r="B2" i="28"/>
  <c r="H6" i="29"/>
  <c r="G6" i="29"/>
  <c r="F6" i="29"/>
  <c r="E6" i="29"/>
  <c r="D6" i="29"/>
  <c r="C6" i="29"/>
  <c r="B6" i="29"/>
  <c r="I5" i="29"/>
  <c r="H5" i="29"/>
  <c r="G5" i="29"/>
  <c r="F5" i="29"/>
  <c r="E5" i="29"/>
  <c r="D5" i="29"/>
  <c r="C5" i="29"/>
  <c r="B5" i="29"/>
  <c r="I4" i="29"/>
  <c r="H4" i="29"/>
  <c r="G4" i="29"/>
  <c r="F4" i="29"/>
  <c r="E4" i="29"/>
  <c r="D4" i="29"/>
  <c r="C4" i="29"/>
  <c r="B4" i="29"/>
  <c r="I3" i="29"/>
  <c r="H3" i="29"/>
  <c r="G3" i="29"/>
  <c r="F3" i="29"/>
  <c r="E3" i="29"/>
  <c r="D3" i="29"/>
  <c r="C3" i="29"/>
  <c r="B3" i="29"/>
  <c r="I2" i="29"/>
  <c r="H2" i="29"/>
  <c r="G2" i="29"/>
  <c r="F2" i="29"/>
  <c r="E2" i="29"/>
  <c r="D2" i="29"/>
  <c r="C2" i="29"/>
  <c r="B2" i="29"/>
  <c r="H6" i="30"/>
  <c r="G6" i="30"/>
  <c r="F6" i="30"/>
  <c r="E6" i="30"/>
  <c r="D6" i="30"/>
  <c r="C6" i="30"/>
  <c r="B6" i="30"/>
  <c r="I5" i="30"/>
  <c r="H5" i="30"/>
  <c r="G5" i="30"/>
  <c r="F5" i="30"/>
  <c r="E5" i="30"/>
  <c r="D5" i="30"/>
  <c r="C5" i="30"/>
  <c r="B5" i="30"/>
  <c r="I4" i="30"/>
  <c r="H4" i="30"/>
  <c r="G4" i="30"/>
  <c r="F4" i="30"/>
  <c r="E4" i="30"/>
  <c r="D4" i="30"/>
  <c r="C4" i="30"/>
  <c r="B4" i="30"/>
  <c r="I3" i="30"/>
  <c r="H3" i="30"/>
  <c r="G3" i="30"/>
  <c r="F3" i="30"/>
  <c r="E3" i="30"/>
  <c r="D3" i="30"/>
  <c r="C3" i="30"/>
  <c r="B3" i="30"/>
  <c r="I2" i="30"/>
  <c r="H2" i="30"/>
  <c r="G2" i="30"/>
  <c r="F2" i="30"/>
  <c r="E2" i="30"/>
  <c r="D2" i="30"/>
  <c r="C2" i="30"/>
  <c r="B2" i="30"/>
  <c r="H6" i="31"/>
  <c r="G6" i="31"/>
  <c r="F6" i="31"/>
  <c r="E6" i="31"/>
  <c r="D6" i="31"/>
  <c r="C6" i="31"/>
  <c r="B6" i="31"/>
  <c r="I5" i="31"/>
  <c r="H5" i="31"/>
  <c r="G5" i="31"/>
  <c r="F5" i="31"/>
  <c r="E5" i="31"/>
  <c r="D5" i="31"/>
  <c r="C5" i="31"/>
  <c r="B5" i="31"/>
  <c r="I4" i="31"/>
  <c r="H4" i="31"/>
  <c r="G4" i="31"/>
  <c r="F4" i="31"/>
  <c r="E4" i="31"/>
  <c r="D4" i="31"/>
  <c r="C4" i="31"/>
  <c r="B4" i="31"/>
  <c r="I3" i="31"/>
  <c r="H3" i="31"/>
  <c r="G3" i="31"/>
  <c r="F3" i="31"/>
  <c r="E3" i="31"/>
  <c r="D3" i="31"/>
  <c r="C3" i="31"/>
  <c r="B3" i="31"/>
  <c r="I2" i="31"/>
  <c r="H2" i="31"/>
  <c r="G2" i="31"/>
  <c r="F2" i="31"/>
  <c r="E2" i="31"/>
  <c r="D2" i="31"/>
  <c r="C2" i="31"/>
  <c r="B2" i="31"/>
  <c r="H6" i="32"/>
  <c r="G6" i="32"/>
  <c r="F6" i="32"/>
  <c r="E6" i="32"/>
  <c r="D6" i="32"/>
  <c r="C6" i="32"/>
  <c r="B6" i="32"/>
  <c r="I5" i="32"/>
  <c r="H5" i="32"/>
  <c r="G5" i="32"/>
  <c r="F5" i="32"/>
  <c r="E5" i="32"/>
  <c r="D5" i="32"/>
  <c r="C5" i="32"/>
  <c r="B5" i="32"/>
  <c r="I4" i="32"/>
  <c r="H4" i="32"/>
  <c r="G4" i="32"/>
  <c r="F4" i="32"/>
  <c r="E4" i="32"/>
  <c r="D4" i="32"/>
  <c r="C4" i="32"/>
  <c r="B4" i="32"/>
  <c r="I3" i="32"/>
  <c r="H3" i="32"/>
  <c r="G3" i="32"/>
  <c r="F3" i="32"/>
  <c r="E3" i="32"/>
  <c r="D3" i="32"/>
  <c r="C3" i="32"/>
  <c r="B3" i="32"/>
  <c r="I2" i="32"/>
  <c r="H2" i="32"/>
  <c r="G2" i="32"/>
  <c r="F2" i="32"/>
  <c r="E2" i="32"/>
  <c r="D2" i="32"/>
  <c r="C2" i="32"/>
  <c r="B2" i="32"/>
  <c r="H6" i="33"/>
  <c r="G6" i="33"/>
  <c r="F6" i="33"/>
  <c r="E6" i="33"/>
  <c r="D6" i="33"/>
  <c r="C6" i="33"/>
  <c r="B6" i="33"/>
  <c r="I5" i="33"/>
  <c r="H5" i="33"/>
  <c r="G5" i="33"/>
  <c r="F5" i="33"/>
  <c r="E5" i="33"/>
  <c r="D5" i="33"/>
  <c r="C5" i="33"/>
  <c r="B5" i="33"/>
  <c r="I4" i="33"/>
  <c r="H4" i="33"/>
  <c r="G4" i="33"/>
  <c r="F4" i="33"/>
  <c r="E4" i="33"/>
  <c r="D4" i="33"/>
  <c r="C4" i="33"/>
  <c r="B4" i="33"/>
  <c r="I3" i="33"/>
  <c r="H3" i="33"/>
  <c r="G3" i="33"/>
  <c r="F3" i="33"/>
  <c r="E3" i="33"/>
  <c r="D3" i="33"/>
  <c r="C3" i="33"/>
  <c r="B3" i="33"/>
  <c r="I2" i="33"/>
  <c r="H2" i="33"/>
  <c r="G2" i="33"/>
  <c r="F2" i="33"/>
  <c r="E2" i="33"/>
  <c r="D2" i="33"/>
  <c r="C2" i="33"/>
  <c r="B2" i="33"/>
  <c r="H6" i="34"/>
  <c r="G6" i="34"/>
  <c r="F6" i="34"/>
  <c r="E6" i="34"/>
  <c r="D6" i="34"/>
  <c r="C6" i="34"/>
  <c r="B6" i="34"/>
  <c r="I5" i="34"/>
  <c r="H5" i="34"/>
  <c r="G5" i="34"/>
  <c r="F5" i="34"/>
  <c r="E5" i="34"/>
  <c r="D5" i="34"/>
  <c r="C5" i="34"/>
  <c r="B5" i="34"/>
  <c r="I4" i="34"/>
  <c r="H4" i="34"/>
  <c r="G4" i="34"/>
  <c r="F4" i="34"/>
  <c r="E4" i="34"/>
  <c r="D4" i="34"/>
  <c r="C4" i="34"/>
  <c r="B4" i="34"/>
  <c r="I3" i="34"/>
  <c r="H3" i="34"/>
  <c r="G3" i="34"/>
  <c r="F3" i="34"/>
  <c r="E3" i="34"/>
  <c r="D3" i="34"/>
  <c r="C3" i="34"/>
  <c r="B3" i="34"/>
  <c r="I2" i="34"/>
  <c r="H2" i="34"/>
  <c r="G2" i="34"/>
  <c r="F2" i="34"/>
  <c r="E2" i="34"/>
  <c r="D2" i="34"/>
  <c r="C2" i="34"/>
  <c r="B2" i="34"/>
  <c r="H6" i="3"/>
  <c r="G6" i="3"/>
  <c r="F6" i="3"/>
  <c r="E6" i="3"/>
  <c r="D6" i="3"/>
  <c r="C6" i="3"/>
  <c r="B6" i="3"/>
  <c r="I5" i="3"/>
  <c r="H5" i="3"/>
  <c r="G5" i="3"/>
  <c r="F5" i="3"/>
  <c r="E5" i="3"/>
  <c r="D5" i="3"/>
  <c r="C5" i="3"/>
  <c r="B5" i="3"/>
  <c r="I4" i="3"/>
  <c r="H4" i="3"/>
  <c r="G4" i="3"/>
  <c r="F4" i="3"/>
  <c r="E4" i="3"/>
  <c r="D4" i="3"/>
  <c r="C4" i="3"/>
  <c r="B4" i="3"/>
  <c r="I3" i="3"/>
  <c r="H3" i="3"/>
  <c r="G3" i="3"/>
  <c r="F3" i="3"/>
  <c r="E3" i="3"/>
  <c r="D3" i="3"/>
  <c r="C3" i="3"/>
  <c r="B3" i="3"/>
  <c r="I2" i="3"/>
  <c r="H2" i="3"/>
  <c r="G2" i="3"/>
  <c r="F2" i="3"/>
  <c r="E2" i="3"/>
  <c r="D2" i="3"/>
  <c r="C2" i="3"/>
  <c r="B2" i="3"/>
  <c r="I5" i="2"/>
  <c r="H5" i="2"/>
  <c r="G5" i="2"/>
  <c r="F5" i="2"/>
  <c r="E5" i="2"/>
  <c r="D5" i="2"/>
  <c r="C5" i="2"/>
  <c r="B5" i="2"/>
  <c r="I4" i="2"/>
  <c r="H4" i="2"/>
  <c r="G4" i="2"/>
  <c r="F4" i="2"/>
  <c r="E4" i="2"/>
  <c r="D4" i="2"/>
  <c r="C4" i="2"/>
  <c r="B4" i="2"/>
  <c r="I3" i="2"/>
  <c r="H3" i="2"/>
  <c r="G3" i="2"/>
  <c r="F3" i="2"/>
  <c r="E3" i="2"/>
  <c r="D3" i="2"/>
  <c r="C3" i="2"/>
  <c r="B3" i="2"/>
  <c r="I2" i="2"/>
  <c r="H2" i="2"/>
  <c r="G2" i="2"/>
  <c r="F2" i="2"/>
  <c r="E2" i="2"/>
  <c r="D2" i="2"/>
  <c r="C2" i="2"/>
  <c r="B2" i="2"/>
  <c r="J169" i="1"/>
  <c r="I7" i="4" s="1"/>
  <c r="J170" i="1"/>
  <c r="I7" i="5" s="1"/>
  <c r="J171" i="1"/>
  <c r="I7" i="6" s="1"/>
  <c r="J172" i="1"/>
  <c r="I7" i="10" s="1"/>
  <c r="J173" i="1"/>
  <c r="I7" i="11" s="1"/>
  <c r="J174" i="1"/>
  <c r="I7" i="7" s="1"/>
  <c r="J175" i="1"/>
  <c r="I7" i="8" s="1"/>
  <c r="J176" i="1"/>
  <c r="I7" i="9" s="1"/>
  <c r="J177" i="1"/>
  <c r="I7" i="12" s="1"/>
  <c r="J178" i="1"/>
  <c r="I7" i="13" s="1"/>
  <c r="J179" i="1"/>
  <c r="I7" i="14" s="1"/>
  <c r="J180" i="1"/>
  <c r="I7" i="15" s="1"/>
  <c r="J181" i="1"/>
  <c r="I7" i="16" s="1"/>
  <c r="J182" i="1"/>
  <c r="I7" i="17" s="1"/>
  <c r="J183" i="1"/>
  <c r="I7" i="18" s="1"/>
  <c r="J184" i="1"/>
  <c r="I7" i="19" s="1"/>
  <c r="J185" i="1"/>
  <c r="I7" i="20" s="1"/>
  <c r="J186" i="1"/>
  <c r="I7" i="21" s="1"/>
  <c r="J187" i="1"/>
  <c r="I7" i="22" s="1"/>
  <c r="J188" i="1"/>
  <c r="I7" i="23" s="1"/>
  <c r="J189" i="1"/>
  <c r="I7" i="24" s="1"/>
  <c r="J190" i="1"/>
  <c r="I7" i="25" s="1"/>
  <c r="J191" i="1"/>
  <c r="I7" i="26" s="1"/>
  <c r="J192" i="1"/>
  <c r="I7" i="27" s="1"/>
  <c r="J193" i="1"/>
  <c r="I7" i="28" s="1"/>
  <c r="J194" i="1"/>
  <c r="I7" i="29" s="1"/>
  <c r="J195" i="1"/>
  <c r="I7" i="30" s="1"/>
  <c r="J196" i="1"/>
  <c r="I7" i="31" s="1"/>
  <c r="J197" i="1"/>
  <c r="I7" i="32" s="1"/>
  <c r="J198" i="1"/>
  <c r="I7" i="33" s="1"/>
  <c r="J199" i="1"/>
  <c r="I7" i="34" s="1"/>
  <c r="J168" i="1"/>
  <c r="I7" i="3" s="1"/>
  <c r="I167" i="1"/>
  <c r="H7" i="2" s="1"/>
  <c r="H167" i="1"/>
  <c r="G7" i="2" s="1"/>
  <c r="G167" i="1"/>
  <c r="F7" i="2" s="1"/>
  <c r="F167" i="1"/>
  <c r="E7" i="2" s="1"/>
  <c r="E167" i="1"/>
  <c r="D7" i="2" s="1"/>
  <c r="D167" i="1"/>
  <c r="C7" i="2" s="1"/>
  <c r="C167" i="1"/>
  <c r="B7" i="2" s="1"/>
  <c r="J167" i="1" l="1"/>
  <c r="I7" i="2" s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36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100" i="1" l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I68" i="1"/>
  <c r="H68" i="1"/>
  <c r="G68" i="1"/>
  <c r="F68" i="1"/>
  <c r="E68" i="1"/>
  <c r="D68" i="1"/>
  <c r="C68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I101" i="1"/>
  <c r="H101" i="1"/>
  <c r="G101" i="1"/>
  <c r="F101" i="1"/>
  <c r="E101" i="1"/>
  <c r="D101" i="1"/>
  <c r="C101" i="1"/>
  <c r="J35" i="1"/>
  <c r="I35" i="1"/>
  <c r="H35" i="1"/>
  <c r="G35" i="1"/>
  <c r="F35" i="1"/>
  <c r="E35" i="1"/>
  <c r="D35" i="1"/>
  <c r="C35" i="1"/>
  <c r="J166" i="1"/>
  <c r="I6" i="34" s="1"/>
  <c r="J165" i="1"/>
  <c r="I6" i="33" s="1"/>
  <c r="J164" i="1"/>
  <c r="I6" i="32" s="1"/>
  <c r="J163" i="1"/>
  <c r="I6" i="31" s="1"/>
  <c r="J162" i="1"/>
  <c r="I6" i="30" s="1"/>
  <c r="J161" i="1"/>
  <c r="I6" i="29" s="1"/>
  <c r="J160" i="1"/>
  <c r="I6" i="28" s="1"/>
  <c r="J159" i="1"/>
  <c r="I6" i="27" s="1"/>
  <c r="J158" i="1"/>
  <c r="I6" i="26" s="1"/>
  <c r="J157" i="1"/>
  <c r="I6" i="25" s="1"/>
  <c r="J156" i="1"/>
  <c r="I6" i="24" s="1"/>
  <c r="J155" i="1"/>
  <c r="I6" i="23" s="1"/>
  <c r="J154" i="1"/>
  <c r="I6" i="22" s="1"/>
  <c r="J153" i="1"/>
  <c r="I6" i="21" s="1"/>
  <c r="J152" i="1"/>
  <c r="I6" i="20" s="1"/>
  <c r="J151" i="1"/>
  <c r="I6" i="19" s="1"/>
  <c r="J150" i="1"/>
  <c r="I6" i="18" s="1"/>
  <c r="J149" i="1"/>
  <c r="I6" i="17" s="1"/>
  <c r="J148" i="1"/>
  <c r="I6" i="16" s="1"/>
  <c r="J147" i="1"/>
  <c r="I6" i="15" s="1"/>
  <c r="J146" i="1"/>
  <c r="I6" i="14" s="1"/>
  <c r="J145" i="1"/>
  <c r="I6" i="13" s="1"/>
  <c r="J144" i="1"/>
  <c r="I6" i="12" s="1"/>
  <c r="J143" i="1"/>
  <c r="I6" i="9" s="1"/>
  <c r="J142" i="1"/>
  <c r="I6" i="8" s="1"/>
  <c r="J141" i="1"/>
  <c r="I6" i="7" s="1"/>
  <c r="J140" i="1"/>
  <c r="I6" i="11" s="1"/>
  <c r="J139" i="1"/>
  <c r="I6" i="10" s="1"/>
  <c r="J138" i="1"/>
  <c r="I6" i="6" s="1"/>
  <c r="J137" i="1"/>
  <c r="I6" i="5" s="1"/>
  <c r="J136" i="1"/>
  <c r="I6" i="4" s="1"/>
  <c r="J135" i="1"/>
  <c r="I6" i="3" s="1"/>
  <c r="I134" i="1"/>
  <c r="H6" i="2" s="1"/>
  <c r="H134" i="1"/>
  <c r="G6" i="2" s="1"/>
  <c r="G134" i="1"/>
  <c r="F6" i="2" s="1"/>
  <c r="F134" i="1"/>
  <c r="E6" i="2" s="1"/>
  <c r="E134" i="1"/>
  <c r="D6" i="2" s="1"/>
  <c r="D134" i="1"/>
  <c r="C6" i="2" s="1"/>
  <c r="C134" i="1"/>
  <c r="B6" i="2" s="1"/>
  <c r="D2" i="1"/>
  <c r="E2" i="1"/>
  <c r="F2" i="1"/>
  <c r="G2" i="1"/>
  <c r="H2" i="1"/>
  <c r="I2" i="1"/>
  <c r="J2" i="1"/>
  <c r="C2" i="1"/>
  <c r="J68" i="1" l="1"/>
  <c r="J101" i="1"/>
  <c r="J134" i="1"/>
  <c r="I6" i="2" s="1"/>
</calcChain>
</file>

<file path=xl/sharedStrings.xml><?xml version="1.0" encoding="utf-8"?>
<sst xmlns="http://schemas.openxmlformats.org/spreadsheetml/2006/main" count="505" uniqueCount="43">
  <si>
    <t>Año</t>
  </si>
  <si>
    <t>Nacional</t>
  </si>
  <si>
    <t>No especificado</t>
  </si>
  <si>
    <t>Entidad</t>
  </si>
  <si>
    <t>Total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</si>
  <si>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</si>
  <si>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</si>
  <si>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</si>
  <si>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</si>
  <si>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</si>
  <si>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</si>
  <si>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</si>
  <si>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</si>
  <si>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</si>
  <si>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</si>
  <si>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</si>
  <si>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</si>
  <si>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</si>
  <si>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</si>
  <si>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</si>
  <si>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</si>
  <si>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</si>
  <si>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</si>
  <si>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</si>
  <si>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</si>
  <si>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</si>
  <si>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</si>
  <si>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</si>
  <si>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</si>
  <si>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</si>
  <si>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</si>
  <si>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</si>
  <si>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</si>
  <si>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</si>
  <si>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</si>
  <si>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</si>
  <si>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Sedación</t>
  </si>
  <si>
    <t>Regional</t>
  </si>
  <si>
    <t>No usó</t>
  </si>
  <si>
    <t>Local</t>
  </si>
  <si>
    <t>General</t>
  </si>
  <si>
    <t>Combinada</t>
  </si>
  <si>
    <t>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</si>
</sst>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Fill="1"/>
    <xf numFmtId="164" fontId="2" fillId="0" borderId="1" xfId="0" applyNumberFormat="1" applyFont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9"/>
  <sheetViews>
    <sheetView tabSelected="1" workbookViewId="0">
      <pane ySplit="1" topLeftCell="A164" activePane="bottomLeft" state="frozen"/>
      <selection pane="bottomLeft" activeCell="M172" sqref="M172"/>
    </sheetView>
  </sheetViews>
  <sheetFormatPr baseColWidth="10" defaultColWidth="11.42578125" defaultRowHeight="14.25" x14ac:dyDescent="0.2"/>
  <cols>
    <col min="1" max="1" width="12.140625" style="2" customWidth="1"/>
    <col min="2" max="2" width="24.5703125" style="2" customWidth="1"/>
    <col min="3" max="8" width="14.7109375" style="4" customWidth="1"/>
    <col min="9" max="9" width="18.7109375" style="4" customWidth="1"/>
    <col min="10" max="10" width="14.7109375" style="4" customWidth="1"/>
    <col min="11" max="16384" width="11.42578125" style="3"/>
  </cols>
  <sheetData>
    <row r="1" spans="1:10" x14ac:dyDescent="0.2">
      <c r="A1" s="1" t="s">
        <v>0</v>
      </c>
      <c r="B1" s="1" t="s">
        <v>3</v>
      </c>
      <c r="C1" s="1" t="s">
        <v>40</v>
      </c>
      <c r="D1" s="1" t="s">
        <v>37</v>
      </c>
      <c r="E1" s="1" t="s">
        <v>36</v>
      </c>
      <c r="F1" s="1" t="s">
        <v>39</v>
      </c>
      <c r="G1" s="1" t="s">
        <v>41</v>
      </c>
      <c r="H1" s="1" t="s">
        <v>38</v>
      </c>
      <c r="I1" s="1" t="s">
        <v>2</v>
      </c>
      <c r="J1" s="1" t="s">
        <v>4</v>
      </c>
    </row>
    <row r="2" spans="1:10" x14ac:dyDescent="0.2">
      <c r="A2" s="8">
        <v>2017</v>
      </c>
      <c r="B2" s="6" t="s">
        <v>1</v>
      </c>
      <c r="C2" s="9">
        <f>SUM(C3:C34)</f>
        <v>270470</v>
      </c>
      <c r="D2" s="9">
        <f t="shared" ref="D2:J2" si="0">SUM(D3:D34)</f>
        <v>937592</v>
      </c>
      <c r="E2" s="9">
        <f t="shared" si="0"/>
        <v>56482</v>
      </c>
      <c r="F2" s="9">
        <f t="shared" si="0"/>
        <v>429339</v>
      </c>
      <c r="G2" s="9">
        <f t="shared" si="0"/>
        <v>30029</v>
      </c>
      <c r="H2" s="9">
        <f t="shared" si="0"/>
        <v>4412694</v>
      </c>
      <c r="I2" s="9">
        <f t="shared" si="0"/>
        <v>88078</v>
      </c>
      <c r="J2" s="9">
        <f t="shared" si="0"/>
        <v>6224684</v>
      </c>
    </row>
    <row r="3" spans="1:10" x14ac:dyDescent="0.2">
      <c r="A3" s="7">
        <v>2017</v>
      </c>
      <c r="B3" s="5" t="s">
        <v>5</v>
      </c>
      <c r="C3" s="10">
        <v>5076</v>
      </c>
      <c r="D3" s="10">
        <v>18969</v>
      </c>
      <c r="E3" s="10">
        <v>1338</v>
      </c>
      <c r="F3" s="10">
        <v>19038</v>
      </c>
      <c r="G3" s="10">
        <v>307</v>
      </c>
      <c r="H3" s="10">
        <v>61132</v>
      </c>
      <c r="I3" s="10">
        <v>130</v>
      </c>
      <c r="J3" s="10">
        <f>SUM(C3:I3)</f>
        <v>105990</v>
      </c>
    </row>
    <row r="4" spans="1:10" x14ac:dyDescent="0.2">
      <c r="A4" s="7">
        <v>2017</v>
      </c>
      <c r="B4" s="5" t="s">
        <v>6</v>
      </c>
      <c r="C4" s="10">
        <v>5844</v>
      </c>
      <c r="D4" s="10">
        <v>12515</v>
      </c>
      <c r="E4" s="10">
        <v>945</v>
      </c>
      <c r="F4" s="10">
        <v>8836</v>
      </c>
      <c r="G4" s="10">
        <v>365</v>
      </c>
      <c r="H4" s="10">
        <v>60434</v>
      </c>
      <c r="I4" s="10">
        <v>3073</v>
      </c>
      <c r="J4" s="10">
        <f t="shared" ref="J4:J34" si="1">SUM(C4:I4)</f>
        <v>92012</v>
      </c>
    </row>
    <row r="5" spans="1:10" x14ac:dyDescent="0.2">
      <c r="A5" s="7">
        <v>2017</v>
      </c>
      <c r="B5" s="5" t="s">
        <v>7</v>
      </c>
      <c r="C5" s="10">
        <v>1978</v>
      </c>
      <c r="D5" s="10">
        <v>4783</v>
      </c>
      <c r="E5" s="10">
        <v>608</v>
      </c>
      <c r="F5" s="10">
        <v>3030</v>
      </c>
      <c r="G5" s="10">
        <v>138</v>
      </c>
      <c r="H5" s="10">
        <v>46629</v>
      </c>
      <c r="I5" s="10">
        <v>1670</v>
      </c>
      <c r="J5" s="10">
        <f t="shared" si="1"/>
        <v>58836</v>
      </c>
    </row>
    <row r="6" spans="1:10" x14ac:dyDescent="0.2">
      <c r="A6" s="7">
        <v>2017</v>
      </c>
      <c r="B6" s="5" t="s">
        <v>8</v>
      </c>
      <c r="C6" s="10">
        <v>3285</v>
      </c>
      <c r="D6" s="10">
        <v>7218</v>
      </c>
      <c r="E6" s="10">
        <v>673</v>
      </c>
      <c r="F6" s="10">
        <v>1889</v>
      </c>
      <c r="G6" s="10">
        <v>163</v>
      </c>
      <c r="H6" s="10">
        <v>52383</v>
      </c>
      <c r="I6" s="10">
        <v>1050</v>
      </c>
      <c r="J6" s="10">
        <f t="shared" si="1"/>
        <v>66661</v>
      </c>
    </row>
    <row r="7" spans="1:10" x14ac:dyDescent="0.2">
      <c r="A7" s="7">
        <v>2017</v>
      </c>
      <c r="B7" s="5" t="s">
        <v>9</v>
      </c>
      <c r="C7" s="10">
        <v>2493</v>
      </c>
      <c r="D7" s="10">
        <v>9751</v>
      </c>
      <c r="E7" s="10">
        <v>627</v>
      </c>
      <c r="F7" s="10">
        <v>3963</v>
      </c>
      <c r="G7" s="10">
        <v>40</v>
      </c>
      <c r="H7" s="10">
        <v>21791</v>
      </c>
      <c r="I7" s="10">
        <v>1137</v>
      </c>
      <c r="J7" s="10">
        <f t="shared" si="1"/>
        <v>39802</v>
      </c>
    </row>
    <row r="8" spans="1:10" x14ac:dyDescent="0.2">
      <c r="A8" s="7">
        <v>2017</v>
      </c>
      <c r="B8" s="5" t="s">
        <v>10</v>
      </c>
      <c r="C8" s="10">
        <v>2420</v>
      </c>
      <c r="D8" s="10">
        <v>6895</v>
      </c>
      <c r="E8" s="10">
        <v>401</v>
      </c>
      <c r="F8" s="10">
        <v>1768</v>
      </c>
      <c r="G8" s="10">
        <v>338</v>
      </c>
      <c r="H8" s="10">
        <v>46907</v>
      </c>
      <c r="I8" s="10">
        <v>67</v>
      </c>
      <c r="J8" s="10">
        <f t="shared" si="1"/>
        <v>58796</v>
      </c>
    </row>
    <row r="9" spans="1:10" x14ac:dyDescent="0.2">
      <c r="A9" s="7">
        <v>2017</v>
      </c>
      <c r="B9" s="5" t="s">
        <v>11</v>
      </c>
      <c r="C9" s="10">
        <v>7642</v>
      </c>
      <c r="D9" s="10">
        <v>30771</v>
      </c>
      <c r="E9" s="10">
        <v>1765</v>
      </c>
      <c r="F9" s="10">
        <v>6104</v>
      </c>
      <c r="G9" s="10">
        <v>1167</v>
      </c>
      <c r="H9" s="10">
        <v>122036</v>
      </c>
      <c r="I9" s="10">
        <v>1812</v>
      </c>
      <c r="J9" s="10">
        <f t="shared" si="1"/>
        <v>171297</v>
      </c>
    </row>
    <row r="10" spans="1:10" x14ac:dyDescent="0.2">
      <c r="A10" s="7">
        <v>2017</v>
      </c>
      <c r="B10" s="5" t="s">
        <v>12</v>
      </c>
      <c r="C10" s="10">
        <v>8637</v>
      </c>
      <c r="D10" s="10">
        <v>17130</v>
      </c>
      <c r="E10" s="10">
        <v>1432</v>
      </c>
      <c r="F10" s="10">
        <v>13911</v>
      </c>
      <c r="G10" s="10">
        <v>342</v>
      </c>
      <c r="H10" s="10">
        <v>124898</v>
      </c>
      <c r="I10" s="10">
        <v>4006</v>
      </c>
      <c r="J10" s="10">
        <f t="shared" si="1"/>
        <v>170356</v>
      </c>
    </row>
    <row r="11" spans="1:10" x14ac:dyDescent="0.2">
      <c r="A11" s="7">
        <v>2017</v>
      </c>
      <c r="B11" s="5" t="s">
        <v>42</v>
      </c>
      <c r="C11" s="10">
        <v>55727</v>
      </c>
      <c r="D11" s="10">
        <v>54342</v>
      </c>
      <c r="E11" s="10">
        <v>5556</v>
      </c>
      <c r="F11" s="10">
        <v>42758</v>
      </c>
      <c r="G11" s="10">
        <v>2375</v>
      </c>
      <c r="H11" s="10">
        <v>198147</v>
      </c>
      <c r="I11" s="10">
        <v>17614</v>
      </c>
      <c r="J11" s="10">
        <f t="shared" si="1"/>
        <v>376519</v>
      </c>
    </row>
    <row r="12" spans="1:10" x14ac:dyDescent="0.2">
      <c r="A12" s="7">
        <v>2017</v>
      </c>
      <c r="B12" s="5" t="s">
        <v>13</v>
      </c>
      <c r="C12" s="10">
        <v>1338</v>
      </c>
      <c r="D12" s="10">
        <v>14434</v>
      </c>
      <c r="E12" s="10">
        <v>461</v>
      </c>
      <c r="F12" s="10">
        <v>6867</v>
      </c>
      <c r="G12" s="10">
        <v>89</v>
      </c>
      <c r="H12" s="10">
        <v>85941</v>
      </c>
      <c r="I12" s="10">
        <v>544</v>
      </c>
      <c r="J12" s="10">
        <f t="shared" si="1"/>
        <v>109674</v>
      </c>
    </row>
    <row r="13" spans="1:10" x14ac:dyDescent="0.2">
      <c r="A13" s="7">
        <v>2017</v>
      </c>
      <c r="B13" s="5" t="s">
        <v>14</v>
      </c>
      <c r="C13" s="10">
        <v>14918</v>
      </c>
      <c r="D13" s="10">
        <v>70790</v>
      </c>
      <c r="E13" s="10">
        <v>3924</v>
      </c>
      <c r="F13" s="10">
        <v>40107</v>
      </c>
      <c r="G13" s="10">
        <v>2405</v>
      </c>
      <c r="H13" s="10">
        <v>538280</v>
      </c>
      <c r="I13" s="10">
        <v>11208</v>
      </c>
      <c r="J13" s="10">
        <f t="shared" si="1"/>
        <v>681632</v>
      </c>
    </row>
    <row r="14" spans="1:10" x14ac:dyDescent="0.2">
      <c r="A14" s="7">
        <v>2017</v>
      </c>
      <c r="B14" s="5" t="s">
        <v>15</v>
      </c>
      <c r="C14" s="10">
        <v>5280</v>
      </c>
      <c r="D14" s="10">
        <v>35863</v>
      </c>
      <c r="E14" s="10">
        <v>2198</v>
      </c>
      <c r="F14" s="10">
        <v>11623</v>
      </c>
      <c r="G14" s="10">
        <v>1414</v>
      </c>
      <c r="H14" s="10">
        <v>103505</v>
      </c>
      <c r="I14" s="10">
        <v>2548</v>
      </c>
      <c r="J14" s="10">
        <f t="shared" si="1"/>
        <v>162431</v>
      </c>
    </row>
    <row r="15" spans="1:10" x14ac:dyDescent="0.2">
      <c r="A15" s="7">
        <v>2017</v>
      </c>
      <c r="B15" s="5" t="s">
        <v>16</v>
      </c>
      <c r="C15" s="10">
        <v>3717</v>
      </c>
      <c r="D15" s="10">
        <v>25712</v>
      </c>
      <c r="E15" s="10">
        <v>378</v>
      </c>
      <c r="F15" s="10">
        <v>10345</v>
      </c>
      <c r="G15" s="10">
        <v>779</v>
      </c>
      <c r="H15" s="10">
        <v>99816</v>
      </c>
      <c r="I15" s="10">
        <v>1058</v>
      </c>
      <c r="J15" s="10">
        <f t="shared" si="1"/>
        <v>141805</v>
      </c>
    </row>
    <row r="16" spans="1:10" x14ac:dyDescent="0.2">
      <c r="A16" s="7">
        <v>2017</v>
      </c>
      <c r="B16" s="5" t="s">
        <v>17</v>
      </c>
      <c r="C16" s="10">
        <v>17119</v>
      </c>
      <c r="D16" s="10">
        <v>63276</v>
      </c>
      <c r="E16" s="10">
        <v>3698</v>
      </c>
      <c r="F16" s="10">
        <v>29760</v>
      </c>
      <c r="G16" s="10">
        <v>2096</v>
      </c>
      <c r="H16" s="10">
        <v>262829</v>
      </c>
      <c r="I16" s="10">
        <v>4052</v>
      </c>
      <c r="J16" s="10">
        <f t="shared" si="1"/>
        <v>382830</v>
      </c>
    </row>
    <row r="17" spans="1:10" x14ac:dyDescent="0.2">
      <c r="A17" s="7">
        <v>2017</v>
      </c>
      <c r="B17" s="5" t="s">
        <v>18</v>
      </c>
      <c r="C17" s="10">
        <v>21103</v>
      </c>
      <c r="D17" s="10">
        <v>112624</v>
      </c>
      <c r="E17" s="10">
        <v>3666</v>
      </c>
      <c r="F17" s="10">
        <v>63562</v>
      </c>
      <c r="G17" s="10">
        <v>2316</v>
      </c>
      <c r="H17" s="10">
        <v>429403</v>
      </c>
      <c r="I17" s="10">
        <v>7484</v>
      </c>
      <c r="J17" s="10">
        <f t="shared" si="1"/>
        <v>640158</v>
      </c>
    </row>
    <row r="18" spans="1:10" x14ac:dyDescent="0.2">
      <c r="A18" s="7">
        <v>2017</v>
      </c>
      <c r="B18" s="5" t="s">
        <v>19</v>
      </c>
      <c r="C18" s="10">
        <v>6153</v>
      </c>
      <c r="D18" s="10">
        <v>39692</v>
      </c>
      <c r="E18" s="10">
        <v>1731</v>
      </c>
      <c r="F18" s="10">
        <v>20462</v>
      </c>
      <c r="G18" s="10">
        <v>554</v>
      </c>
      <c r="H18" s="10">
        <v>269849</v>
      </c>
      <c r="I18" s="10">
        <v>896</v>
      </c>
      <c r="J18" s="10">
        <f t="shared" si="1"/>
        <v>339337</v>
      </c>
    </row>
    <row r="19" spans="1:10" x14ac:dyDescent="0.2">
      <c r="A19" s="7">
        <v>2017</v>
      </c>
      <c r="B19" s="5" t="s">
        <v>20</v>
      </c>
      <c r="C19" s="10">
        <v>3041</v>
      </c>
      <c r="D19" s="10">
        <v>18537</v>
      </c>
      <c r="E19" s="10">
        <v>607</v>
      </c>
      <c r="F19" s="10">
        <v>11091</v>
      </c>
      <c r="G19" s="10">
        <v>497</v>
      </c>
      <c r="H19" s="10">
        <v>49692</v>
      </c>
      <c r="I19" s="10">
        <v>236</v>
      </c>
      <c r="J19" s="10">
        <f t="shared" si="1"/>
        <v>83701</v>
      </c>
    </row>
    <row r="20" spans="1:10" x14ac:dyDescent="0.2">
      <c r="A20" s="7">
        <v>2017</v>
      </c>
      <c r="B20" s="5" t="s">
        <v>21</v>
      </c>
      <c r="C20" s="10">
        <v>2514</v>
      </c>
      <c r="D20" s="10">
        <v>4488</v>
      </c>
      <c r="E20" s="10">
        <v>446</v>
      </c>
      <c r="F20" s="10">
        <v>2602</v>
      </c>
      <c r="G20" s="10">
        <v>1221</v>
      </c>
      <c r="H20" s="10">
        <v>23000</v>
      </c>
      <c r="I20" s="10">
        <v>799</v>
      </c>
      <c r="J20" s="10">
        <f t="shared" si="1"/>
        <v>35070</v>
      </c>
    </row>
    <row r="21" spans="1:10" x14ac:dyDescent="0.2">
      <c r="A21" s="7">
        <v>2017</v>
      </c>
      <c r="B21" s="5" t="s">
        <v>22</v>
      </c>
      <c r="C21" s="10">
        <v>7180</v>
      </c>
      <c r="D21" s="10">
        <v>32532</v>
      </c>
      <c r="E21" s="10">
        <v>549</v>
      </c>
      <c r="F21" s="10">
        <v>13819</v>
      </c>
      <c r="G21" s="10">
        <v>131</v>
      </c>
      <c r="H21" s="10">
        <v>27402</v>
      </c>
      <c r="I21" s="10">
        <v>151</v>
      </c>
      <c r="J21" s="10">
        <f t="shared" si="1"/>
        <v>81764</v>
      </c>
    </row>
    <row r="22" spans="1:10" x14ac:dyDescent="0.2">
      <c r="A22" s="7">
        <v>2017</v>
      </c>
      <c r="B22" s="5" t="s">
        <v>23</v>
      </c>
      <c r="C22" s="10">
        <v>5066</v>
      </c>
      <c r="D22" s="10">
        <v>27834</v>
      </c>
      <c r="E22" s="10">
        <v>1889</v>
      </c>
      <c r="F22" s="10">
        <v>7287</v>
      </c>
      <c r="G22" s="10">
        <v>2684</v>
      </c>
      <c r="H22" s="10">
        <v>188410</v>
      </c>
      <c r="I22" s="10">
        <v>1626</v>
      </c>
      <c r="J22" s="10">
        <f t="shared" si="1"/>
        <v>234796</v>
      </c>
    </row>
    <row r="23" spans="1:10" x14ac:dyDescent="0.2">
      <c r="A23" s="7">
        <v>2017</v>
      </c>
      <c r="B23" s="5" t="s">
        <v>24</v>
      </c>
      <c r="C23" s="10">
        <v>13774</v>
      </c>
      <c r="D23" s="10">
        <v>62534</v>
      </c>
      <c r="E23" s="10">
        <v>2852</v>
      </c>
      <c r="F23" s="10">
        <v>10624</v>
      </c>
      <c r="G23" s="10">
        <v>1431</v>
      </c>
      <c r="H23" s="10">
        <v>70462</v>
      </c>
      <c r="I23" s="10">
        <v>270</v>
      </c>
      <c r="J23" s="10">
        <f t="shared" si="1"/>
        <v>161947</v>
      </c>
    </row>
    <row r="24" spans="1:10" x14ac:dyDescent="0.2">
      <c r="A24" s="7">
        <v>2017</v>
      </c>
      <c r="B24" s="5" t="s">
        <v>25</v>
      </c>
      <c r="C24" s="10">
        <v>6017</v>
      </c>
      <c r="D24" s="10">
        <v>16858</v>
      </c>
      <c r="E24" s="10">
        <v>1173</v>
      </c>
      <c r="F24" s="10">
        <v>6957</v>
      </c>
      <c r="G24" s="10">
        <v>799</v>
      </c>
      <c r="H24" s="10">
        <v>136317</v>
      </c>
      <c r="I24" s="10">
        <v>1584</v>
      </c>
      <c r="J24" s="10">
        <f t="shared" si="1"/>
        <v>169705</v>
      </c>
    </row>
    <row r="25" spans="1:10" x14ac:dyDescent="0.2">
      <c r="A25" s="7">
        <v>2017</v>
      </c>
      <c r="B25" s="5" t="s">
        <v>26</v>
      </c>
      <c r="C25" s="10">
        <v>3480</v>
      </c>
      <c r="D25" s="10">
        <v>10803</v>
      </c>
      <c r="E25" s="10">
        <v>424</v>
      </c>
      <c r="F25" s="10">
        <v>5559</v>
      </c>
      <c r="G25" s="10">
        <v>271</v>
      </c>
      <c r="H25" s="10">
        <v>42591</v>
      </c>
      <c r="I25" s="10">
        <v>238</v>
      </c>
      <c r="J25" s="10">
        <f t="shared" si="1"/>
        <v>63366</v>
      </c>
    </row>
    <row r="26" spans="1:10" x14ac:dyDescent="0.2">
      <c r="A26" s="7">
        <v>2017</v>
      </c>
      <c r="B26" s="5" t="s">
        <v>27</v>
      </c>
      <c r="C26" s="10">
        <v>3376</v>
      </c>
      <c r="D26" s="10">
        <v>37991</v>
      </c>
      <c r="E26" s="10">
        <v>729</v>
      </c>
      <c r="F26" s="10">
        <v>9428</v>
      </c>
      <c r="G26" s="10">
        <v>441</v>
      </c>
      <c r="H26" s="10">
        <v>108516</v>
      </c>
      <c r="I26" s="10">
        <v>692</v>
      </c>
      <c r="J26" s="10">
        <f t="shared" si="1"/>
        <v>161173</v>
      </c>
    </row>
    <row r="27" spans="1:10" x14ac:dyDescent="0.2">
      <c r="A27" s="7">
        <v>2017</v>
      </c>
      <c r="B27" s="5" t="s">
        <v>28</v>
      </c>
      <c r="C27" s="10">
        <v>5182</v>
      </c>
      <c r="D27" s="10">
        <v>15775</v>
      </c>
      <c r="E27" s="10">
        <v>1598</v>
      </c>
      <c r="F27" s="10">
        <v>5479</v>
      </c>
      <c r="G27" s="10">
        <v>96</v>
      </c>
      <c r="H27" s="10">
        <v>38096</v>
      </c>
      <c r="I27" s="10">
        <v>317</v>
      </c>
      <c r="J27" s="10">
        <f t="shared" si="1"/>
        <v>66543</v>
      </c>
    </row>
    <row r="28" spans="1:10" x14ac:dyDescent="0.2">
      <c r="A28" s="7">
        <v>2017</v>
      </c>
      <c r="B28" s="5" t="s">
        <v>29</v>
      </c>
      <c r="C28" s="10">
        <v>5407</v>
      </c>
      <c r="D28" s="10">
        <v>19475</v>
      </c>
      <c r="E28" s="10">
        <v>2496</v>
      </c>
      <c r="F28" s="10">
        <v>15185</v>
      </c>
      <c r="G28" s="10">
        <v>1789</v>
      </c>
      <c r="H28" s="10">
        <v>98919</v>
      </c>
      <c r="I28" s="10">
        <v>432</v>
      </c>
      <c r="J28" s="10">
        <f t="shared" si="1"/>
        <v>143703</v>
      </c>
    </row>
    <row r="29" spans="1:10" x14ac:dyDescent="0.2">
      <c r="A29" s="7">
        <v>2017</v>
      </c>
      <c r="B29" s="5" t="s">
        <v>30</v>
      </c>
      <c r="C29" s="10">
        <v>10638</v>
      </c>
      <c r="D29" s="10">
        <v>24278</v>
      </c>
      <c r="E29" s="10">
        <v>2287</v>
      </c>
      <c r="F29" s="10">
        <v>8650</v>
      </c>
      <c r="G29" s="10">
        <v>1225</v>
      </c>
      <c r="H29" s="10">
        <v>308154</v>
      </c>
      <c r="I29" s="10">
        <v>8461</v>
      </c>
      <c r="J29" s="10">
        <f t="shared" si="1"/>
        <v>363693</v>
      </c>
    </row>
    <row r="30" spans="1:10" x14ac:dyDescent="0.2">
      <c r="A30" s="7">
        <v>2017</v>
      </c>
      <c r="B30" s="5" t="s">
        <v>31</v>
      </c>
      <c r="C30" s="10">
        <v>5780</v>
      </c>
      <c r="D30" s="10">
        <v>24017</v>
      </c>
      <c r="E30" s="10">
        <v>3012</v>
      </c>
      <c r="F30" s="10">
        <v>12129</v>
      </c>
      <c r="G30" s="10">
        <v>507</v>
      </c>
      <c r="H30" s="10">
        <v>119553</v>
      </c>
      <c r="I30" s="10">
        <v>366</v>
      </c>
      <c r="J30" s="10">
        <f t="shared" si="1"/>
        <v>165364</v>
      </c>
    </row>
    <row r="31" spans="1:10" x14ac:dyDescent="0.2">
      <c r="A31" s="7">
        <v>2017</v>
      </c>
      <c r="B31" s="5" t="s">
        <v>32</v>
      </c>
      <c r="C31" s="10">
        <v>6204</v>
      </c>
      <c r="D31" s="10">
        <v>29413</v>
      </c>
      <c r="E31" s="10">
        <v>2525</v>
      </c>
      <c r="F31" s="10">
        <v>4715</v>
      </c>
      <c r="G31" s="10">
        <v>981</v>
      </c>
      <c r="H31" s="10">
        <v>147326</v>
      </c>
      <c r="I31" s="10">
        <v>2479</v>
      </c>
      <c r="J31" s="10">
        <f t="shared" si="1"/>
        <v>193643</v>
      </c>
    </row>
    <row r="32" spans="1:10" x14ac:dyDescent="0.2">
      <c r="A32" s="7">
        <v>2017</v>
      </c>
      <c r="B32" s="5" t="s">
        <v>33</v>
      </c>
      <c r="C32" s="10">
        <v>16131</v>
      </c>
      <c r="D32" s="10">
        <v>58223</v>
      </c>
      <c r="E32" s="10">
        <v>3488</v>
      </c>
      <c r="F32" s="10">
        <v>17044</v>
      </c>
      <c r="G32" s="10">
        <v>1139</v>
      </c>
      <c r="H32" s="10">
        <v>296306</v>
      </c>
      <c r="I32" s="10">
        <v>1292</v>
      </c>
      <c r="J32" s="10">
        <f t="shared" si="1"/>
        <v>393623</v>
      </c>
    </row>
    <row r="33" spans="1:10" x14ac:dyDescent="0.2">
      <c r="A33" s="7">
        <v>2017</v>
      </c>
      <c r="B33" s="5" t="s">
        <v>34</v>
      </c>
      <c r="C33" s="10">
        <v>6447</v>
      </c>
      <c r="D33" s="10">
        <v>13601</v>
      </c>
      <c r="E33" s="10">
        <v>1682</v>
      </c>
      <c r="F33" s="10">
        <v>5902</v>
      </c>
      <c r="G33" s="10">
        <v>537</v>
      </c>
      <c r="H33" s="10">
        <v>79542</v>
      </c>
      <c r="I33" s="10">
        <v>304</v>
      </c>
      <c r="J33" s="10">
        <f t="shared" si="1"/>
        <v>108015</v>
      </c>
    </row>
    <row r="34" spans="1:10" x14ac:dyDescent="0.2">
      <c r="A34" s="7">
        <v>2017</v>
      </c>
      <c r="B34" s="5" t="s">
        <v>35</v>
      </c>
      <c r="C34" s="10">
        <v>7503</v>
      </c>
      <c r="D34" s="10">
        <v>16468</v>
      </c>
      <c r="E34" s="10">
        <v>1324</v>
      </c>
      <c r="F34" s="10">
        <v>8845</v>
      </c>
      <c r="G34" s="10">
        <v>1392</v>
      </c>
      <c r="H34" s="10">
        <v>154428</v>
      </c>
      <c r="I34" s="10">
        <v>10482</v>
      </c>
      <c r="J34" s="10">
        <f t="shared" si="1"/>
        <v>200442</v>
      </c>
    </row>
    <row r="35" spans="1:10" x14ac:dyDescent="0.2">
      <c r="A35" s="8">
        <v>2018</v>
      </c>
      <c r="B35" s="6" t="s">
        <v>1</v>
      </c>
      <c r="C35" s="9">
        <f>SUM(C36:C67)</f>
        <v>263197</v>
      </c>
      <c r="D35" s="9">
        <f t="shared" ref="D35:J35" si="2">SUM(D36:D67)</f>
        <v>863507</v>
      </c>
      <c r="E35" s="9">
        <f t="shared" si="2"/>
        <v>56881</v>
      </c>
      <c r="F35" s="9">
        <f t="shared" si="2"/>
        <v>397115</v>
      </c>
      <c r="G35" s="9">
        <f t="shared" si="2"/>
        <v>29182</v>
      </c>
      <c r="H35" s="9">
        <f t="shared" si="2"/>
        <v>4102410</v>
      </c>
      <c r="I35" s="9">
        <f t="shared" si="2"/>
        <v>85471</v>
      </c>
      <c r="J35" s="9">
        <f t="shared" si="2"/>
        <v>5797763</v>
      </c>
    </row>
    <row r="36" spans="1:10" x14ac:dyDescent="0.2">
      <c r="A36" s="7">
        <v>2018</v>
      </c>
      <c r="B36" s="5" t="s">
        <v>5</v>
      </c>
      <c r="C36" s="10">
        <v>4042</v>
      </c>
      <c r="D36" s="10">
        <v>18484</v>
      </c>
      <c r="E36" s="10">
        <v>1409</v>
      </c>
      <c r="F36" s="10">
        <v>18212</v>
      </c>
      <c r="G36" s="10">
        <v>260</v>
      </c>
      <c r="H36" s="10">
        <v>63346</v>
      </c>
      <c r="I36" s="10">
        <v>120</v>
      </c>
      <c r="J36" s="10">
        <f>SUM(C36:I36)</f>
        <v>105873</v>
      </c>
    </row>
    <row r="37" spans="1:10" x14ac:dyDescent="0.2">
      <c r="A37" s="7">
        <v>2018</v>
      </c>
      <c r="B37" s="5" t="s">
        <v>6</v>
      </c>
      <c r="C37" s="10">
        <v>5615</v>
      </c>
      <c r="D37" s="10">
        <v>8222</v>
      </c>
      <c r="E37" s="10">
        <v>465</v>
      </c>
      <c r="F37" s="10">
        <v>6132</v>
      </c>
      <c r="G37" s="10">
        <v>164</v>
      </c>
      <c r="H37" s="10">
        <v>51282</v>
      </c>
      <c r="I37" s="10">
        <v>2144</v>
      </c>
      <c r="J37" s="10">
        <f t="shared" ref="J37:J67" si="3">SUM(C37:I37)</f>
        <v>74024</v>
      </c>
    </row>
    <row r="38" spans="1:10" x14ac:dyDescent="0.2">
      <c r="A38" s="7">
        <v>2018</v>
      </c>
      <c r="B38" s="5" t="s">
        <v>7</v>
      </c>
      <c r="C38" s="10">
        <v>1941</v>
      </c>
      <c r="D38" s="10">
        <v>5185</v>
      </c>
      <c r="E38" s="10">
        <v>643</v>
      </c>
      <c r="F38" s="10">
        <v>3149</v>
      </c>
      <c r="G38" s="10">
        <v>136</v>
      </c>
      <c r="H38" s="10">
        <v>47110</v>
      </c>
      <c r="I38" s="10">
        <v>1150</v>
      </c>
      <c r="J38" s="10">
        <f t="shared" si="3"/>
        <v>59314</v>
      </c>
    </row>
    <row r="39" spans="1:10" x14ac:dyDescent="0.2">
      <c r="A39" s="7">
        <v>2018</v>
      </c>
      <c r="B39" s="5" t="s">
        <v>8</v>
      </c>
      <c r="C39" s="10">
        <v>2988</v>
      </c>
      <c r="D39" s="10">
        <v>6307</v>
      </c>
      <c r="E39" s="10">
        <v>578</v>
      </c>
      <c r="F39" s="10">
        <v>1793</v>
      </c>
      <c r="G39" s="10">
        <v>216</v>
      </c>
      <c r="H39" s="10">
        <v>43416</v>
      </c>
      <c r="I39" s="10">
        <v>971</v>
      </c>
      <c r="J39" s="10">
        <f t="shared" si="3"/>
        <v>56269</v>
      </c>
    </row>
    <row r="40" spans="1:10" x14ac:dyDescent="0.2">
      <c r="A40" s="7">
        <v>2018</v>
      </c>
      <c r="B40" s="5" t="s">
        <v>9</v>
      </c>
      <c r="C40" s="10">
        <v>2522</v>
      </c>
      <c r="D40" s="10">
        <v>8631</v>
      </c>
      <c r="E40" s="10">
        <v>406</v>
      </c>
      <c r="F40" s="10">
        <v>4022</v>
      </c>
      <c r="G40" s="10">
        <v>39</v>
      </c>
      <c r="H40" s="10">
        <v>22650</v>
      </c>
      <c r="I40" s="10">
        <v>1557</v>
      </c>
      <c r="J40" s="10">
        <f t="shared" si="3"/>
        <v>39827</v>
      </c>
    </row>
    <row r="41" spans="1:10" x14ac:dyDescent="0.2">
      <c r="A41" s="7">
        <v>2018</v>
      </c>
      <c r="B41" s="5" t="s">
        <v>10</v>
      </c>
      <c r="C41" s="10">
        <v>1891</v>
      </c>
      <c r="D41" s="10">
        <v>6694</v>
      </c>
      <c r="E41" s="10">
        <v>375</v>
      </c>
      <c r="F41" s="10">
        <v>2050</v>
      </c>
      <c r="G41" s="10">
        <v>216</v>
      </c>
      <c r="H41" s="10">
        <v>44051</v>
      </c>
      <c r="I41" s="10">
        <v>135</v>
      </c>
      <c r="J41" s="10">
        <f t="shared" si="3"/>
        <v>55412</v>
      </c>
    </row>
    <row r="42" spans="1:10" x14ac:dyDescent="0.2">
      <c r="A42" s="7">
        <v>2018</v>
      </c>
      <c r="B42" s="5" t="s">
        <v>11</v>
      </c>
      <c r="C42" s="10">
        <v>7692</v>
      </c>
      <c r="D42" s="10">
        <v>29674</v>
      </c>
      <c r="E42" s="10">
        <v>2375</v>
      </c>
      <c r="F42" s="10">
        <v>8827</v>
      </c>
      <c r="G42" s="10">
        <v>943</v>
      </c>
      <c r="H42" s="10">
        <v>120071</v>
      </c>
      <c r="I42" s="10">
        <v>3167</v>
      </c>
      <c r="J42" s="10">
        <f t="shared" si="3"/>
        <v>172749</v>
      </c>
    </row>
    <row r="43" spans="1:10" x14ac:dyDescent="0.2">
      <c r="A43" s="7">
        <v>2018</v>
      </c>
      <c r="B43" s="5" t="s">
        <v>12</v>
      </c>
      <c r="C43" s="10">
        <v>9812</v>
      </c>
      <c r="D43" s="10">
        <v>19802</v>
      </c>
      <c r="E43" s="10">
        <v>1754</v>
      </c>
      <c r="F43" s="10">
        <v>15233</v>
      </c>
      <c r="G43" s="10">
        <v>512</v>
      </c>
      <c r="H43" s="10">
        <v>130065</v>
      </c>
      <c r="I43" s="10">
        <v>2497</v>
      </c>
      <c r="J43" s="10">
        <f t="shared" si="3"/>
        <v>179675</v>
      </c>
    </row>
    <row r="44" spans="1:10" x14ac:dyDescent="0.2">
      <c r="A44" s="7">
        <v>2018</v>
      </c>
      <c r="B44" s="5" t="s">
        <v>42</v>
      </c>
      <c r="C44" s="10">
        <v>55484</v>
      </c>
      <c r="D44" s="10">
        <v>48334</v>
      </c>
      <c r="E44" s="10">
        <v>6685</v>
      </c>
      <c r="F44" s="10">
        <v>42796</v>
      </c>
      <c r="G44" s="10">
        <v>3093</v>
      </c>
      <c r="H44" s="10">
        <v>191295</v>
      </c>
      <c r="I44" s="10">
        <v>10666</v>
      </c>
      <c r="J44" s="10">
        <f t="shared" si="3"/>
        <v>358353</v>
      </c>
    </row>
    <row r="45" spans="1:10" x14ac:dyDescent="0.2">
      <c r="A45" s="7">
        <v>2018</v>
      </c>
      <c r="B45" s="5" t="s">
        <v>13</v>
      </c>
      <c r="C45" s="10">
        <v>1702</v>
      </c>
      <c r="D45" s="10">
        <v>14313</v>
      </c>
      <c r="E45" s="10">
        <v>449</v>
      </c>
      <c r="F45" s="10">
        <v>7230</v>
      </c>
      <c r="G45" s="10">
        <v>90</v>
      </c>
      <c r="H45" s="10">
        <v>77522</v>
      </c>
      <c r="I45" s="10">
        <v>4291</v>
      </c>
      <c r="J45" s="10">
        <f t="shared" si="3"/>
        <v>105597</v>
      </c>
    </row>
    <row r="46" spans="1:10" x14ac:dyDescent="0.2">
      <c r="A46" s="7">
        <v>2018</v>
      </c>
      <c r="B46" s="5" t="s">
        <v>14</v>
      </c>
      <c r="C46" s="10">
        <v>15136</v>
      </c>
      <c r="D46" s="10">
        <v>64577</v>
      </c>
      <c r="E46" s="10">
        <v>4016</v>
      </c>
      <c r="F46" s="10">
        <v>41048</v>
      </c>
      <c r="G46" s="10">
        <v>2282</v>
      </c>
      <c r="H46" s="10">
        <v>531177</v>
      </c>
      <c r="I46" s="10">
        <v>12041</v>
      </c>
      <c r="J46" s="10">
        <f t="shared" si="3"/>
        <v>670277</v>
      </c>
    </row>
    <row r="47" spans="1:10" x14ac:dyDescent="0.2">
      <c r="A47" s="7">
        <v>2018</v>
      </c>
      <c r="B47" s="5" t="s">
        <v>15</v>
      </c>
      <c r="C47" s="10">
        <v>5331</v>
      </c>
      <c r="D47" s="10">
        <v>33021</v>
      </c>
      <c r="E47" s="10">
        <v>1917</v>
      </c>
      <c r="F47" s="10">
        <v>11792</v>
      </c>
      <c r="G47" s="10">
        <v>1182</v>
      </c>
      <c r="H47" s="10">
        <v>102310</v>
      </c>
      <c r="I47" s="10">
        <v>3088</v>
      </c>
      <c r="J47" s="10">
        <f t="shared" si="3"/>
        <v>158641</v>
      </c>
    </row>
    <row r="48" spans="1:10" x14ac:dyDescent="0.2">
      <c r="A48" s="7">
        <v>2018</v>
      </c>
      <c r="B48" s="5" t="s">
        <v>16</v>
      </c>
      <c r="C48" s="10">
        <v>4358</v>
      </c>
      <c r="D48" s="10">
        <v>26234</v>
      </c>
      <c r="E48" s="10">
        <v>516</v>
      </c>
      <c r="F48" s="10">
        <v>10705</v>
      </c>
      <c r="G48" s="10">
        <v>837</v>
      </c>
      <c r="H48" s="10">
        <v>109330</v>
      </c>
      <c r="I48" s="10">
        <v>279</v>
      </c>
      <c r="J48" s="10">
        <f t="shared" si="3"/>
        <v>152259</v>
      </c>
    </row>
    <row r="49" spans="1:10" x14ac:dyDescent="0.2">
      <c r="A49" s="7">
        <v>2018</v>
      </c>
      <c r="B49" s="5" t="s">
        <v>17</v>
      </c>
      <c r="C49" s="10">
        <v>21570</v>
      </c>
      <c r="D49" s="10">
        <v>48999</v>
      </c>
      <c r="E49" s="10">
        <v>6249</v>
      </c>
      <c r="F49" s="10">
        <v>22737</v>
      </c>
      <c r="G49" s="10">
        <v>1711</v>
      </c>
      <c r="H49" s="10">
        <v>217931</v>
      </c>
      <c r="I49" s="10">
        <v>3467</v>
      </c>
      <c r="J49" s="10">
        <f t="shared" si="3"/>
        <v>322664</v>
      </c>
    </row>
    <row r="50" spans="1:10" x14ac:dyDescent="0.2">
      <c r="A50" s="7">
        <v>2018</v>
      </c>
      <c r="B50" s="5" t="s">
        <v>18</v>
      </c>
      <c r="C50" s="10">
        <v>19686</v>
      </c>
      <c r="D50" s="10">
        <v>113929</v>
      </c>
      <c r="E50" s="10">
        <v>3677</v>
      </c>
      <c r="F50" s="10">
        <v>53307</v>
      </c>
      <c r="G50" s="10">
        <v>2091</v>
      </c>
      <c r="H50" s="10">
        <v>403692</v>
      </c>
      <c r="I50" s="10">
        <v>10436</v>
      </c>
      <c r="J50" s="10">
        <f t="shared" si="3"/>
        <v>606818</v>
      </c>
    </row>
    <row r="51" spans="1:10" x14ac:dyDescent="0.2">
      <c r="A51" s="7">
        <v>2018</v>
      </c>
      <c r="B51" s="5" t="s">
        <v>19</v>
      </c>
      <c r="C51" s="10">
        <v>4366</v>
      </c>
      <c r="D51" s="10">
        <v>30923</v>
      </c>
      <c r="E51" s="10">
        <v>1778</v>
      </c>
      <c r="F51" s="10">
        <v>15677</v>
      </c>
      <c r="G51" s="10">
        <v>667</v>
      </c>
      <c r="H51" s="10">
        <v>180436</v>
      </c>
      <c r="I51" s="10">
        <v>3153</v>
      </c>
      <c r="J51" s="10">
        <f t="shared" si="3"/>
        <v>237000</v>
      </c>
    </row>
    <row r="52" spans="1:10" x14ac:dyDescent="0.2">
      <c r="A52" s="7">
        <v>2018</v>
      </c>
      <c r="B52" s="5" t="s">
        <v>20</v>
      </c>
      <c r="C52" s="10">
        <v>2957</v>
      </c>
      <c r="D52" s="10">
        <v>16388</v>
      </c>
      <c r="E52" s="10">
        <v>465</v>
      </c>
      <c r="F52" s="10">
        <v>7890</v>
      </c>
      <c r="G52" s="10">
        <v>630</v>
      </c>
      <c r="H52" s="10">
        <v>58781</v>
      </c>
      <c r="I52" s="10">
        <v>441</v>
      </c>
      <c r="J52" s="10">
        <f t="shared" si="3"/>
        <v>87552</v>
      </c>
    </row>
    <row r="53" spans="1:10" x14ac:dyDescent="0.2">
      <c r="A53" s="7">
        <v>2018</v>
      </c>
      <c r="B53" s="5" t="s">
        <v>21</v>
      </c>
      <c r="C53" s="10">
        <v>2666</v>
      </c>
      <c r="D53" s="10">
        <v>4980</v>
      </c>
      <c r="E53" s="10">
        <v>605</v>
      </c>
      <c r="F53" s="10">
        <v>2843</v>
      </c>
      <c r="G53" s="10">
        <v>1631</v>
      </c>
      <c r="H53" s="10">
        <v>20696</v>
      </c>
      <c r="I53" s="10">
        <v>1020</v>
      </c>
      <c r="J53" s="10">
        <f t="shared" si="3"/>
        <v>34441</v>
      </c>
    </row>
    <row r="54" spans="1:10" x14ac:dyDescent="0.2">
      <c r="A54" s="7">
        <v>2018</v>
      </c>
      <c r="B54" s="5" t="s">
        <v>22</v>
      </c>
      <c r="C54" s="10">
        <v>8104</v>
      </c>
      <c r="D54" s="10">
        <v>27039</v>
      </c>
      <c r="E54" s="10">
        <v>552</v>
      </c>
      <c r="F54" s="10">
        <v>15170</v>
      </c>
      <c r="G54" s="10">
        <v>152</v>
      </c>
      <c r="H54" s="10">
        <v>22530</v>
      </c>
      <c r="I54" s="10">
        <v>517</v>
      </c>
      <c r="J54" s="10">
        <f t="shared" si="3"/>
        <v>74064</v>
      </c>
    </row>
    <row r="55" spans="1:10" x14ac:dyDescent="0.2">
      <c r="A55" s="7">
        <v>2018</v>
      </c>
      <c r="B55" s="5" t="s">
        <v>23</v>
      </c>
      <c r="C55" s="10">
        <v>4548</v>
      </c>
      <c r="D55" s="10">
        <v>27475</v>
      </c>
      <c r="E55" s="10">
        <v>1396</v>
      </c>
      <c r="F55" s="10">
        <v>6303</v>
      </c>
      <c r="G55" s="10">
        <v>3261</v>
      </c>
      <c r="H55" s="10">
        <v>190819</v>
      </c>
      <c r="I55" s="10">
        <v>1792</v>
      </c>
      <c r="J55" s="10">
        <f t="shared" si="3"/>
        <v>235594</v>
      </c>
    </row>
    <row r="56" spans="1:10" x14ac:dyDescent="0.2">
      <c r="A56" s="7">
        <v>2018</v>
      </c>
      <c r="B56" s="5" t="s">
        <v>24</v>
      </c>
      <c r="C56" s="10">
        <v>12340</v>
      </c>
      <c r="D56" s="10">
        <v>58297</v>
      </c>
      <c r="E56" s="10">
        <v>2107</v>
      </c>
      <c r="F56" s="10">
        <v>10102</v>
      </c>
      <c r="G56" s="10">
        <v>1140</v>
      </c>
      <c r="H56" s="10">
        <v>61641</v>
      </c>
      <c r="I56" s="10">
        <v>960</v>
      </c>
      <c r="J56" s="10">
        <f t="shared" si="3"/>
        <v>146587</v>
      </c>
    </row>
    <row r="57" spans="1:10" x14ac:dyDescent="0.2">
      <c r="A57" s="7">
        <v>2018</v>
      </c>
      <c r="B57" s="5" t="s">
        <v>25</v>
      </c>
      <c r="C57" s="10">
        <v>5637</v>
      </c>
      <c r="D57" s="10">
        <v>18153</v>
      </c>
      <c r="E57" s="10">
        <v>2071</v>
      </c>
      <c r="F57" s="10">
        <v>7086</v>
      </c>
      <c r="G57" s="10">
        <v>848</v>
      </c>
      <c r="H57" s="10">
        <v>129285</v>
      </c>
      <c r="I57" s="10">
        <v>1862</v>
      </c>
      <c r="J57" s="10">
        <f t="shared" si="3"/>
        <v>164942</v>
      </c>
    </row>
    <row r="58" spans="1:10" x14ac:dyDescent="0.2">
      <c r="A58" s="7">
        <v>2018</v>
      </c>
      <c r="B58" s="5" t="s">
        <v>26</v>
      </c>
      <c r="C58" s="10">
        <v>2760</v>
      </c>
      <c r="D58" s="10">
        <v>11969</v>
      </c>
      <c r="E58" s="10">
        <v>682</v>
      </c>
      <c r="F58" s="10">
        <v>4852</v>
      </c>
      <c r="G58" s="10">
        <v>302</v>
      </c>
      <c r="H58" s="10">
        <v>37129</v>
      </c>
      <c r="I58" s="10">
        <v>1111</v>
      </c>
      <c r="J58" s="10">
        <f t="shared" si="3"/>
        <v>58805</v>
      </c>
    </row>
    <row r="59" spans="1:10" x14ac:dyDescent="0.2">
      <c r="A59" s="7">
        <v>2018</v>
      </c>
      <c r="B59" s="5" t="s">
        <v>27</v>
      </c>
      <c r="C59" s="10">
        <v>2770</v>
      </c>
      <c r="D59" s="10">
        <v>34343</v>
      </c>
      <c r="E59" s="10">
        <v>717</v>
      </c>
      <c r="F59" s="10">
        <v>7955</v>
      </c>
      <c r="G59" s="10">
        <v>555</v>
      </c>
      <c r="H59" s="10">
        <v>103723</v>
      </c>
      <c r="I59" s="10">
        <v>1104</v>
      </c>
      <c r="J59" s="10">
        <f t="shared" si="3"/>
        <v>151167</v>
      </c>
    </row>
    <row r="60" spans="1:10" x14ac:dyDescent="0.2">
      <c r="A60" s="7">
        <v>2018</v>
      </c>
      <c r="B60" s="5" t="s">
        <v>28</v>
      </c>
      <c r="C60" s="10">
        <v>7063</v>
      </c>
      <c r="D60" s="10">
        <v>14783</v>
      </c>
      <c r="E60" s="10">
        <v>987</v>
      </c>
      <c r="F60" s="10">
        <v>5349</v>
      </c>
      <c r="G60" s="10">
        <v>94</v>
      </c>
      <c r="H60" s="10">
        <v>36565</v>
      </c>
      <c r="I60" s="10">
        <v>778</v>
      </c>
      <c r="J60" s="10">
        <f t="shared" si="3"/>
        <v>65619</v>
      </c>
    </row>
    <row r="61" spans="1:10" x14ac:dyDescent="0.2">
      <c r="A61" s="7">
        <v>2018</v>
      </c>
      <c r="B61" s="5" t="s">
        <v>29</v>
      </c>
      <c r="C61" s="10">
        <v>5336</v>
      </c>
      <c r="D61" s="10">
        <v>18049</v>
      </c>
      <c r="E61" s="10">
        <v>2166</v>
      </c>
      <c r="F61" s="10">
        <v>13866</v>
      </c>
      <c r="G61" s="10">
        <v>1502</v>
      </c>
      <c r="H61" s="10">
        <v>88214</v>
      </c>
      <c r="I61" s="10">
        <v>640</v>
      </c>
      <c r="J61" s="10">
        <f t="shared" si="3"/>
        <v>129773</v>
      </c>
    </row>
    <row r="62" spans="1:10" x14ac:dyDescent="0.2">
      <c r="A62" s="7">
        <v>2018</v>
      </c>
      <c r="B62" s="5" t="s">
        <v>30</v>
      </c>
      <c r="C62" s="10">
        <v>6863</v>
      </c>
      <c r="D62" s="10">
        <v>22450</v>
      </c>
      <c r="E62" s="10">
        <v>1467</v>
      </c>
      <c r="F62" s="10">
        <v>9403</v>
      </c>
      <c r="G62" s="10">
        <v>678</v>
      </c>
      <c r="H62" s="10">
        <v>257032</v>
      </c>
      <c r="I62" s="10">
        <v>3205</v>
      </c>
      <c r="J62" s="10">
        <f t="shared" si="3"/>
        <v>301098</v>
      </c>
    </row>
    <row r="63" spans="1:10" x14ac:dyDescent="0.2">
      <c r="A63" s="7">
        <v>2018</v>
      </c>
      <c r="B63" s="5" t="s">
        <v>31</v>
      </c>
      <c r="C63" s="10">
        <v>5257</v>
      </c>
      <c r="D63" s="10">
        <v>24138</v>
      </c>
      <c r="E63" s="10">
        <v>3131</v>
      </c>
      <c r="F63" s="10">
        <v>10718</v>
      </c>
      <c r="G63" s="10">
        <v>554</v>
      </c>
      <c r="H63" s="10">
        <v>129595</v>
      </c>
      <c r="I63" s="10">
        <v>433</v>
      </c>
      <c r="J63" s="10">
        <f t="shared" si="3"/>
        <v>173826</v>
      </c>
    </row>
    <row r="64" spans="1:10" x14ac:dyDescent="0.2">
      <c r="A64" s="7">
        <v>2018</v>
      </c>
      <c r="B64" s="5" t="s">
        <v>32</v>
      </c>
      <c r="C64" s="10">
        <v>3383</v>
      </c>
      <c r="D64" s="10">
        <v>14673</v>
      </c>
      <c r="E64" s="10">
        <v>1034</v>
      </c>
      <c r="F64" s="10">
        <v>2904</v>
      </c>
      <c r="G64" s="10">
        <v>275</v>
      </c>
      <c r="H64" s="10">
        <v>109227</v>
      </c>
      <c r="I64" s="10">
        <v>904</v>
      </c>
      <c r="J64" s="10">
        <f t="shared" si="3"/>
        <v>132400</v>
      </c>
    </row>
    <row r="65" spans="1:10" x14ac:dyDescent="0.2">
      <c r="A65" s="7">
        <v>2018</v>
      </c>
      <c r="B65" s="5" t="s">
        <v>33</v>
      </c>
      <c r="C65" s="10">
        <v>16454</v>
      </c>
      <c r="D65" s="10">
        <v>58174</v>
      </c>
      <c r="E65" s="10">
        <v>3388</v>
      </c>
      <c r="F65" s="10">
        <v>16318</v>
      </c>
      <c r="G65" s="10">
        <v>1402</v>
      </c>
      <c r="H65" s="10">
        <v>293691</v>
      </c>
      <c r="I65" s="10">
        <v>954</v>
      </c>
      <c r="J65" s="10">
        <f t="shared" si="3"/>
        <v>390381</v>
      </c>
    </row>
    <row r="66" spans="1:10" x14ac:dyDescent="0.2">
      <c r="A66" s="7">
        <v>2018</v>
      </c>
      <c r="B66" s="5" t="s">
        <v>34</v>
      </c>
      <c r="C66" s="10">
        <v>5503</v>
      </c>
      <c r="D66" s="10">
        <v>13724</v>
      </c>
      <c r="E66" s="10">
        <v>1368</v>
      </c>
      <c r="F66" s="10">
        <v>5308</v>
      </c>
      <c r="G66" s="10">
        <v>505</v>
      </c>
      <c r="H66" s="10">
        <v>69536</v>
      </c>
      <c r="I66" s="10">
        <v>387</v>
      </c>
      <c r="J66" s="10">
        <f t="shared" si="3"/>
        <v>96331</v>
      </c>
    </row>
    <row r="67" spans="1:10" x14ac:dyDescent="0.2">
      <c r="A67" s="7">
        <v>2018</v>
      </c>
      <c r="B67" s="5" t="s">
        <v>35</v>
      </c>
      <c r="C67" s="10">
        <v>7420</v>
      </c>
      <c r="D67" s="10">
        <v>15543</v>
      </c>
      <c r="E67" s="10">
        <v>1453</v>
      </c>
      <c r="F67" s="10">
        <v>6338</v>
      </c>
      <c r="G67" s="10">
        <v>1214</v>
      </c>
      <c r="H67" s="10">
        <v>158262</v>
      </c>
      <c r="I67" s="10">
        <v>10201</v>
      </c>
      <c r="J67" s="10">
        <f t="shared" si="3"/>
        <v>200431</v>
      </c>
    </row>
    <row r="68" spans="1:10" x14ac:dyDescent="0.2">
      <c r="A68" s="8">
        <v>2019</v>
      </c>
      <c r="B68" s="6" t="s">
        <v>1</v>
      </c>
      <c r="C68" s="9">
        <f>SUM(C69:C100)</f>
        <v>262851</v>
      </c>
      <c r="D68" s="9">
        <f t="shared" ref="D68:I68" si="4">SUM(D69:D100)</f>
        <v>844724</v>
      </c>
      <c r="E68" s="9">
        <f t="shared" si="4"/>
        <v>55592</v>
      </c>
      <c r="F68" s="9">
        <f t="shared" si="4"/>
        <v>364831</v>
      </c>
      <c r="G68" s="9">
        <f t="shared" si="4"/>
        <v>27703</v>
      </c>
      <c r="H68" s="9">
        <f t="shared" si="4"/>
        <v>4311869</v>
      </c>
      <c r="I68" s="9">
        <f t="shared" si="4"/>
        <v>34896</v>
      </c>
      <c r="J68" s="9">
        <f>SUM(J69:J100)</f>
        <v>5902466</v>
      </c>
    </row>
    <row r="69" spans="1:10" x14ac:dyDescent="0.2">
      <c r="A69" s="7">
        <v>2019</v>
      </c>
      <c r="B69" s="5" t="s">
        <v>5</v>
      </c>
      <c r="C69" s="10">
        <v>3962</v>
      </c>
      <c r="D69" s="10">
        <v>17026</v>
      </c>
      <c r="E69" s="10">
        <v>1535</v>
      </c>
      <c r="F69" s="10">
        <v>15891</v>
      </c>
      <c r="G69" s="10">
        <v>348</v>
      </c>
      <c r="H69" s="10">
        <v>62029</v>
      </c>
      <c r="I69" s="10">
        <v>1</v>
      </c>
      <c r="J69" s="10">
        <f t="shared" ref="J69:J100" si="5">SUM(C69:I69)</f>
        <v>100792</v>
      </c>
    </row>
    <row r="70" spans="1:10" x14ac:dyDescent="0.2">
      <c r="A70" s="7">
        <v>2019</v>
      </c>
      <c r="B70" s="5" t="s">
        <v>6</v>
      </c>
      <c r="C70" s="10">
        <v>13094</v>
      </c>
      <c r="D70" s="10">
        <v>10756</v>
      </c>
      <c r="E70" s="10">
        <v>1371</v>
      </c>
      <c r="F70" s="10">
        <v>6371</v>
      </c>
      <c r="G70" s="10">
        <v>255</v>
      </c>
      <c r="H70" s="10">
        <v>66634</v>
      </c>
      <c r="I70" s="10">
        <v>681</v>
      </c>
      <c r="J70" s="10">
        <f t="shared" si="5"/>
        <v>99162</v>
      </c>
    </row>
    <row r="71" spans="1:10" x14ac:dyDescent="0.2">
      <c r="A71" s="7">
        <v>2019</v>
      </c>
      <c r="B71" s="5" t="s">
        <v>7</v>
      </c>
      <c r="C71" s="10">
        <v>1985</v>
      </c>
      <c r="D71" s="10">
        <v>5282</v>
      </c>
      <c r="E71" s="10">
        <v>756</v>
      </c>
      <c r="F71" s="10">
        <v>2818</v>
      </c>
      <c r="G71" s="10">
        <v>173</v>
      </c>
      <c r="H71" s="10">
        <v>50583</v>
      </c>
      <c r="I71" s="10">
        <v>249</v>
      </c>
      <c r="J71" s="10">
        <f t="shared" si="5"/>
        <v>61846</v>
      </c>
    </row>
    <row r="72" spans="1:10" x14ac:dyDescent="0.2">
      <c r="A72" s="7">
        <v>2019</v>
      </c>
      <c r="B72" s="5" t="s">
        <v>8</v>
      </c>
      <c r="C72" s="10">
        <v>2776</v>
      </c>
      <c r="D72" s="10">
        <v>5327</v>
      </c>
      <c r="E72" s="10">
        <v>637</v>
      </c>
      <c r="F72" s="10">
        <v>2146</v>
      </c>
      <c r="G72" s="10">
        <v>333</v>
      </c>
      <c r="H72" s="10">
        <v>43605</v>
      </c>
      <c r="I72" s="10">
        <v>1925</v>
      </c>
      <c r="J72" s="10">
        <f t="shared" si="5"/>
        <v>56749</v>
      </c>
    </row>
    <row r="73" spans="1:10" x14ac:dyDescent="0.2">
      <c r="A73" s="7">
        <v>2019</v>
      </c>
      <c r="B73" s="5" t="s">
        <v>9</v>
      </c>
      <c r="C73" s="10">
        <v>2423</v>
      </c>
      <c r="D73" s="10">
        <v>8032</v>
      </c>
      <c r="E73" s="10">
        <v>529</v>
      </c>
      <c r="F73" s="10">
        <v>4286</v>
      </c>
      <c r="G73" s="10">
        <v>85</v>
      </c>
      <c r="H73" s="10">
        <v>23333</v>
      </c>
      <c r="I73" s="10">
        <v>604</v>
      </c>
      <c r="J73" s="10">
        <f t="shared" si="5"/>
        <v>39292</v>
      </c>
    </row>
    <row r="74" spans="1:10" x14ac:dyDescent="0.2">
      <c r="A74" s="7">
        <v>2019</v>
      </c>
      <c r="B74" s="5" t="s">
        <v>10</v>
      </c>
      <c r="C74" s="10">
        <v>1452</v>
      </c>
      <c r="D74" s="10">
        <v>6581</v>
      </c>
      <c r="E74" s="10">
        <v>711</v>
      </c>
      <c r="F74" s="10">
        <v>1348</v>
      </c>
      <c r="G74" s="10">
        <v>446</v>
      </c>
      <c r="H74" s="10">
        <v>49073</v>
      </c>
      <c r="I74" s="10">
        <v>178</v>
      </c>
      <c r="J74" s="10">
        <f t="shared" si="5"/>
        <v>59789</v>
      </c>
    </row>
    <row r="75" spans="1:10" x14ac:dyDescent="0.2">
      <c r="A75" s="7">
        <v>2019</v>
      </c>
      <c r="B75" s="5" t="s">
        <v>11</v>
      </c>
      <c r="C75" s="10">
        <v>9044</v>
      </c>
      <c r="D75" s="10">
        <v>27827</v>
      </c>
      <c r="E75" s="10">
        <v>1918</v>
      </c>
      <c r="F75" s="10">
        <v>8845</v>
      </c>
      <c r="G75" s="10">
        <v>963</v>
      </c>
      <c r="H75" s="10">
        <v>126078</v>
      </c>
      <c r="I75" s="10">
        <v>4951</v>
      </c>
      <c r="J75" s="10">
        <f t="shared" si="5"/>
        <v>179626</v>
      </c>
    </row>
    <row r="76" spans="1:10" x14ac:dyDescent="0.2">
      <c r="A76" s="7">
        <v>2019</v>
      </c>
      <c r="B76" s="5" t="s">
        <v>12</v>
      </c>
      <c r="C76" s="10">
        <v>10345</v>
      </c>
      <c r="D76" s="10">
        <v>19312</v>
      </c>
      <c r="E76" s="10">
        <v>1875</v>
      </c>
      <c r="F76" s="10">
        <v>15632</v>
      </c>
      <c r="G76" s="10">
        <v>462</v>
      </c>
      <c r="H76" s="10">
        <v>126840</v>
      </c>
      <c r="I76" s="10">
        <v>1504</v>
      </c>
      <c r="J76" s="10">
        <f t="shared" si="5"/>
        <v>175970</v>
      </c>
    </row>
    <row r="77" spans="1:10" x14ac:dyDescent="0.2">
      <c r="A77" s="7">
        <v>2019</v>
      </c>
      <c r="B77" s="5" t="s">
        <v>42</v>
      </c>
      <c r="C77" s="10">
        <v>44822</v>
      </c>
      <c r="D77" s="10">
        <v>47855</v>
      </c>
      <c r="E77" s="10">
        <v>6309</v>
      </c>
      <c r="F77" s="10">
        <v>40491</v>
      </c>
      <c r="G77" s="10">
        <v>1581</v>
      </c>
      <c r="H77" s="10">
        <v>199588</v>
      </c>
      <c r="I77" s="10">
        <v>42</v>
      </c>
      <c r="J77" s="10">
        <f t="shared" si="5"/>
        <v>340688</v>
      </c>
    </row>
    <row r="78" spans="1:10" x14ac:dyDescent="0.2">
      <c r="A78" s="7">
        <v>2019</v>
      </c>
      <c r="B78" s="5" t="s">
        <v>13</v>
      </c>
      <c r="C78" s="10">
        <v>1649</v>
      </c>
      <c r="D78" s="10">
        <v>13624</v>
      </c>
      <c r="E78" s="10">
        <v>373</v>
      </c>
      <c r="F78" s="10">
        <v>7568</v>
      </c>
      <c r="G78" s="10">
        <v>97</v>
      </c>
      <c r="H78" s="10">
        <v>67363</v>
      </c>
      <c r="I78" s="10">
        <v>6235</v>
      </c>
      <c r="J78" s="10">
        <f t="shared" si="5"/>
        <v>96909</v>
      </c>
    </row>
    <row r="79" spans="1:10" x14ac:dyDescent="0.2">
      <c r="A79" s="7">
        <v>2019</v>
      </c>
      <c r="B79" s="5" t="s">
        <v>14</v>
      </c>
      <c r="C79" s="10">
        <v>21500</v>
      </c>
      <c r="D79" s="10">
        <v>67865</v>
      </c>
      <c r="E79" s="10">
        <v>4291</v>
      </c>
      <c r="F79" s="10">
        <v>38420</v>
      </c>
      <c r="G79" s="10">
        <v>2638</v>
      </c>
      <c r="H79" s="10">
        <v>573748</v>
      </c>
      <c r="I79" s="10">
        <v>1318</v>
      </c>
      <c r="J79" s="10">
        <f t="shared" si="5"/>
        <v>709780</v>
      </c>
    </row>
    <row r="80" spans="1:10" x14ac:dyDescent="0.2">
      <c r="A80" s="7">
        <v>2019</v>
      </c>
      <c r="B80" s="5" t="s">
        <v>15</v>
      </c>
      <c r="C80" s="10">
        <v>3837</v>
      </c>
      <c r="D80" s="10">
        <v>33694</v>
      </c>
      <c r="E80" s="10">
        <v>1598</v>
      </c>
      <c r="F80" s="10">
        <v>11971</v>
      </c>
      <c r="G80" s="10">
        <v>965</v>
      </c>
      <c r="H80" s="10">
        <v>112994</v>
      </c>
      <c r="I80" s="10">
        <v>2335</v>
      </c>
      <c r="J80" s="10">
        <f t="shared" si="5"/>
        <v>167394</v>
      </c>
    </row>
    <row r="81" spans="1:10" x14ac:dyDescent="0.2">
      <c r="A81" s="7">
        <v>2019</v>
      </c>
      <c r="B81" s="5" t="s">
        <v>16</v>
      </c>
      <c r="C81" s="10">
        <v>4502</v>
      </c>
      <c r="D81" s="10">
        <v>25758</v>
      </c>
      <c r="E81" s="10">
        <v>514</v>
      </c>
      <c r="F81" s="10">
        <v>10064</v>
      </c>
      <c r="G81" s="10">
        <v>240</v>
      </c>
      <c r="H81" s="10">
        <v>118838</v>
      </c>
      <c r="I81" s="10">
        <v>9</v>
      </c>
      <c r="J81" s="10">
        <f t="shared" si="5"/>
        <v>159925</v>
      </c>
    </row>
    <row r="82" spans="1:10" x14ac:dyDescent="0.2">
      <c r="A82" s="7">
        <v>2019</v>
      </c>
      <c r="B82" s="5" t="s">
        <v>17</v>
      </c>
      <c r="C82" s="10">
        <v>22120</v>
      </c>
      <c r="D82" s="10">
        <v>43355</v>
      </c>
      <c r="E82" s="10">
        <v>4950</v>
      </c>
      <c r="F82" s="10">
        <v>22935</v>
      </c>
      <c r="G82" s="10">
        <v>2113</v>
      </c>
      <c r="H82" s="10">
        <v>224441</v>
      </c>
      <c r="I82" s="10">
        <v>2</v>
      </c>
      <c r="J82" s="10">
        <f t="shared" si="5"/>
        <v>319916</v>
      </c>
    </row>
    <row r="83" spans="1:10" x14ac:dyDescent="0.2">
      <c r="A83" s="7">
        <v>2019</v>
      </c>
      <c r="B83" s="5" t="s">
        <v>18</v>
      </c>
      <c r="C83" s="10">
        <v>19034</v>
      </c>
      <c r="D83" s="10">
        <v>116706</v>
      </c>
      <c r="E83" s="10">
        <v>3497</v>
      </c>
      <c r="F83" s="10">
        <v>52717</v>
      </c>
      <c r="G83" s="10">
        <v>1471</v>
      </c>
      <c r="H83" s="10">
        <v>427434</v>
      </c>
      <c r="I83" s="10">
        <v>3673</v>
      </c>
      <c r="J83" s="10">
        <f t="shared" si="5"/>
        <v>624532</v>
      </c>
    </row>
    <row r="84" spans="1:10" x14ac:dyDescent="0.2">
      <c r="A84" s="7">
        <v>2019</v>
      </c>
      <c r="B84" s="5" t="s">
        <v>19</v>
      </c>
      <c r="C84" s="10">
        <v>5116</v>
      </c>
      <c r="D84" s="10">
        <v>32363</v>
      </c>
      <c r="E84" s="10">
        <v>2056</v>
      </c>
      <c r="F84" s="10">
        <v>12900</v>
      </c>
      <c r="G84" s="10">
        <v>566</v>
      </c>
      <c r="H84" s="10">
        <v>187537</v>
      </c>
      <c r="I84" s="10">
        <v>5549</v>
      </c>
      <c r="J84" s="10">
        <f t="shared" si="5"/>
        <v>246087</v>
      </c>
    </row>
    <row r="85" spans="1:10" x14ac:dyDescent="0.2">
      <c r="A85" s="7">
        <v>2019</v>
      </c>
      <c r="B85" s="5" t="s">
        <v>20</v>
      </c>
      <c r="C85" s="10">
        <v>3074</v>
      </c>
      <c r="D85" s="10">
        <v>14118</v>
      </c>
      <c r="E85" s="10">
        <v>570</v>
      </c>
      <c r="F85" s="10">
        <v>5512</v>
      </c>
      <c r="G85" s="10">
        <v>1010</v>
      </c>
      <c r="H85" s="10">
        <v>62791</v>
      </c>
      <c r="I85" s="10">
        <v>243</v>
      </c>
      <c r="J85" s="10">
        <f t="shared" si="5"/>
        <v>87318</v>
      </c>
    </row>
    <row r="86" spans="1:10" x14ac:dyDescent="0.2">
      <c r="A86" s="7">
        <v>2019</v>
      </c>
      <c r="B86" s="5" t="s">
        <v>21</v>
      </c>
      <c r="C86" s="10">
        <v>2549</v>
      </c>
      <c r="D86" s="10">
        <v>5422</v>
      </c>
      <c r="E86" s="10">
        <v>505</v>
      </c>
      <c r="F86" s="10">
        <v>1794</v>
      </c>
      <c r="G86" s="10">
        <v>1721</v>
      </c>
      <c r="H86" s="10">
        <v>22906</v>
      </c>
      <c r="I86" s="10">
        <v>681</v>
      </c>
      <c r="J86" s="10">
        <f t="shared" si="5"/>
        <v>35578</v>
      </c>
    </row>
    <row r="87" spans="1:10" x14ac:dyDescent="0.2">
      <c r="A87" s="7">
        <v>2019</v>
      </c>
      <c r="B87" s="5" t="s">
        <v>22</v>
      </c>
      <c r="C87" s="10">
        <v>7767</v>
      </c>
      <c r="D87" s="10">
        <v>26221</v>
      </c>
      <c r="E87" s="10">
        <v>481</v>
      </c>
      <c r="F87" s="10">
        <v>11693</v>
      </c>
      <c r="G87" s="10">
        <v>121</v>
      </c>
      <c r="H87" s="10">
        <v>26154</v>
      </c>
      <c r="I87" s="10">
        <v>274</v>
      </c>
      <c r="J87" s="10">
        <f t="shared" si="5"/>
        <v>72711</v>
      </c>
    </row>
    <row r="88" spans="1:10" x14ac:dyDescent="0.2">
      <c r="A88" s="7">
        <v>2019</v>
      </c>
      <c r="B88" s="5" t="s">
        <v>23</v>
      </c>
      <c r="C88" s="10">
        <v>3669</v>
      </c>
      <c r="D88" s="10">
        <v>22342</v>
      </c>
      <c r="E88" s="10">
        <v>1176</v>
      </c>
      <c r="F88" s="10">
        <v>4880</v>
      </c>
      <c r="G88" s="10">
        <v>3298</v>
      </c>
      <c r="H88" s="10">
        <v>170555</v>
      </c>
      <c r="I88" s="10">
        <v>693</v>
      </c>
      <c r="J88" s="10">
        <f t="shared" si="5"/>
        <v>206613</v>
      </c>
    </row>
    <row r="89" spans="1:10" x14ac:dyDescent="0.2">
      <c r="A89" s="7">
        <v>2019</v>
      </c>
      <c r="B89" s="5" t="s">
        <v>24</v>
      </c>
      <c r="C89" s="10">
        <v>12921</v>
      </c>
      <c r="D89" s="10">
        <v>60182</v>
      </c>
      <c r="E89" s="10">
        <v>1971</v>
      </c>
      <c r="F89" s="10">
        <v>9584</v>
      </c>
      <c r="G89" s="10">
        <v>968</v>
      </c>
      <c r="H89" s="10">
        <v>76482</v>
      </c>
      <c r="I89" s="10">
        <v>0</v>
      </c>
      <c r="J89" s="10">
        <f t="shared" si="5"/>
        <v>162108</v>
      </c>
    </row>
    <row r="90" spans="1:10" x14ac:dyDescent="0.2">
      <c r="A90" s="7">
        <v>2019</v>
      </c>
      <c r="B90" s="5" t="s">
        <v>25</v>
      </c>
      <c r="C90" s="10">
        <v>5117</v>
      </c>
      <c r="D90" s="10">
        <v>16884</v>
      </c>
      <c r="E90" s="10">
        <v>1286</v>
      </c>
      <c r="F90" s="10">
        <v>6717</v>
      </c>
      <c r="G90" s="10">
        <v>1229</v>
      </c>
      <c r="H90" s="10">
        <v>149591</v>
      </c>
      <c r="I90" s="10">
        <v>2</v>
      </c>
      <c r="J90" s="10">
        <f t="shared" si="5"/>
        <v>180826</v>
      </c>
    </row>
    <row r="91" spans="1:10" x14ac:dyDescent="0.2">
      <c r="A91" s="7">
        <v>2019</v>
      </c>
      <c r="B91" s="5" t="s">
        <v>26</v>
      </c>
      <c r="C91" s="10">
        <v>2514</v>
      </c>
      <c r="D91" s="10">
        <v>11123</v>
      </c>
      <c r="E91" s="10">
        <v>840</v>
      </c>
      <c r="F91" s="10">
        <v>5434</v>
      </c>
      <c r="G91" s="10">
        <v>151</v>
      </c>
      <c r="H91" s="10">
        <v>60476</v>
      </c>
      <c r="I91" s="10">
        <v>1</v>
      </c>
      <c r="J91" s="10">
        <f t="shared" si="5"/>
        <v>80539</v>
      </c>
    </row>
    <row r="92" spans="1:10" x14ac:dyDescent="0.2">
      <c r="A92" s="7">
        <v>2019</v>
      </c>
      <c r="B92" s="5" t="s">
        <v>27</v>
      </c>
      <c r="C92" s="10">
        <v>2243</v>
      </c>
      <c r="D92" s="10">
        <v>31626</v>
      </c>
      <c r="E92" s="10">
        <v>454</v>
      </c>
      <c r="F92" s="10">
        <v>4811</v>
      </c>
      <c r="G92" s="10">
        <v>458</v>
      </c>
      <c r="H92" s="10">
        <v>105738</v>
      </c>
      <c r="I92" s="10">
        <v>591</v>
      </c>
      <c r="J92" s="10">
        <f t="shared" si="5"/>
        <v>145921</v>
      </c>
    </row>
    <row r="93" spans="1:10" x14ac:dyDescent="0.2">
      <c r="A93" s="7">
        <v>2019</v>
      </c>
      <c r="B93" s="5" t="s">
        <v>28</v>
      </c>
      <c r="C93" s="10">
        <v>6140</v>
      </c>
      <c r="D93" s="10">
        <v>15505</v>
      </c>
      <c r="E93" s="10">
        <v>1075</v>
      </c>
      <c r="F93" s="10">
        <v>4283</v>
      </c>
      <c r="G93" s="10">
        <v>116</v>
      </c>
      <c r="H93" s="10">
        <v>36067</v>
      </c>
      <c r="I93" s="10">
        <v>0</v>
      </c>
      <c r="J93" s="10">
        <f t="shared" si="5"/>
        <v>63186</v>
      </c>
    </row>
    <row r="94" spans="1:10" x14ac:dyDescent="0.2">
      <c r="A94" s="7">
        <v>2019</v>
      </c>
      <c r="B94" s="5" t="s">
        <v>29</v>
      </c>
      <c r="C94" s="10">
        <v>6092</v>
      </c>
      <c r="D94" s="10">
        <v>16742</v>
      </c>
      <c r="E94" s="10">
        <v>2085</v>
      </c>
      <c r="F94" s="10">
        <v>10706</v>
      </c>
      <c r="G94" s="10">
        <v>1961</v>
      </c>
      <c r="H94" s="10">
        <v>96361</v>
      </c>
      <c r="I94" s="10">
        <v>196</v>
      </c>
      <c r="J94" s="10">
        <f t="shared" si="5"/>
        <v>134143</v>
      </c>
    </row>
    <row r="95" spans="1:10" x14ac:dyDescent="0.2">
      <c r="A95" s="7">
        <v>2019</v>
      </c>
      <c r="B95" s="5" t="s">
        <v>30</v>
      </c>
      <c r="C95" s="10">
        <v>7765</v>
      </c>
      <c r="D95" s="10">
        <v>19781</v>
      </c>
      <c r="E95" s="10">
        <v>2061</v>
      </c>
      <c r="F95" s="10">
        <v>6773</v>
      </c>
      <c r="G95" s="10">
        <v>583</v>
      </c>
      <c r="H95" s="10">
        <v>290873</v>
      </c>
      <c r="I95" s="10">
        <v>1492</v>
      </c>
      <c r="J95" s="10">
        <f t="shared" si="5"/>
        <v>329328</v>
      </c>
    </row>
    <row r="96" spans="1:10" x14ac:dyDescent="0.2">
      <c r="A96" s="7">
        <v>2019</v>
      </c>
      <c r="B96" s="5" t="s">
        <v>31</v>
      </c>
      <c r="C96" s="10">
        <v>4614</v>
      </c>
      <c r="D96" s="10">
        <v>22631</v>
      </c>
      <c r="E96" s="10">
        <v>2882</v>
      </c>
      <c r="F96" s="10">
        <v>9561</v>
      </c>
      <c r="G96" s="10">
        <v>593</v>
      </c>
      <c r="H96" s="10">
        <v>129649</v>
      </c>
      <c r="I96" s="10">
        <v>1</v>
      </c>
      <c r="J96" s="10">
        <f t="shared" si="5"/>
        <v>169931</v>
      </c>
    </row>
    <row r="97" spans="1:10" x14ac:dyDescent="0.2">
      <c r="A97" s="7">
        <v>2019</v>
      </c>
      <c r="B97" s="5" t="s">
        <v>32</v>
      </c>
      <c r="C97" s="10">
        <v>2863</v>
      </c>
      <c r="D97" s="10">
        <v>14201</v>
      </c>
      <c r="E97" s="10">
        <v>1045</v>
      </c>
      <c r="F97" s="10">
        <v>2423</v>
      </c>
      <c r="G97" s="10">
        <v>416</v>
      </c>
      <c r="H97" s="10">
        <v>110654</v>
      </c>
      <c r="I97" s="10">
        <v>1152</v>
      </c>
      <c r="J97" s="10">
        <f t="shared" si="5"/>
        <v>132754</v>
      </c>
    </row>
    <row r="98" spans="1:10" x14ac:dyDescent="0.2">
      <c r="A98" s="7">
        <v>2019</v>
      </c>
      <c r="B98" s="5" t="s">
        <v>33</v>
      </c>
      <c r="C98" s="10">
        <v>16486</v>
      </c>
      <c r="D98" s="10">
        <v>57940</v>
      </c>
      <c r="E98" s="10">
        <v>3775</v>
      </c>
      <c r="F98" s="10">
        <v>16946</v>
      </c>
      <c r="G98" s="10">
        <v>965</v>
      </c>
      <c r="H98" s="10">
        <v>284210</v>
      </c>
      <c r="I98" s="10">
        <v>107</v>
      </c>
      <c r="J98" s="10">
        <f t="shared" si="5"/>
        <v>380429</v>
      </c>
    </row>
    <row r="99" spans="1:10" x14ac:dyDescent="0.2">
      <c r="A99" s="7">
        <v>2019</v>
      </c>
      <c r="B99" s="5" t="s">
        <v>34</v>
      </c>
      <c r="C99" s="10">
        <v>5780</v>
      </c>
      <c r="D99" s="10">
        <v>13672</v>
      </c>
      <c r="E99" s="10">
        <v>1177</v>
      </c>
      <c r="F99" s="10">
        <v>5246</v>
      </c>
      <c r="G99" s="10">
        <v>748</v>
      </c>
      <c r="H99" s="10">
        <v>70332</v>
      </c>
      <c r="I99" s="10">
        <v>105</v>
      </c>
      <c r="J99" s="10">
        <f t="shared" si="5"/>
        <v>97060</v>
      </c>
    </row>
    <row r="100" spans="1:10" x14ac:dyDescent="0.2">
      <c r="A100" s="7">
        <v>2019</v>
      </c>
      <c r="B100" s="5" t="s">
        <v>35</v>
      </c>
      <c r="C100" s="10">
        <v>5596</v>
      </c>
      <c r="D100" s="10">
        <v>14971</v>
      </c>
      <c r="E100" s="10">
        <v>1289</v>
      </c>
      <c r="F100" s="10">
        <v>4065</v>
      </c>
      <c r="G100" s="10">
        <v>629</v>
      </c>
      <c r="H100" s="10">
        <v>158912</v>
      </c>
      <c r="I100" s="10">
        <v>102</v>
      </c>
      <c r="J100" s="10">
        <f t="shared" si="5"/>
        <v>185564</v>
      </c>
    </row>
    <row r="101" spans="1:10" x14ac:dyDescent="0.2">
      <c r="A101" s="8">
        <v>2020</v>
      </c>
      <c r="B101" s="6" t="s">
        <v>1</v>
      </c>
      <c r="C101" s="9">
        <f>SUM(C102:C133)</f>
        <v>147324</v>
      </c>
      <c r="D101" s="9">
        <f t="shared" ref="D101:I101" si="6">SUM(D102:D133)</f>
        <v>620035</v>
      </c>
      <c r="E101" s="9">
        <f t="shared" si="6"/>
        <v>41124</v>
      </c>
      <c r="F101" s="9">
        <f t="shared" si="6"/>
        <v>283751</v>
      </c>
      <c r="G101" s="9">
        <f t="shared" si="6"/>
        <v>17307</v>
      </c>
      <c r="H101" s="9">
        <f t="shared" si="6"/>
        <v>3499451</v>
      </c>
      <c r="I101" s="9">
        <f t="shared" si="6"/>
        <v>10822</v>
      </c>
      <c r="J101" s="9">
        <f t="shared" ref="J101:J133" si="7">SUM(C101:I101)</f>
        <v>4619814</v>
      </c>
    </row>
    <row r="102" spans="1:10" x14ac:dyDescent="0.2">
      <c r="A102" s="7">
        <v>2020</v>
      </c>
      <c r="B102" s="5" t="s">
        <v>5</v>
      </c>
      <c r="C102" s="10">
        <v>2355</v>
      </c>
      <c r="D102" s="10">
        <v>13574</v>
      </c>
      <c r="E102" s="10">
        <v>3056</v>
      </c>
      <c r="F102" s="10">
        <v>12472</v>
      </c>
      <c r="G102" s="10">
        <v>124</v>
      </c>
      <c r="H102" s="10">
        <v>56960</v>
      </c>
      <c r="I102" s="10">
        <v>17</v>
      </c>
      <c r="J102" s="10">
        <f t="shared" si="7"/>
        <v>88558</v>
      </c>
    </row>
    <row r="103" spans="1:10" x14ac:dyDescent="0.2">
      <c r="A103" s="7">
        <v>2020</v>
      </c>
      <c r="B103" s="5" t="s">
        <v>6</v>
      </c>
      <c r="C103" s="10">
        <v>4305</v>
      </c>
      <c r="D103" s="10">
        <v>8595</v>
      </c>
      <c r="E103" s="10">
        <v>1129</v>
      </c>
      <c r="F103" s="10">
        <v>6030</v>
      </c>
      <c r="G103" s="10">
        <v>386</v>
      </c>
      <c r="H103" s="10">
        <v>53009</v>
      </c>
      <c r="I103" s="10">
        <v>0</v>
      </c>
      <c r="J103" s="10">
        <f t="shared" si="7"/>
        <v>73454</v>
      </c>
    </row>
    <row r="104" spans="1:10" x14ac:dyDescent="0.2">
      <c r="A104" s="7">
        <v>2020</v>
      </c>
      <c r="B104" s="5" t="s">
        <v>7</v>
      </c>
      <c r="C104" s="10">
        <v>902</v>
      </c>
      <c r="D104" s="10">
        <v>3884</v>
      </c>
      <c r="E104" s="10">
        <v>858</v>
      </c>
      <c r="F104" s="10">
        <v>1971</v>
      </c>
      <c r="G104" s="10">
        <v>81</v>
      </c>
      <c r="H104" s="10">
        <v>40169</v>
      </c>
      <c r="I104" s="10">
        <v>0</v>
      </c>
      <c r="J104" s="10">
        <f t="shared" si="7"/>
        <v>47865</v>
      </c>
    </row>
    <row r="105" spans="1:10" x14ac:dyDescent="0.2">
      <c r="A105" s="7">
        <v>2020</v>
      </c>
      <c r="B105" s="5" t="s">
        <v>8</v>
      </c>
      <c r="C105" s="10">
        <v>1703</v>
      </c>
      <c r="D105" s="10">
        <v>4192</v>
      </c>
      <c r="E105" s="10">
        <v>333</v>
      </c>
      <c r="F105" s="10">
        <v>2037</v>
      </c>
      <c r="G105" s="10">
        <v>193</v>
      </c>
      <c r="H105" s="10">
        <v>34775</v>
      </c>
      <c r="I105" s="10">
        <v>0</v>
      </c>
      <c r="J105" s="10">
        <f t="shared" si="7"/>
        <v>43233</v>
      </c>
    </row>
    <row r="106" spans="1:10" x14ac:dyDescent="0.2">
      <c r="A106" s="7">
        <v>2020</v>
      </c>
      <c r="B106" s="5" t="s">
        <v>9</v>
      </c>
      <c r="C106" s="10">
        <v>1898</v>
      </c>
      <c r="D106" s="10">
        <v>7617</v>
      </c>
      <c r="E106" s="10">
        <v>476</v>
      </c>
      <c r="F106" s="10">
        <v>3191</v>
      </c>
      <c r="G106" s="10">
        <v>64</v>
      </c>
      <c r="H106" s="10">
        <v>29150</v>
      </c>
      <c r="I106" s="10">
        <v>0</v>
      </c>
      <c r="J106" s="10">
        <f t="shared" si="7"/>
        <v>42396</v>
      </c>
    </row>
    <row r="107" spans="1:10" x14ac:dyDescent="0.2">
      <c r="A107" s="7">
        <v>2020</v>
      </c>
      <c r="B107" s="5" t="s">
        <v>10</v>
      </c>
      <c r="C107" s="10">
        <v>705</v>
      </c>
      <c r="D107" s="10">
        <v>4934</v>
      </c>
      <c r="E107" s="10">
        <v>401</v>
      </c>
      <c r="F107" s="10">
        <v>1445</v>
      </c>
      <c r="G107" s="10">
        <v>213</v>
      </c>
      <c r="H107" s="10">
        <v>35942</v>
      </c>
      <c r="I107" s="10">
        <v>1</v>
      </c>
      <c r="J107" s="10">
        <f t="shared" si="7"/>
        <v>43641</v>
      </c>
    </row>
    <row r="108" spans="1:10" x14ac:dyDescent="0.2">
      <c r="A108" s="7">
        <v>2020</v>
      </c>
      <c r="B108" s="5" t="s">
        <v>11</v>
      </c>
      <c r="C108" s="10">
        <v>5082</v>
      </c>
      <c r="D108" s="10">
        <v>19193</v>
      </c>
      <c r="E108" s="10">
        <v>1082</v>
      </c>
      <c r="F108" s="10">
        <v>6401</v>
      </c>
      <c r="G108" s="10">
        <v>584</v>
      </c>
      <c r="H108" s="10">
        <v>96482</v>
      </c>
      <c r="I108" s="10">
        <v>0</v>
      </c>
      <c r="J108" s="10">
        <f t="shared" si="7"/>
        <v>128824</v>
      </c>
    </row>
    <row r="109" spans="1:10" x14ac:dyDescent="0.2">
      <c r="A109" s="7">
        <v>2020</v>
      </c>
      <c r="B109" s="5" t="s">
        <v>12</v>
      </c>
      <c r="C109" s="10">
        <v>5667</v>
      </c>
      <c r="D109" s="10">
        <v>12707</v>
      </c>
      <c r="E109" s="10">
        <v>1033</v>
      </c>
      <c r="F109" s="10">
        <v>14239</v>
      </c>
      <c r="G109" s="10">
        <v>334</v>
      </c>
      <c r="H109" s="10">
        <v>110887</v>
      </c>
      <c r="I109" s="10">
        <v>0</v>
      </c>
      <c r="J109" s="10">
        <f t="shared" si="7"/>
        <v>144867</v>
      </c>
    </row>
    <row r="110" spans="1:10" x14ac:dyDescent="0.2">
      <c r="A110" s="7">
        <v>2020</v>
      </c>
      <c r="B110" s="5" t="s">
        <v>42</v>
      </c>
      <c r="C110" s="10">
        <v>25303</v>
      </c>
      <c r="D110" s="10">
        <v>33759</v>
      </c>
      <c r="E110" s="10">
        <v>4470</v>
      </c>
      <c r="F110" s="10">
        <v>29453</v>
      </c>
      <c r="G110" s="10">
        <v>1427</v>
      </c>
      <c r="H110" s="10">
        <v>175627</v>
      </c>
      <c r="I110" s="10">
        <v>10781</v>
      </c>
      <c r="J110" s="10">
        <f t="shared" si="7"/>
        <v>280820</v>
      </c>
    </row>
    <row r="111" spans="1:10" x14ac:dyDescent="0.2">
      <c r="A111" s="7">
        <v>2020</v>
      </c>
      <c r="B111" s="5" t="s">
        <v>13</v>
      </c>
      <c r="C111" s="10">
        <v>2215</v>
      </c>
      <c r="D111" s="10">
        <v>8796</v>
      </c>
      <c r="E111" s="10">
        <v>175</v>
      </c>
      <c r="F111" s="10">
        <v>7613</v>
      </c>
      <c r="G111" s="10">
        <v>47</v>
      </c>
      <c r="H111" s="10">
        <v>72186</v>
      </c>
      <c r="I111" s="10">
        <v>0</v>
      </c>
      <c r="J111" s="10">
        <f t="shared" si="7"/>
        <v>91032</v>
      </c>
    </row>
    <row r="112" spans="1:10" x14ac:dyDescent="0.2">
      <c r="A112" s="7">
        <v>2020</v>
      </c>
      <c r="B112" s="5" t="s">
        <v>14</v>
      </c>
      <c r="C112" s="10">
        <v>14567</v>
      </c>
      <c r="D112" s="10">
        <v>53318</v>
      </c>
      <c r="E112" s="10">
        <v>4138</v>
      </c>
      <c r="F112" s="10">
        <v>27245</v>
      </c>
      <c r="G112" s="10">
        <v>2108</v>
      </c>
      <c r="H112" s="10">
        <v>501267</v>
      </c>
      <c r="I112" s="10">
        <v>8</v>
      </c>
      <c r="J112" s="10">
        <f t="shared" si="7"/>
        <v>602651</v>
      </c>
    </row>
    <row r="113" spans="1:10" x14ac:dyDescent="0.2">
      <c r="A113" s="7">
        <v>2020</v>
      </c>
      <c r="B113" s="5" t="s">
        <v>15</v>
      </c>
      <c r="C113" s="10">
        <v>3216</v>
      </c>
      <c r="D113" s="10">
        <v>22359</v>
      </c>
      <c r="E113" s="10">
        <v>1393</v>
      </c>
      <c r="F113" s="10">
        <v>10940</v>
      </c>
      <c r="G113" s="10">
        <v>599</v>
      </c>
      <c r="H113" s="10">
        <v>89514</v>
      </c>
      <c r="I113" s="10">
        <v>0</v>
      </c>
      <c r="J113" s="10">
        <f t="shared" si="7"/>
        <v>128021</v>
      </c>
    </row>
    <row r="114" spans="1:10" x14ac:dyDescent="0.2">
      <c r="A114" s="7">
        <v>2020</v>
      </c>
      <c r="B114" s="5" t="s">
        <v>16</v>
      </c>
      <c r="C114" s="10">
        <v>2679</v>
      </c>
      <c r="D114" s="10">
        <v>17480</v>
      </c>
      <c r="E114" s="10">
        <v>230</v>
      </c>
      <c r="F114" s="10">
        <v>8748</v>
      </c>
      <c r="G114" s="10">
        <v>230</v>
      </c>
      <c r="H114" s="10">
        <v>79400</v>
      </c>
      <c r="I114" s="10">
        <v>7</v>
      </c>
      <c r="J114" s="10">
        <f t="shared" si="7"/>
        <v>108774</v>
      </c>
    </row>
    <row r="115" spans="1:10" x14ac:dyDescent="0.2">
      <c r="A115" s="7">
        <v>2020</v>
      </c>
      <c r="B115" s="5" t="s">
        <v>17</v>
      </c>
      <c r="C115" s="10">
        <v>11421</v>
      </c>
      <c r="D115" s="10">
        <v>33063</v>
      </c>
      <c r="E115" s="10">
        <v>2338</v>
      </c>
      <c r="F115" s="10">
        <v>17338</v>
      </c>
      <c r="G115" s="10">
        <v>1137</v>
      </c>
      <c r="H115" s="10">
        <v>174846</v>
      </c>
      <c r="I115" s="10">
        <v>0</v>
      </c>
      <c r="J115" s="10">
        <f t="shared" si="7"/>
        <v>240143</v>
      </c>
    </row>
    <row r="116" spans="1:10" x14ac:dyDescent="0.2">
      <c r="A116" s="7">
        <v>2020</v>
      </c>
      <c r="B116" s="5" t="s">
        <v>18</v>
      </c>
      <c r="C116" s="10">
        <v>9614</v>
      </c>
      <c r="D116" s="10">
        <v>79512</v>
      </c>
      <c r="E116" s="10">
        <v>3051</v>
      </c>
      <c r="F116" s="10">
        <v>34779</v>
      </c>
      <c r="G116" s="10">
        <v>1218</v>
      </c>
      <c r="H116" s="10">
        <v>355191</v>
      </c>
      <c r="I116" s="10">
        <v>3</v>
      </c>
      <c r="J116" s="10">
        <f t="shared" si="7"/>
        <v>483368</v>
      </c>
    </row>
    <row r="117" spans="1:10" x14ac:dyDescent="0.2">
      <c r="A117" s="7">
        <v>2020</v>
      </c>
      <c r="B117" s="5" t="s">
        <v>19</v>
      </c>
      <c r="C117" s="10">
        <v>3177</v>
      </c>
      <c r="D117" s="10">
        <v>24275</v>
      </c>
      <c r="E117" s="10">
        <v>1428</v>
      </c>
      <c r="F117" s="10">
        <v>10375</v>
      </c>
      <c r="G117" s="10">
        <v>307</v>
      </c>
      <c r="H117" s="10">
        <v>183319</v>
      </c>
      <c r="I117" s="10">
        <v>0</v>
      </c>
      <c r="J117" s="10">
        <f t="shared" si="7"/>
        <v>222881</v>
      </c>
    </row>
    <row r="118" spans="1:10" x14ac:dyDescent="0.2">
      <c r="A118" s="7">
        <v>2020</v>
      </c>
      <c r="B118" s="5" t="s">
        <v>20</v>
      </c>
      <c r="C118" s="10">
        <v>1818</v>
      </c>
      <c r="D118" s="10">
        <v>9724</v>
      </c>
      <c r="E118" s="10">
        <v>331</v>
      </c>
      <c r="F118" s="10">
        <v>3402</v>
      </c>
      <c r="G118" s="10">
        <v>714</v>
      </c>
      <c r="H118" s="10">
        <v>49987</v>
      </c>
      <c r="I118" s="10">
        <v>0</v>
      </c>
      <c r="J118" s="10">
        <f t="shared" si="7"/>
        <v>65976</v>
      </c>
    </row>
    <row r="119" spans="1:10" x14ac:dyDescent="0.2">
      <c r="A119" s="7">
        <v>2020</v>
      </c>
      <c r="B119" s="5" t="s">
        <v>21</v>
      </c>
      <c r="C119" s="10">
        <v>1420</v>
      </c>
      <c r="D119" s="10">
        <v>4392</v>
      </c>
      <c r="E119" s="10">
        <v>313</v>
      </c>
      <c r="F119" s="10">
        <v>1774</v>
      </c>
      <c r="G119" s="10">
        <v>1168</v>
      </c>
      <c r="H119" s="10">
        <v>16976</v>
      </c>
      <c r="I119" s="10">
        <v>0</v>
      </c>
      <c r="J119" s="10">
        <f t="shared" si="7"/>
        <v>26043</v>
      </c>
    </row>
    <row r="120" spans="1:10" x14ac:dyDescent="0.2">
      <c r="A120" s="7">
        <v>2020</v>
      </c>
      <c r="B120" s="5" t="s">
        <v>22</v>
      </c>
      <c r="C120" s="10">
        <v>3657</v>
      </c>
      <c r="D120" s="10">
        <v>28331</v>
      </c>
      <c r="E120" s="10">
        <v>513</v>
      </c>
      <c r="F120" s="10">
        <v>10770</v>
      </c>
      <c r="G120" s="10">
        <v>101</v>
      </c>
      <c r="H120" s="10">
        <v>23308</v>
      </c>
      <c r="I120" s="10">
        <v>0</v>
      </c>
      <c r="J120" s="10">
        <f t="shared" si="7"/>
        <v>66680</v>
      </c>
    </row>
    <row r="121" spans="1:10" x14ac:dyDescent="0.2">
      <c r="A121" s="7">
        <v>2020</v>
      </c>
      <c r="B121" s="5" t="s">
        <v>23</v>
      </c>
      <c r="C121" s="10">
        <v>2174</v>
      </c>
      <c r="D121" s="10">
        <v>19283</v>
      </c>
      <c r="E121" s="10">
        <v>928</v>
      </c>
      <c r="F121" s="10">
        <v>3583</v>
      </c>
      <c r="G121" s="10">
        <v>1668</v>
      </c>
      <c r="H121" s="10">
        <v>143726</v>
      </c>
      <c r="I121" s="10">
        <v>0</v>
      </c>
      <c r="J121" s="10">
        <f t="shared" si="7"/>
        <v>171362</v>
      </c>
    </row>
    <row r="122" spans="1:10" x14ac:dyDescent="0.2">
      <c r="A122" s="7">
        <v>2020</v>
      </c>
      <c r="B122" s="5" t="s">
        <v>24</v>
      </c>
      <c r="C122" s="10">
        <v>7012</v>
      </c>
      <c r="D122" s="10">
        <v>36874</v>
      </c>
      <c r="E122" s="10">
        <v>1623</v>
      </c>
      <c r="F122" s="10">
        <v>7747</v>
      </c>
      <c r="G122" s="10">
        <v>661</v>
      </c>
      <c r="H122" s="10">
        <v>61957</v>
      </c>
      <c r="I122" s="10">
        <v>0</v>
      </c>
      <c r="J122" s="10">
        <f t="shared" si="7"/>
        <v>115874</v>
      </c>
    </row>
    <row r="123" spans="1:10" x14ac:dyDescent="0.2">
      <c r="A123" s="7">
        <v>2020</v>
      </c>
      <c r="B123" s="5" t="s">
        <v>25</v>
      </c>
      <c r="C123" s="10">
        <v>3067</v>
      </c>
      <c r="D123" s="10">
        <v>12633</v>
      </c>
      <c r="E123" s="10">
        <v>662</v>
      </c>
      <c r="F123" s="10">
        <v>4324</v>
      </c>
      <c r="G123" s="10">
        <v>515</v>
      </c>
      <c r="H123" s="10">
        <v>115095</v>
      </c>
      <c r="I123" s="10">
        <v>0</v>
      </c>
      <c r="J123" s="10">
        <f t="shared" si="7"/>
        <v>136296</v>
      </c>
    </row>
    <row r="124" spans="1:10" x14ac:dyDescent="0.2">
      <c r="A124" s="7">
        <v>2020</v>
      </c>
      <c r="B124" s="5" t="s">
        <v>26</v>
      </c>
      <c r="C124" s="10">
        <v>1225</v>
      </c>
      <c r="D124" s="10">
        <v>9640</v>
      </c>
      <c r="E124" s="10">
        <v>696</v>
      </c>
      <c r="F124" s="10">
        <v>2994</v>
      </c>
      <c r="G124" s="10">
        <v>80</v>
      </c>
      <c r="H124" s="10">
        <v>41655</v>
      </c>
      <c r="I124" s="10">
        <v>1</v>
      </c>
      <c r="J124" s="10">
        <f t="shared" si="7"/>
        <v>56291</v>
      </c>
    </row>
    <row r="125" spans="1:10" x14ac:dyDescent="0.2">
      <c r="A125" s="7">
        <v>2020</v>
      </c>
      <c r="B125" s="5" t="s">
        <v>27</v>
      </c>
      <c r="C125" s="10">
        <v>1409</v>
      </c>
      <c r="D125" s="10">
        <v>22164</v>
      </c>
      <c r="E125" s="10">
        <v>345</v>
      </c>
      <c r="F125" s="10">
        <v>6097</v>
      </c>
      <c r="G125" s="10">
        <v>368</v>
      </c>
      <c r="H125" s="10">
        <v>86589</v>
      </c>
      <c r="I125" s="10">
        <v>1</v>
      </c>
      <c r="J125" s="10">
        <f t="shared" si="7"/>
        <v>116973</v>
      </c>
    </row>
    <row r="126" spans="1:10" x14ac:dyDescent="0.2">
      <c r="A126" s="7">
        <v>2020</v>
      </c>
      <c r="B126" s="5" t="s">
        <v>28</v>
      </c>
      <c r="C126" s="10">
        <v>3645</v>
      </c>
      <c r="D126" s="10">
        <v>11434</v>
      </c>
      <c r="E126" s="10">
        <v>680</v>
      </c>
      <c r="F126" s="10">
        <v>3662</v>
      </c>
      <c r="G126" s="10">
        <v>43</v>
      </c>
      <c r="H126" s="10">
        <v>32743</v>
      </c>
      <c r="I126" s="10">
        <v>0</v>
      </c>
      <c r="J126" s="10">
        <f t="shared" si="7"/>
        <v>52207</v>
      </c>
    </row>
    <row r="127" spans="1:10" x14ac:dyDescent="0.2">
      <c r="A127" s="7">
        <v>2020</v>
      </c>
      <c r="B127" s="5" t="s">
        <v>29</v>
      </c>
      <c r="C127" s="10">
        <v>3636</v>
      </c>
      <c r="D127" s="10">
        <v>12404</v>
      </c>
      <c r="E127" s="10">
        <v>1584</v>
      </c>
      <c r="F127" s="10">
        <v>6861</v>
      </c>
      <c r="G127" s="10">
        <v>844</v>
      </c>
      <c r="H127" s="10">
        <v>84381</v>
      </c>
      <c r="I127" s="10">
        <v>0</v>
      </c>
      <c r="J127" s="10">
        <f t="shared" si="7"/>
        <v>109710</v>
      </c>
    </row>
    <row r="128" spans="1:10" x14ac:dyDescent="0.2">
      <c r="A128" s="7">
        <v>2020</v>
      </c>
      <c r="B128" s="5" t="s">
        <v>30</v>
      </c>
      <c r="C128" s="10">
        <v>4352</v>
      </c>
      <c r="D128" s="10">
        <v>16124</v>
      </c>
      <c r="E128" s="10">
        <v>1744</v>
      </c>
      <c r="F128" s="10">
        <v>7509</v>
      </c>
      <c r="G128" s="10">
        <v>506</v>
      </c>
      <c r="H128" s="10">
        <v>210856</v>
      </c>
      <c r="I128" s="10">
        <v>0</v>
      </c>
      <c r="J128" s="10">
        <f t="shared" si="7"/>
        <v>241091</v>
      </c>
    </row>
    <row r="129" spans="1:10" x14ac:dyDescent="0.2">
      <c r="A129" s="7">
        <v>2020</v>
      </c>
      <c r="B129" s="5" t="s">
        <v>31</v>
      </c>
      <c r="C129" s="10">
        <v>2543</v>
      </c>
      <c r="D129" s="10">
        <v>16689</v>
      </c>
      <c r="E129" s="10">
        <v>1278</v>
      </c>
      <c r="F129" s="10">
        <v>6974</v>
      </c>
      <c r="G129" s="10">
        <v>295</v>
      </c>
      <c r="H129" s="10">
        <v>100720</v>
      </c>
      <c r="I129" s="10">
        <v>0</v>
      </c>
      <c r="J129" s="10">
        <f t="shared" si="7"/>
        <v>128499</v>
      </c>
    </row>
    <row r="130" spans="1:10" x14ac:dyDescent="0.2">
      <c r="A130" s="7">
        <v>2020</v>
      </c>
      <c r="B130" s="5" t="s">
        <v>32</v>
      </c>
      <c r="C130" s="10">
        <v>1716</v>
      </c>
      <c r="D130" s="10">
        <v>8982</v>
      </c>
      <c r="E130" s="10">
        <v>633</v>
      </c>
      <c r="F130" s="10">
        <v>1680</v>
      </c>
      <c r="G130" s="10">
        <v>185</v>
      </c>
      <c r="H130" s="10">
        <v>66848</v>
      </c>
      <c r="I130" s="10">
        <v>0</v>
      </c>
      <c r="J130" s="10">
        <f t="shared" si="7"/>
        <v>80044</v>
      </c>
    </row>
    <row r="131" spans="1:10" x14ac:dyDescent="0.2">
      <c r="A131" s="7">
        <v>2020</v>
      </c>
      <c r="B131" s="5" t="s">
        <v>33</v>
      </c>
      <c r="C131" s="10">
        <v>8738</v>
      </c>
      <c r="D131" s="10">
        <v>41578</v>
      </c>
      <c r="E131" s="10">
        <v>2616</v>
      </c>
      <c r="F131" s="10">
        <v>14700</v>
      </c>
      <c r="G131" s="10">
        <v>539</v>
      </c>
      <c r="H131" s="10">
        <v>202482</v>
      </c>
      <c r="I131" s="10">
        <v>2</v>
      </c>
      <c r="J131" s="10">
        <f t="shared" si="7"/>
        <v>270655</v>
      </c>
    </row>
    <row r="132" spans="1:10" x14ac:dyDescent="0.2">
      <c r="A132" s="7">
        <v>2020</v>
      </c>
      <c r="B132" s="5" t="s">
        <v>34</v>
      </c>
      <c r="C132" s="10">
        <v>3119</v>
      </c>
      <c r="D132" s="10">
        <v>11187</v>
      </c>
      <c r="E132" s="10">
        <v>802</v>
      </c>
      <c r="F132" s="10">
        <v>4972</v>
      </c>
      <c r="G132" s="10">
        <v>330</v>
      </c>
      <c r="H132" s="10">
        <v>65926</v>
      </c>
      <c r="I132" s="10">
        <v>1</v>
      </c>
      <c r="J132" s="10">
        <f t="shared" si="7"/>
        <v>86337</v>
      </c>
    </row>
    <row r="133" spans="1:10" x14ac:dyDescent="0.2">
      <c r="A133" s="7">
        <v>2020</v>
      </c>
      <c r="B133" s="5" t="s">
        <v>35</v>
      </c>
      <c r="C133" s="10">
        <v>2984</v>
      </c>
      <c r="D133" s="10">
        <v>11338</v>
      </c>
      <c r="E133" s="10">
        <v>785</v>
      </c>
      <c r="F133" s="10">
        <v>2425</v>
      </c>
      <c r="G133" s="10">
        <v>238</v>
      </c>
      <c r="H133" s="10">
        <v>107478</v>
      </c>
      <c r="I133" s="10">
        <v>0</v>
      </c>
      <c r="J133" s="10">
        <f t="shared" si="7"/>
        <v>125248</v>
      </c>
    </row>
    <row r="134" spans="1:10" x14ac:dyDescent="0.2">
      <c r="A134" s="8">
        <v>2021</v>
      </c>
      <c r="B134" s="6" t="s">
        <v>1</v>
      </c>
      <c r="C134" s="9">
        <f>SUM(C135:C166)</f>
        <v>175109</v>
      </c>
      <c r="D134" s="9">
        <f t="shared" ref="D134:I134" si="8">SUM(D135:D166)</f>
        <v>653478</v>
      </c>
      <c r="E134" s="9">
        <f t="shared" si="8"/>
        <v>56533</v>
      </c>
      <c r="F134" s="9">
        <f t="shared" si="8"/>
        <v>294368</v>
      </c>
      <c r="G134" s="9">
        <f t="shared" si="8"/>
        <v>27285</v>
      </c>
      <c r="H134" s="9">
        <f t="shared" si="8"/>
        <v>3714869</v>
      </c>
      <c r="I134" s="9">
        <f t="shared" si="8"/>
        <v>25520</v>
      </c>
      <c r="J134" s="9">
        <f t="shared" ref="J134:J166" si="9">SUM(C134:I134)</f>
        <v>4947162</v>
      </c>
    </row>
    <row r="135" spans="1:10" x14ac:dyDescent="0.2">
      <c r="A135" s="7">
        <v>2021</v>
      </c>
      <c r="B135" s="5" t="s">
        <v>5</v>
      </c>
      <c r="C135" s="10">
        <v>2896</v>
      </c>
      <c r="D135" s="10">
        <v>15055</v>
      </c>
      <c r="E135" s="10">
        <v>4712</v>
      </c>
      <c r="F135" s="10">
        <v>10643</v>
      </c>
      <c r="G135" s="10">
        <v>332</v>
      </c>
      <c r="H135" s="10">
        <v>63299</v>
      </c>
      <c r="I135" s="10">
        <v>0</v>
      </c>
      <c r="J135" s="10">
        <f t="shared" si="9"/>
        <v>96937</v>
      </c>
    </row>
    <row r="136" spans="1:10" x14ac:dyDescent="0.2">
      <c r="A136" s="7">
        <v>2021</v>
      </c>
      <c r="B136" s="5" t="s">
        <v>6</v>
      </c>
      <c r="C136" s="10">
        <v>7509</v>
      </c>
      <c r="D136" s="10">
        <v>12783</v>
      </c>
      <c r="E136" s="10">
        <v>2140</v>
      </c>
      <c r="F136" s="10">
        <v>9778</v>
      </c>
      <c r="G136" s="10">
        <v>843</v>
      </c>
      <c r="H136" s="10">
        <v>83666</v>
      </c>
      <c r="I136" s="10">
        <v>91</v>
      </c>
      <c r="J136" s="10">
        <f t="shared" si="9"/>
        <v>116810</v>
      </c>
    </row>
    <row r="137" spans="1:10" x14ac:dyDescent="0.2">
      <c r="A137" s="7">
        <v>2021</v>
      </c>
      <c r="B137" s="5" t="s">
        <v>7</v>
      </c>
      <c r="C137" s="10">
        <v>941</v>
      </c>
      <c r="D137" s="10">
        <v>3590</v>
      </c>
      <c r="E137" s="10">
        <v>725</v>
      </c>
      <c r="F137" s="10">
        <v>1900</v>
      </c>
      <c r="G137" s="10">
        <v>85</v>
      </c>
      <c r="H137" s="10">
        <v>63269</v>
      </c>
      <c r="I137" s="10">
        <v>0</v>
      </c>
      <c r="J137" s="10">
        <f t="shared" si="9"/>
        <v>70510</v>
      </c>
    </row>
    <row r="138" spans="1:10" x14ac:dyDescent="0.2">
      <c r="A138" s="7">
        <v>2021</v>
      </c>
      <c r="B138" s="5" t="s">
        <v>8</v>
      </c>
      <c r="C138" s="10">
        <v>2207</v>
      </c>
      <c r="D138" s="10">
        <v>5031</v>
      </c>
      <c r="E138" s="10">
        <v>397</v>
      </c>
      <c r="F138" s="10">
        <v>2238</v>
      </c>
      <c r="G138" s="10">
        <v>267</v>
      </c>
      <c r="H138" s="10">
        <v>46178</v>
      </c>
      <c r="I138" s="10">
        <v>0</v>
      </c>
      <c r="J138" s="10">
        <f t="shared" si="9"/>
        <v>56318</v>
      </c>
    </row>
    <row r="139" spans="1:10" x14ac:dyDescent="0.2">
      <c r="A139" s="7">
        <v>2021</v>
      </c>
      <c r="B139" s="5" t="s">
        <v>9</v>
      </c>
      <c r="C139" s="10">
        <v>3473</v>
      </c>
      <c r="D139" s="10">
        <v>8441</v>
      </c>
      <c r="E139" s="10">
        <v>994</v>
      </c>
      <c r="F139" s="10">
        <v>3248</v>
      </c>
      <c r="G139" s="10">
        <v>284</v>
      </c>
      <c r="H139" s="10">
        <v>40604</v>
      </c>
      <c r="I139" s="10">
        <v>0</v>
      </c>
      <c r="J139" s="10">
        <f t="shared" si="9"/>
        <v>57044</v>
      </c>
    </row>
    <row r="140" spans="1:10" x14ac:dyDescent="0.2">
      <c r="A140" s="7">
        <v>2021</v>
      </c>
      <c r="B140" s="5" t="s">
        <v>10</v>
      </c>
      <c r="C140" s="10">
        <v>727</v>
      </c>
      <c r="D140" s="10">
        <v>4983</v>
      </c>
      <c r="E140" s="10">
        <v>743</v>
      </c>
      <c r="F140" s="10">
        <v>1778</v>
      </c>
      <c r="G140" s="10">
        <v>424</v>
      </c>
      <c r="H140" s="10">
        <v>34442</v>
      </c>
      <c r="I140" s="10">
        <v>0</v>
      </c>
      <c r="J140" s="10">
        <f t="shared" si="9"/>
        <v>43097</v>
      </c>
    </row>
    <row r="141" spans="1:10" x14ac:dyDescent="0.2">
      <c r="A141" s="7">
        <v>2021</v>
      </c>
      <c r="B141" s="5" t="s">
        <v>11</v>
      </c>
      <c r="C141" s="10">
        <v>5886</v>
      </c>
      <c r="D141" s="10">
        <v>32031</v>
      </c>
      <c r="E141" s="10">
        <v>1730</v>
      </c>
      <c r="F141" s="10">
        <v>14891</v>
      </c>
      <c r="G141" s="10">
        <v>935</v>
      </c>
      <c r="H141" s="10">
        <v>141003</v>
      </c>
      <c r="I141" s="10">
        <v>0</v>
      </c>
      <c r="J141" s="10">
        <f t="shared" si="9"/>
        <v>196476</v>
      </c>
    </row>
    <row r="142" spans="1:10" x14ac:dyDescent="0.2">
      <c r="A142" s="7">
        <v>2021</v>
      </c>
      <c r="B142" s="5" t="s">
        <v>12</v>
      </c>
      <c r="C142" s="10">
        <v>7636</v>
      </c>
      <c r="D142" s="10">
        <v>13271</v>
      </c>
      <c r="E142" s="10">
        <v>1321</v>
      </c>
      <c r="F142" s="10">
        <v>14682</v>
      </c>
      <c r="G142" s="10">
        <v>281</v>
      </c>
      <c r="H142" s="10">
        <v>123156</v>
      </c>
      <c r="I142" s="10">
        <v>0</v>
      </c>
      <c r="J142" s="10">
        <f t="shared" si="9"/>
        <v>160347</v>
      </c>
    </row>
    <row r="143" spans="1:10" x14ac:dyDescent="0.2">
      <c r="A143" s="7">
        <v>2021</v>
      </c>
      <c r="B143" s="5" t="s">
        <v>42</v>
      </c>
      <c r="C143" s="10">
        <v>26416</v>
      </c>
      <c r="D143" s="10">
        <v>33666</v>
      </c>
      <c r="E143" s="10">
        <v>5729</v>
      </c>
      <c r="F143" s="10">
        <v>29562</v>
      </c>
      <c r="G143" s="10">
        <v>2036</v>
      </c>
      <c r="H143" s="10">
        <v>170403</v>
      </c>
      <c r="I143" s="10">
        <v>15382</v>
      </c>
      <c r="J143" s="10">
        <f t="shared" si="9"/>
        <v>283194</v>
      </c>
    </row>
    <row r="144" spans="1:10" x14ac:dyDescent="0.2">
      <c r="A144" s="7">
        <v>2021</v>
      </c>
      <c r="B144" s="5" t="s">
        <v>13</v>
      </c>
      <c r="C144" s="10">
        <v>3018</v>
      </c>
      <c r="D144" s="10">
        <v>10439</v>
      </c>
      <c r="E144" s="10">
        <v>229</v>
      </c>
      <c r="F144" s="10">
        <v>5852</v>
      </c>
      <c r="G144" s="10">
        <v>94</v>
      </c>
      <c r="H144" s="10">
        <v>77306</v>
      </c>
      <c r="I144" s="10">
        <v>0</v>
      </c>
      <c r="J144" s="10">
        <f t="shared" si="9"/>
        <v>96938</v>
      </c>
    </row>
    <row r="145" spans="1:10" x14ac:dyDescent="0.2">
      <c r="A145" s="7">
        <v>2021</v>
      </c>
      <c r="B145" s="5" t="s">
        <v>14</v>
      </c>
      <c r="C145" s="10">
        <v>15591</v>
      </c>
      <c r="D145" s="10">
        <v>52802</v>
      </c>
      <c r="E145" s="10">
        <v>5779</v>
      </c>
      <c r="F145" s="10">
        <v>20645</v>
      </c>
      <c r="G145" s="10">
        <v>2674</v>
      </c>
      <c r="H145" s="10">
        <v>499562</v>
      </c>
      <c r="I145" s="10">
        <v>0</v>
      </c>
      <c r="J145" s="10">
        <f t="shared" si="9"/>
        <v>597053</v>
      </c>
    </row>
    <row r="146" spans="1:10" x14ac:dyDescent="0.2">
      <c r="A146" s="7">
        <v>2021</v>
      </c>
      <c r="B146" s="5" t="s">
        <v>15</v>
      </c>
      <c r="C146" s="10">
        <v>2148</v>
      </c>
      <c r="D146" s="10">
        <v>22881</v>
      </c>
      <c r="E146" s="10">
        <v>1476</v>
      </c>
      <c r="F146" s="10">
        <v>14550</v>
      </c>
      <c r="G146" s="10">
        <v>527</v>
      </c>
      <c r="H146" s="10">
        <v>91243</v>
      </c>
      <c r="I146" s="10">
        <v>0</v>
      </c>
      <c r="J146" s="10">
        <f t="shared" si="9"/>
        <v>132825</v>
      </c>
    </row>
    <row r="147" spans="1:10" x14ac:dyDescent="0.2">
      <c r="A147" s="7">
        <v>2021</v>
      </c>
      <c r="B147" s="5" t="s">
        <v>16</v>
      </c>
      <c r="C147" s="10">
        <v>2844</v>
      </c>
      <c r="D147" s="10">
        <v>20161</v>
      </c>
      <c r="E147" s="10">
        <v>251</v>
      </c>
      <c r="F147" s="10">
        <v>7360</v>
      </c>
      <c r="G147" s="10">
        <v>257</v>
      </c>
      <c r="H147" s="10">
        <v>91652</v>
      </c>
      <c r="I147" s="10">
        <v>0</v>
      </c>
      <c r="J147" s="10">
        <f t="shared" si="9"/>
        <v>122525</v>
      </c>
    </row>
    <row r="148" spans="1:10" x14ac:dyDescent="0.2">
      <c r="A148" s="7">
        <v>2021</v>
      </c>
      <c r="B148" s="5" t="s">
        <v>17</v>
      </c>
      <c r="C148" s="10">
        <v>3705</v>
      </c>
      <c r="D148" s="10">
        <v>33700</v>
      </c>
      <c r="E148" s="10">
        <v>1955</v>
      </c>
      <c r="F148" s="10">
        <v>18685</v>
      </c>
      <c r="G148" s="10">
        <v>6107</v>
      </c>
      <c r="H148" s="10">
        <v>179209</v>
      </c>
      <c r="I148" s="10">
        <v>8674</v>
      </c>
      <c r="J148" s="10">
        <f t="shared" si="9"/>
        <v>252035</v>
      </c>
    </row>
    <row r="149" spans="1:10" x14ac:dyDescent="0.2">
      <c r="A149" s="7">
        <v>2021</v>
      </c>
      <c r="B149" s="5" t="s">
        <v>18</v>
      </c>
      <c r="C149" s="10">
        <v>17671</v>
      </c>
      <c r="D149" s="10">
        <v>78592</v>
      </c>
      <c r="E149" s="10">
        <v>3612</v>
      </c>
      <c r="F149" s="10">
        <v>30290</v>
      </c>
      <c r="G149" s="10">
        <v>2609</v>
      </c>
      <c r="H149" s="10">
        <v>376950</v>
      </c>
      <c r="I149" s="10">
        <v>0</v>
      </c>
      <c r="J149" s="10">
        <f t="shared" si="9"/>
        <v>509724</v>
      </c>
    </row>
    <row r="150" spans="1:10" x14ac:dyDescent="0.2">
      <c r="A150" s="7">
        <v>2021</v>
      </c>
      <c r="B150" s="5" t="s">
        <v>19</v>
      </c>
      <c r="C150" s="10">
        <v>4412</v>
      </c>
      <c r="D150" s="10">
        <v>16200</v>
      </c>
      <c r="E150" s="10">
        <v>3727</v>
      </c>
      <c r="F150" s="10">
        <v>7235</v>
      </c>
      <c r="G150" s="10">
        <v>534</v>
      </c>
      <c r="H150" s="10">
        <v>195986</v>
      </c>
      <c r="I150" s="10">
        <v>1373</v>
      </c>
      <c r="J150" s="10">
        <f t="shared" si="9"/>
        <v>229467</v>
      </c>
    </row>
    <row r="151" spans="1:10" x14ac:dyDescent="0.2">
      <c r="A151" s="7">
        <v>2021</v>
      </c>
      <c r="B151" s="5" t="s">
        <v>20</v>
      </c>
      <c r="C151" s="10">
        <v>1772</v>
      </c>
      <c r="D151" s="10">
        <v>10775</v>
      </c>
      <c r="E151" s="10">
        <v>374</v>
      </c>
      <c r="F151" s="10">
        <v>3102</v>
      </c>
      <c r="G151" s="10">
        <v>267</v>
      </c>
      <c r="H151" s="10">
        <v>45451</v>
      </c>
      <c r="I151" s="10">
        <v>0</v>
      </c>
      <c r="J151" s="10">
        <f t="shared" si="9"/>
        <v>61741</v>
      </c>
    </row>
    <row r="152" spans="1:10" x14ac:dyDescent="0.2">
      <c r="A152" s="7">
        <v>2021</v>
      </c>
      <c r="B152" s="5" t="s">
        <v>21</v>
      </c>
      <c r="C152" s="10">
        <v>1715</v>
      </c>
      <c r="D152" s="10">
        <v>4147</v>
      </c>
      <c r="E152" s="10">
        <v>234</v>
      </c>
      <c r="F152" s="10">
        <v>1717</v>
      </c>
      <c r="G152" s="10">
        <v>739</v>
      </c>
      <c r="H152" s="10">
        <v>18237</v>
      </c>
      <c r="I152" s="10">
        <v>0</v>
      </c>
      <c r="J152" s="10">
        <f t="shared" si="9"/>
        <v>26789</v>
      </c>
    </row>
    <row r="153" spans="1:10" x14ac:dyDescent="0.2">
      <c r="A153" s="7">
        <v>2021</v>
      </c>
      <c r="B153" s="5" t="s">
        <v>22</v>
      </c>
      <c r="C153" s="10">
        <v>2165</v>
      </c>
      <c r="D153" s="10">
        <v>20527</v>
      </c>
      <c r="E153" s="10">
        <v>411</v>
      </c>
      <c r="F153" s="10">
        <v>11751</v>
      </c>
      <c r="G153" s="10">
        <v>37</v>
      </c>
      <c r="H153" s="10">
        <v>15503</v>
      </c>
      <c r="I153" s="10">
        <v>0</v>
      </c>
      <c r="J153" s="10">
        <f t="shared" si="9"/>
        <v>50394</v>
      </c>
    </row>
    <row r="154" spans="1:10" x14ac:dyDescent="0.2">
      <c r="A154" s="7">
        <v>2021</v>
      </c>
      <c r="B154" s="5" t="s">
        <v>23</v>
      </c>
      <c r="C154" s="10">
        <v>1911</v>
      </c>
      <c r="D154" s="10">
        <v>16430</v>
      </c>
      <c r="E154" s="10">
        <v>867</v>
      </c>
      <c r="F154" s="10">
        <v>4436</v>
      </c>
      <c r="G154" s="10">
        <v>1236</v>
      </c>
      <c r="H154" s="10">
        <v>101144</v>
      </c>
      <c r="I154" s="10">
        <v>0</v>
      </c>
      <c r="J154" s="10">
        <f t="shared" si="9"/>
        <v>126024</v>
      </c>
    </row>
    <row r="155" spans="1:10" x14ac:dyDescent="0.2">
      <c r="A155" s="7">
        <v>2021</v>
      </c>
      <c r="B155" s="5" t="s">
        <v>24</v>
      </c>
      <c r="C155" s="10">
        <v>12086</v>
      </c>
      <c r="D155" s="10">
        <v>48071</v>
      </c>
      <c r="E155" s="10">
        <v>2221</v>
      </c>
      <c r="F155" s="10">
        <v>16134</v>
      </c>
      <c r="G155" s="10">
        <v>803</v>
      </c>
      <c r="H155" s="10">
        <v>91069</v>
      </c>
      <c r="I155" s="10">
        <v>0</v>
      </c>
      <c r="J155" s="10">
        <f t="shared" si="9"/>
        <v>170384</v>
      </c>
    </row>
    <row r="156" spans="1:10" x14ac:dyDescent="0.2">
      <c r="A156" s="7">
        <v>2021</v>
      </c>
      <c r="B156" s="5" t="s">
        <v>25</v>
      </c>
      <c r="C156" s="10">
        <v>3744</v>
      </c>
      <c r="D156" s="10">
        <v>12675</v>
      </c>
      <c r="E156" s="10">
        <v>1154</v>
      </c>
      <c r="F156" s="10">
        <v>3945</v>
      </c>
      <c r="G156" s="10">
        <v>414</v>
      </c>
      <c r="H156" s="10">
        <v>132491</v>
      </c>
      <c r="I156" s="10">
        <v>0</v>
      </c>
      <c r="J156" s="10">
        <f t="shared" si="9"/>
        <v>154423</v>
      </c>
    </row>
    <row r="157" spans="1:10" x14ac:dyDescent="0.2">
      <c r="A157" s="7">
        <v>2021</v>
      </c>
      <c r="B157" s="5" t="s">
        <v>26</v>
      </c>
      <c r="C157" s="10">
        <v>1966</v>
      </c>
      <c r="D157" s="10">
        <v>8721</v>
      </c>
      <c r="E157" s="10">
        <v>953</v>
      </c>
      <c r="F157" s="10">
        <v>3420</v>
      </c>
      <c r="G157" s="10">
        <v>253</v>
      </c>
      <c r="H157" s="10">
        <v>53232</v>
      </c>
      <c r="I157" s="10">
        <v>0</v>
      </c>
      <c r="J157" s="10">
        <f t="shared" si="9"/>
        <v>68545</v>
      </c>
    </row>
    <row r="158" spans="1:10" x14ac:dyDescent="0.2">
      <c r="A158" s="7">
        <v>2021</v>
      </c>
      <c r="B158" s="5" t="s">
        <v>27</v>
      </c>
      <c r="C158" s="10">
        <v>2049</v>
      </c>
      <c r="D158" s="10">
        <v>21232</v>
      </c>
      <c r="E158" s="10">
        <v>398</v>
      </c>
      <c r="F158" s="10">
        <v>7631</v>
      </c>
      <c r="G158" s="10">
        <v>343</v>
      </c>
      <c r="H158" s="10">
        <v>82621</v>
      </c>
      <c r="I158" s="10">
        <v>0</v>
      </c>
      <c r="J158" s="10">
        <f t="shared" si="9"/>
        <v>114274</v>
      </c>
    </row>
    <row r="159" spans="1:10" x14ac:dyDescent="0.2">
      <c r="A159" s="7">
        <v>2021</v>
      </c>
      <c r="B159" s="5" t="s">
        <v>28</v>
      </c>
      <c r="C159" s="10">
        <v>4441</v>
      </c>
      <c r="D159" s="10">
        <v>10673</v>
      </c>
      <c r="E159" s="10">
        <v>984</v>
      </c>
      <c r="F159" s="10">
        <v>4126</v>
      </c>
      <c r="G159" s="10">
        <v>950</v>
      </c>
      <c r="H159" s="10">
        <v>40012</v>
      </c>
      <c r="I159" s="10">
        <v>0</v>
      </c>
      <c r="J159" s="10">
        <f t="shared" si="9"/>
        <v>61186</v>
      </c>
    </row>
    <row r="160" spans="1:10" x14ac:dyDescent="0.2">
      <c r="A160" s="7">
        <v>2021</v>
      </c>
      <c r="B160" s="5" t="s">
        <v>29</v>
      </c>
      <c r="C160" s="10">
        <v>4615</v>
      </c>
      <c r="D160" s="10">
        <v>11958</v>
      </c>
      <c r="E160" s="10">
        <v>1907</v>
      </c>
      <c r="F160" s="10">
        <v>4018</v>
      </c>
      <c r="G160" s="10">
        <v>1050</v>
      </c>
      <c r="H160" s="10">
        <v>83831</v>
      </c>
      <c r="I160" s="10">
        <v>0</v>
      </c>
      <c r="J160" s="10">
        <f t="shared" si="9"/>
        <v>107379</v>
      </c>
    </row>
    <row r="161" spans="1:10" x14ac:dyDescent="0.2">
      <c r="A161" s="7">
        <v>2021</v>
      </c>
      <c r="B161" s="5" t="s">
        <v>30</v>
      </c>
      <c r="C161" s="10">
        <v>7095</v>
      </c>
      <c r="D161" s="10">
        <v>24855</v>
      </c>
      <c r="E161" s="10">
        <v>2544</v>
      </c>
      <c r="F161" s="10">
        <v>6614</v>
      </c>
      <c r="G161" s="10">
        <v>380</v>
      </c>
      <c r="H161" s="10">
        <v>262008</v>
      </c>
      <c r="I161" s="10">
        <v>0</v>
      </c>
      <c r="J161" s="10">
        <f t="shared" si="9"/>
        <v>303496</v>
      </c>
    </row>
    <row r="162" spans="1:10" x14ac:dyDescent="0.2">
      <c r="A162" s="7">
        <v>2021</v>
      </c>
      <c r="B162" s="5" t="s">
        <v>31</v>
      </c>
      <c r="C162" s="10">
        <v>3036</v>
      </c>
      <c r="D162" s="10">
        <v>18956</v>
      </c>
      <c r="E162" s="10">
        <v>1771</v>
      </c>
      <c r="F162" s="10">
        <v>8241</v>
      </c>
      <c r="G162" s="10">
        <v>732</v>
      </c>
      <c r="H162" s="10">
        <v>94005</v>
      </c>
      <c r="I162" s="10">
        <v>0</v>
      </c>
      <c r="J162" s="10">
        <f t="shared" si="9"/>
        <v>126741</v>
      </c>
    </row>
    <row r="163" spans="1:10" x14ac:dyDescent="0.2">
      <c r="A163" s="7">
        <v>2021</v>
      </c>
      <c r="B163" s="5" t="s">
        <v>32</v>
      </c>
      <c r="C163" s="10">
        <v>2085</v>
      </c>
      <c r="D163" s="10">
        <v>10532</v>
      </c>
      <c r="E163" s="10">
        <v>1136</v>
      </c>
      <c r="F163" s="10">
        <v>2454</v>
      </c>
      <c r="G163" s="10">
        <v>245</v>
      </c>
      <c r="H163" s="10">
        <v>70379</v>
      </c>
      <c r="I163" s="10">
        <v>0</v>
      </c>
      <c r="J163" s="10">
        <f t="shared" si="9"/>
        <v>86831</v>
      </c>
    </row>
    <row r="164" spans="1:10" x14ac:dyDescent="0.2">
      <c r="A164" s="7">
        <v>2021</v>
      </c>
      <c r="B164" s="5" t="s">
        <v>33</v>
      </c>
      <c r="C164" s="10">
        <v>11028</v>
      </c>
      <c r="D164" s="10">
        <v>44840</v>
      </c>
      <c r="E164" s="10">
        <v>3837</v>
      </c>
      <c r="F164" s="10">
        <v>16504</v>
      </c>
      <c r="G164" s="10">
        <v>647</v>
      </c>
      <c r="H164" s="10">
        <v>197368</v>
      </c>
      <c r="I164" s="10">
        <v>0</v>
      </c>
      <c r="J164" s="10">
        <f t="shared" si="9"/>
        <v>274224</v>
      </c>
    </row>
    <row r="165" spans="1:10" x14ac:dyDescent="0.2">
      <c r="A165" s="7">
        <v>2021</v>
      </c>
      <c r="B165" s="5" t="s">
        <v>34</v>
      </c>
      <c r="C165" s="10">
        <v>5022</v>
      </c>
      <c r="D165" s="10">
        <v>13202</v>
      </c>
      <c r="E165" s="10">
        <v>1114</v>
      </c>
      <c r="F165" s="10">
        <v>4559</v>
      </c>
      <c r="G165" s="10">
        <v>737</v>
      </c>
      <c r="H165" s="10">
        <v>70432</v>
      </c>
      <c r="I165" s="10">
        <v>0</v>
      </c>
      <c r="J165" s="10">
        <f t="shared" si="9"/>
        <v>95066</v>
      </c>
    </row>
    <row r="166" spans="1:10" x14ac:dyDescent="0.2">
      <c r="A166" s="7">
        <v>2021</v>
      </c>
      <c r="B166" s="5" t="s">
        <v>35</v>
      </c>
      <c r="C166" s="10">
        <v>3299</v>
      </c>
      <c r="D166" s="10">
        <v>12258</v>
      </c>
      <c r="E166" s="10">
        <v>1108</v>
      </c>
      <c r="F166" s="10">
        <v>2379</v>
      </c>
      <c r="G166" s="10">
        <v>163</v>
      </c>
      <c r="H166" s="10">
        <v>79158</v>
      </c>
      <c r="I166" s="10">
        <v>0</v>
      </c>
      <c r="J166" s="10">
        <f t="shared" si="9"/>
        <v>98365</v>
      </c>
    </row>
    <row r="167" spans="1:10" x14ac:dyDescent="0.2">
      <c r="A167" s="8">
        <v>2022</v>
      </c>
      <c r="B167" s="6" t="s">
        <v>1</v>
      </c>
      <c r="C167" s="9">
        <f>SUM(C168:C199)</f>
        <v>196236</v>
      </c>
      <c r="D167" s="9">
        <f t="shared" ref="D167:J167" si="10">SUM(D168:D199)</f>
        <v>671714</v>
      </c>
      <c r="E167" s="9">
        <f t="shared" si="10"/>
        <v>56205</v>
      </c>
      <c r="F167" s="9">
        <f t="shared" si="10"/>
        <v>288712</v>
      </c>
      <c r="G167" s="9">
        <f t="shared" si="10"/>
        <v>36487</v>
      </c>
      <c r="H167" s="9">
        <f t="shared" si="10"/>
        <v>3821872</v>
      </c>
      <c r="I167" s="9">
        <f t="shared" si="10"/>
        <v>0</v>
      </c>
      <c r="J167" s="9">
        <f t="shared" si="10"/>
        <v>5071226</v>
      </c>
    </row>
    <row r="168" spans="1:10" x14ac:dyDescent="0.2">
      <c r="A168" s="7">
        <v>2022</v>
      </c>
      <c r="B168" s="5" t="s">
        <v>5</v>
      </c>
      <c r="C168" s="10">
        <v>1136</v>
      </c>
      <c r="D168" s="10">
        <v>6889</v>
      </c>
      <c r="E168" s="10">
        <v>255</v>
      </c>
      <c r="F168" s="10">
        <v>3269</v>
      </c>
      <c r="G168" s="10">
        <v>403</v>
      </c>
      <c r="H168" s="10">
        <v>52527</v>
      </c>
      <c r="I168" s="10">
        <v>0</v>
      </c>
      <c r="J168" s="10">
        <f>SUM(C168:I168)</f>
        <v>64479</v>
      </c>
    </row>
    <row r="169" spans="1:10" x14ac:dyDescent="0.2">
      <c r="A169" s="7">
        <v>2022</v>
      </c>
      <c r="B169" s="5" t="s">
        <v>6</v>
      </c>
      <c r="C169" s="10">
        <v>7391</v>
      </c>
      <c r="D169" s="10">
        <v>12670</v>
      </c>
      <c r="E169" s="10">
        <v>2147</v>
      </c>
      <c r="F169" s="10">
        <v>8495</v>
      </c>
      <c r="G169" s="10">
        <v>1141</v>
      </c>
      <c r="H169" s="10">
        <v>90277</v>
      </c>
      <c r="I169" s="10">
        <v>0</v>
      </c>
      <c r="J169" s="10">
        <f t="shared" ref="J169:J199" si="11">SUM(C169:I169)</f>
        <v>122121</v>
      </c>
    </row>
    <row r="170" spans="1:10" x14ac:dyDescent="0.2">
      <c r="A170" s="7">
        <v>2022</v>
      </c>
      <c r="B170" s="5" t="s">
        <v>7</v>
      </c>
      <c r="C170" s="10">
        <v>1423</v>
      </c>
      <c r="D170" s="10">
        <v>3580</v>
      </c>
      <c r="E170" s="10">
        <v>690</v>
      </c>
      <c r="F170" s="10">
        <v>1905</v>
      </c>
      <c r="G170" s="10">
        <v>85</v>
      </c>
      <c r="H170" s="10">
        <v>60890</v>
      </c>
      <c r="I170" s="10">
        <v>0</v>
      </c>
      <c r="J170" s="10">
        <f t="shared" si="11"/>
        <v>68573</v>
      </c>
    </row>
    <row r="171" spans="1:10" x14ac:dyDescent="0.2">
      <c r="A171" s="7">
        <v>2022</v>
      </c>
      <c r="B171" s="5" t="s">
        <v>8</v>
      </c>
      <c r="C171" s="10">
        <v>3362</v>
      </c>
      <c r="D171" s="10">
        <v>3915</v>
      </c>
      <c r="E171" s="10">
        <v>452</v>
      </c>
      <c r="F171" s="10">
        <v>1936</v>
      </c>
      <c r="G171" s="10">
        <v>375</v>
      </c>
      <c r="H171" s="10">
        <v>40570</v>
      </c>
      <c r="I171" s="10">
        <v>0</v>
      </c>
      <c r="J171" s="10">
        <f t="shared" si="11"/>
        <v>50610</v>
      </c>
    </row>
    <row r="172" spans="1:10" x14ac:dyDescent="0.2">
      <c r="A172" s="7">
        <v>2022</v>
      </c>
      <c r="B172" s="5" t="s">
        <v>9</v>
      </c>
      <c r="C172" s="10">
        <v>2460</v>
      </c>
      <c r="D172" s="10">
        <v>7387</v>
      </c>
      <c r="E172" s="10">
        <v>1163</v>
      </c>
      <c r="F172" s="10">
        <v>3468</v>
      </c>
      <c r="G172" s="10">
        <v>237</v>
      </c>
      <c r="H172" s="10">
        <v>38889</v>
      </c>
      <c r="I172" s="10">
        <v>0</v>
      </c>
      <c r="J172" s="10">
        <f t="shared" si="11"/>
        <v>53604</v>
      </c>
    </row>
    <row r="173" spans="1:10" x14ac:dyDescent="0.2">
      <c r="A173" s="7">
        <v>2022</v>
      </c>
      <c r="B173" s="5" t="s">
        <v>10</v>
      </c>
      <c r="C173" s="10">
        <v>725</v>
      </c>
      <c r="D173" s="10">
        <v>5244</v>
      </c>
      <c r="E173" s="10">
        <v>883</v>
      </c>
      <c r="F173" s="10">
        <v>1509</v>
      </c>
      <c r="G173" s="10">
        <v>489</v>
      </c>
      <c r="H173" s="10">
        <v>31769</v>
      </c>
      <c r="I173" s="10">
        <v>0</v>
      </c>
      <c r="J173" s="10">
        <f t="shared" si="11"/>
        <v>40619</v>
      </c>
    </row>
    <row r="174" spans="1:10" x14ac:dyDescent="0.2">
      <c r="A174" s="7">
        <v>2022</v>
      </c>
      <c r="B174" s="5" t="s">
        <v>11</v>
      </c>
      <c r="C174" s="10">
        <v>7021</v>
      </c>
      <c r="D174" s="10">
        <v>37190</v>
      </c>
      <c r="E174" s="10">
        <v>2923</v>
      </c>
      <c r="F174" s="10">
        <v>21875</v>
      </c>
      <c r="G174" s="10">
        <v>1190</v>
      </c>
      <c r="H174" s="10">
        <v>183200</v>
      </c>
      <c r="I174" s="10">
        <v>0</v>
      </c>
      <c r="J174" s="10">
        <f t="shared" si="11"/>
        <v>253399</v>
      </c>
    </row>
    <row r="175" spans="1:10" x14ac:dyDescent="0.2">
      <c r="A175" s="7">
        <v>2022</v>
      </c>
      <c r="B175" s="5" t="s">
        <v>12</v>
      </c>
      <c r="C175" s="10">
        <v>8728</v>
      </c>
      <c r="D175" s="10">
        <v>15020</v>
      </c>
      <c r="E175" s="10">
        <v>2072</v>
      </c>
      <c r="F175" s="10">
        <v>13438</v>
      </c>
      <c r="G175" s="10">
        <v>260</v>
      </c>
      <c r="H175" s="10">
        <v>127560</v>
      </c>
      <c r="I175" s="10">
        <v>0</v>
      </c>
      <c r="J175" s="10">
        <f t="shared" si="11"/>
        <v>167078</v>
      </c>
    </row>
    <row r="176" spans="1:10" x14ac:dyDescent="0.2">
      <c r="A176" s="7">
        <v>2022</v>
      </c>
      <c r="B176" s="5" t="s">
        <v>42</v>
      </c>
      <c r="C176" s="10">
        <v>28607</v>
      </c>
      <c r="D176" s="10">
        <v>38240</v>
      </c>
      <c r="E176" s="10">
        <v>4101</v>
      </c>
      <c r="F176" s="10">
        <v>18501</v>
      </c>
      <c r="G176" s="10">
        <v>1698</v>
      </c>
      <c r="H176" s="10">
        <v>176047</v>
      </c>
      <c r="I176" s="10">
        <v>0</v>
      </c>
      <c r="J176" s="10">
        <f t="shared" si="11"/>
        <v>267194</v>
      </c>
    </row>
    <row r="177" spans="1:10" x14ac:dyDescent="0.2">
      <c r="A177" s="7">
        <v>2022</v>
      </c>
      <c r="B177" s="5" t="s">
        <v>13</v>
      </c>
      <c r="C177" s="10">
        <v>3384</v>
      </c>
      <c r="D177" s="10">
        <v>9621</v>
      </c>
      <c r="E177" s="10">
        <v>267</v>
      </c>
      <c r="F177" s="10">
        <v>4532</v>
      </c>
      <c r="G177" s="10">
        <v>126</v>
      </c>
      <c r="H177" s="10">
        <v>77326</v>
      </c>
      <c r="I177" s="10">
        <v>0</v>
      </c>
      <c r="J177" s="10">
        <f t="shared" si="11"/>
        <v>95256</v>
      </c>
    </row>
    <row r="178" spans="1:10" x14ac:dyDescent="0.2">
      <c r="A178" s="7">
        <v>2022</v>
      </c>
      <c r="B178" s="5" t="s">
        <v>14</v>
      </c>
      <c r="C178" s="10">
        <v>17309</v>
      </c>
      <c r="D178" s="10">
        <v>56352</v>
      </c>
      <c r="E178" s="10">
        <v>6636</v>
      </c>
      <c r="F178" s="10">
        <v>19673</v>
      </c>
      <c r="G178" s="10">
        <v>3368</v>
      </c>
      <c r="H178" s="10">
        <v>492903</v>
      </c>
      <c r="I178" s="10">
        <v>0</v>
      </c>
      <c r="J178" s="10">
        <f t="shared" si="11"/>
        <v>596241</v>
      </c>
    </row>
    <row r="179" spans="1:10" x14ac:dyDescent="0.2">
      <c r="A179" s="7">
        <v>2022</v>
      </c>
      <c r="B179" s="5" t="s">
        <v>15</v>
      </c>
      <c r="C179" s="10">
        <v>2706</v>
      </c>
      <c r="D179" s="10">
        <v>23454</v>
      </c>
      <c r="E179" s="10">
        <v>1428</v>
      </c>
      <c r="F179" s="10">
        <v>12800</v>
      </c>
      <c r="G179" s="10">
        <v>879</v>
      </c>
      <c r="H179" s="10">
        <v>97139</v>
      </c>
      <c r="I179" s="10">
        <v>0</v>
      </c>
      <c r="J179" s="10">
        <f t="shared" si="11"/>
        <v>138406</v>
      </c>
    </row>
    <row r="180" spans="1:10" x14ac:dyDescent="0.2">
      <c r="A180" s="7">
        <v>2022</v>
      </c>
      <c r="B180" s="5" t="s">
        <v>16</v>
      </c>
      <c r="C180" s="10">
        <v>3239</v>
      </c>
      <c r="D180" s="10">
        <v>21752</v>
      </c>
      <c r="E180" s="10">
        <v>300</v>
      </c>
      <c r="F180" s="10">
        <v>6644</v>
      </c>
      <c r="G180" s="10">
        <v>314</v>
      </c>
      <c r="H180" s="10">
        <v>100480</v>
      </c>
      <c r="I180" s="10">
        <v>0</v>
      </c>
      <c r="J180" s="10">
        <f t="shared" si="11"/>
        <v>132729</v>
      </c>
    </row>
    <row r="181" spans="1:10" x14ac:dyDescent="0.2">
      <c r="A181" s="7">
        <v>2022</v>
      </c>
      <c r="B181" s="5" t="s">
        <v>17</v>
      </c>
      <c r="C181" s="10">
        <v>3606</v>
      </c>
      <c r="D181" s="10">
        <v>34155</v>
      </c>
      <c r="E181" s="10">
        <v>1781</v>
      </c>
      <c r="F181" s="10">
        <v>17652</v>
      </c>
      <c r="G181" s="10">
        <v>12617</v>
      </c>
      <c r="H181" s="10">
        <v>175904</v>
      </c>
      <c r="I181" s="10">
        <v>0</v>
      </c>
      <c r="J181" s="10">
        <f t="shared" si="11"/>
        <v>245715</v>
      </c>
    </row>
    <row r="182" spans="1:10" x14ac:dyDescent="0.2">
      <c r="A182" s="7">
        <v>2022</v>
      </c>
      <c r="B182" s="5" t="s">
        <v>18</v>
      </c>
      <c r="C182" s="10">
        <v>19253</v>
      </c>
      <c r="D182" s="10">
        <v>84086</v>
      </c>
      <c r="E182" s="10">
        <v>2261</v>
      </c>
      <c r="F182" s="10">
        <v>35495</v>
      </c>
      <c r="G182" s="10">
        <v>2587</v>
      </c>
      <c r="H182" s="10">
        <v>308844</v>
      </c>
      <c r="I182" s="10">
        <v>0</v>
      </c>
      <c r="J182" s="10">
        <f t="shared" si="11"/>
        <v>452526</v>
      </c>
    </row>
    <row r="183" spans="1:10" x14ac:dyDescent="0.2">
      <c r="A183" s="7">
        <v>2022</v>
      </c>
      <c r="B183" s="5" t="s">
        <v>19</v>
      </c>
      <c r="C183" s="10">
        <v>6118</v>
      </c>
      <c r="D183" s="10">
        <v>25534</v>
      </c>
      <c r="E183" s="10">
        <v>5221</v>
      </c>
      <c r="F183" s="10">
        <v>11828</v>
      </c>
      <c r="G183" s="10">
        <v>753</v>
      </c>
      <c r="H183" s="10">
        <v>260063</v>
      </c>
      <c r="I183" s="10">
        <v>0</v>
      </c>
      <c r="J183" s="10">
        <f t="shared" si="11"/>
        <v>309517</v>
      </c>
    </row>
    <row r="184" spans="1:10" x14ac:dyDescent="0.2">
      <c r="A184" s="7">
        <v>2022</v>
      </c>
      <c r="B184" s="5" t="s">
        <v>20</v>
      </c>
      <c r="C184" s="10">
        <v>2155</v>
      </c>
      <c r="D184" s="10">
        <v>11662</v>
      </c>
      <c r="E184" s="10">
        <v>544</v>
      </c>
      <c r="F184" s="10">
        <v>3129</v>
      </c>
      <c r="G184" s="10">
        <v>347</v>
      </c>
      <c r="H184" s="10">
        <v>46592</v>
      </c>
      <c r="I184" s="10">
        <v>0</v>
      </c>
      <c r="J184" s="10">
        <f t="shared" si="11"/>
        <v>64429</v>
      </c>
    </row>
    <row r="185" spans="1:10" x14ac:dyDescent="0.2">
      <c r="A185" s="7">
        <v>2022</v>
      </c>
      <c r="B185" s="5" t="s">
        <v>21</v>
      </c>
      <c r="C185" s="10">
        <v>2158</v>
      </c>
      <c r="D185" s="10">
        <v>6417</v>
      </c>
      <c r="E185" s="10">
        <v>625</v>
      </c>
      <c r="F185" s="10">
        <v>1803</v>
      </c>
      <c r="G185" s="10">
        <v>781</v>
      </c>
      <c r="H185" s="10">
        <v>27063</v>
      </c>
      <c r="I185" s="10">
        <v>0</v>
      </c>
      <c r="J185" s="10">
        <f t="shared" si="11"/>
        <v>38847</v>
      </c>
    </row>
    <row r="186" spans="1:10" x14ac:dyDescent="0.2">
      <c r="A186" s="7">
        <v>2022</v>
      </c>
      <c r="B186" s="5" t="s">
        <v>22</v>
      </c>
      <c r="C186" s="10">
        <v>2092</v>
      </c>
      <c r="D186" s="10">
        <v>13136</v>
      </c>
      <c r="E186" s="10">
        <v>551</v>
      </c>
      <c r="F186" s="10">
        <v>14118</v>
      </c>
      <c r="G186" s="10">
        <v>56</v>
      </c>
      <c r="H186" s="10">
        <v>17328</v>
      </c>
      <c r="I186" s="10">
        <v>0</v>
      </c>
      <c r="J186" s="10">
        <f t="shared" si="11"/>
        <v>47281</v>
      </c>
    </row>
    <row r="187" spans="1:10" x14ac:dyDescent="0.2">
      <c r="A187" s="7">
        <v>2022</v>
      </c>
      <c r="B187" s="5" t="s">
        <v>23</v>
      </c>
      <c r="C187" s="10">
        <v>2961</v>
      </c>
      <c r="D187" s="10">
        <v>17121</v>
      </c>
      <c r="E187" s="10">
        <v>1025</v>
      </c>
      <c r="F187" s="10">
        <v>4819</v>
      </c>
      <c r="G187" s="10">
        <v>1840</v>
      </c>
      <c r="H187" s="10">
        <v>109162</v>
      </c>
      <c r="I187" s="10">
        <v>0</v>
      </c>
      <c r="J187" s="10">
        <f t="shared" si="11"/>
        <v>136928</v>
      </c>
    </row>
    <row r="188" spans="1:10" x14ac:dyDescent="0.2">
      <c r="A188" s="7">
        <v>2022</v>
      </c>
      <c r="B188" s="5" t="s">
        <v>24</v>
      </c>
      <c r="C188" s="10">
        <v>12494</v>
      </c>
      <c r="D188" s="10">
        <v>43862</v>
      </c>
      <c r="E188" s="10">
        <v>2579</v>
      </c>
      <c r="F188" s="10">
        <v>15699</v>
      </c>
      <c r="G188" s="10">
        <v>800</v>
      </c>
      <c r="H188" s="10">
        <v>100685</v>
      </c>
      <c r="I188" s="10">
        <v>0</v>
      </c>
      <c r="J188" s="10">
        <f t="shared" si="11"/>
        <v>176119</v>
      </c>
    </row>
    <row r="189" spans="1:10" x14ac:dyDescent="0.2">
      <c r="A189" s="7">
        <v>2022</v>
      </c>
      <c r="B189" s="5" t="s">
        <v>25</v>
      </c>
      <c r="C189" s="10">
        <v>5236</v>
      </c>
      <c r="D189" s="10">
        <v>13207</v>
      </c>
      <c r="E189" s="10">
        <v>1707</v>
      </c>
      <c r="F189" s="10">
        <v>3816</v>
      </c>
      <c r="G189" s="10">
        <v>500</v>
      </c>
      <c r="H189" s="10">
        <v>132394</v>
      </c>
      <c r="I189" s="10">
        <v>0</v>
      </c>
      <c r="J189" s="10">
        <f t="shared" si="11"/>
        <v>156860</v>
      </c>
    </row>
    <row r="190" spans="1:10" x14ac:dyDescent="0.2">
      <c r="A190" s="7">
        <v>2022</v>
      </c>
      <c r="B190" s="5" t="s">
        <v>26</v>
      </c>
      <c r="C190" s="10">
        <v>1278</v>
      </c>
      <c r="D190" s="10">
        <v>9312</v>
      </c>
      <c r="E190" s="10">
        <v>762</v>
      </c>
      <c r="F190" s="10">
        <v>4112</v>
      </c>
      <c r="G190" s="10">
        <v>232</v>
      </c>
      <c r="H190" s="10">
        <v>38387</v>
      </c>
      <c r="I190" s="10">
        <v>0</v>
      </c>
      <c r="J190" s="10">
        <f t="shared" si="11"/>
        <v>54083</v>
      </c>
    </row>
    <row r="191" spans="1:10" x14ac:dyDescent="0.2">
      <c r="A191" s="7">
        <v>2022</v>
      </c>
      <c r="B191" s="5" t="s">
        <v>27</v>
      </c>
      <c r="C191" s="10">
        <v>3270</v>
      </c>
      <c r="D191" s="10">
        <v>18784</v>
      </c>
      <c r="E191" s="10">
        <v>730</v>
      </c>
      <c r="F191" s="10">
        <v>9438</v>
      </c>
      <c r="G191" s="10">
        <v>385</v>
      </c>
      <c r="H191" s="10">
        <v>80359</v>
      </c>
      <c r="I191" s="10">
        <v>0</v>
      </c>
      <c r="J191" s="10">
        <f t="shared" si="11"/>
        <v>112966</v>
      </c>
    </row>
    <row r="192" spans="1:10" x14ac:dyDescent="0.2">
      <c r="A192" s="7">
        <v>2022</v>
      </c>
      <c r="B192" s="5" t="s">
        <v>28</v>
      </c>
      <c r="C192" s="10">
        <v>5266</v>
      </c>
      <c r="D192" s="10">
        <v>12501</v>
      </c>
      <c r="E192" s="10">
        <v>1101</v>
      </c>
      <c r="F192" s="10">
        <v>3580</v>
      </c>
      <c r="G192" s="10">
        <v>845</v>
      </c>
      <c r="H192" s="10">
        <v>51648</v>
      </c>
      <c r="I192" s="10">
        <v>0</v>
      </c>
      <c r="J192" s="10">
        <f t="shared" si="11"/>
        <v>74941</v>
      </c>
    </row>
    <row r="193" spans="1:10" x14ac:dyDescent="0.2">
      <c r="A193" s="7">
        <v>2022</v>
      </c>
      <c r="B193" s="5" t="s">
        <v>29</v>
      </c>
      <c r="C193" s="10">
        <v>4550</v>
      </c>
      <c r="D193" s="10">
        <v>11626</v>
      </c>
      <c r="E193" s="10">
        <v>2539</v>
      </c>
      <c r="F193" s="10">
        <v>3097</v>
      </c>
      <c r="G193" s="10">
        <v>799</v>
      </c>
      <c r="H193" s="10">
        <v>78782</v>
      </c>
      <c r="I193" s="10">
        <v>0</v>
      </c>
      <c r="J193" s="10">
        <f t="shared" si="11"/>
        <v>101393</v>
      </c>
    </row>
    <row r="194" spans="1:10" x14ac:dyDescent="0.2">
      <c r="A194" s="7">
        <v>2022</v>
      </c>
      <c r="B194" s="5" t="s">
        <v>30</v>
      </c>
      <c r="C194" s="10">
        <v>8408</v>
      </c>
      <c r="D194" s="10">
        <v>25581</v>
      </c>
      <c r="E194" s="10">
        <v>2927</v>
      </c>
      <c r="F194" s="10">
        <v>8257</v>
      </c>
      <c r="G194" s="10">
        <v>459</v>
      </c>
      <c r="H194" s="10">
        <v>298406</v>
      </c>
      <c r="I194" s="10">
        <v>0</v>
      </c>
      <c r="J194" s="10">
        <f t="shared" si="11"/>
        <v>344038</v>
      </c>
    </row>
    <row r="195" spans="1:10" x14ac:dyDescent="0.2">
      <c r="A195" s="7">
        <v>2022</v>
      </c>
      <c r="B195" s="5" t="s">
        <v>31</v>
      </c>
      <c r="C195" s="10">
        <v>3853</v>
      </c>
      <c r="D195" s="10">
        <v>20082</v>
      </c>
      <c r="E195" s="10">
        <v>1357</v>
      </c>
      <c r="F195" s="10">
        <v>8198</v>
      </c>
      <c r="G195" s="10">
        <v>757</v>
      </c>
      <c r="H195" s="10">
        <v>90522</v>
      </c>
      <c r="I195" s="10">
        <v>0</v>
      </c>
      <c r="J195" s="10">
        <f t="shared" si="11"/>
        <v>124769</v>
      </c>
    </row>
    <row r="196" spans="1:10" x14ac:dyDescent="0.2">
      <c r="A196" s="7">
        <v>2022</v>
      </c>
      <c r="B196" s="5" t="s">
        <v>32</v>
      </c>
      <c r="C196" s="10">
        <v>3092</v>
      </c>
      <c r="D196" s="10">
        <v>12167</v>
      </c>
      <c r="E196" s="10">
        <v>790</v>
      </c>
      <c r="F196" s="10">
        <v>3033</v>
      </c>
      <c r="G196" s="10">
        <v>380</v>
      </c>
      <c r="H196" s="10">
        <v>78572</v>
      </c>
      <c r="I196" s="10">
        <v>0</v>
      </c>
      <c r="J196" s="10">
        <f t="shared" si="11"/>
        <v>98034</v>
      </c>
    </row>
    <row r="197" spans="1:10" x14ac:dyDescent="0.2">
      <c r="A197" s="7">
        <v>2022</v>
      </c>
      <c r="B197" s="5" t="s">
        <v>33</v>
      </c>
      <c r="C197" s="10">
        <v>13749</v>
      </c>
      <c r="D197" s="10">
        <v>46225</v>
      </c>
      <c r="E197" s="10">
        <v>4479</v>
      </c>
      <c r="F197" s="10">
        <v>15577</v>
      </c>
      <c r="G197" s="10">
        <v>917</v>
      </c>
      <c r="H197" s="10">
        <v>202088</v>
      </c>
      <c r="I197" s="10">
        <v>0</v>
      </c>
      <c r="J197" s="10">
        <f t="shared" si="11"/>
        <v>283035</v>
      </c>
    </row>
    <row r="198" spans="1:10" x14ac:dyDescent="0.2">
      <c r="A198" s="7">
        <v>2022</v>
      </c>
      <c r="B198" s="5" t="s">
        <v>34</v>
      </c>
      <c r="C198" s="10">
        <v>6064</v>
      </c>
      <c r="D198" s="10">
        <v>12966</v>
      </c>
      <c r="E198" s="10">
        <v>1091</v>
      </c>
      <c r="F198" s="10">
        <v>4095</v>
      </c>
      <c r="G198" s="10">
        <v>647</v>
      </c>
      <c r="H198" s="10">
        <v>73897</v>
      </c>
      <c r="I198" s="10">
        <v>0</v>
      </c>
      <c r="J198" s="10">
        <f t="shared" si="11"/>
        <v>98760</v>
      </c>
    </row>
    <row r="199" spans="1:10" x14ac:dyDescent="0.2">
      <c r="A199" s="7">
        <v>2022</v>
      </c>
      <c r="B199" s="5" t="s">
        <v>35</v>
      </c>
      <c r="C199" s="10">
        <v>3142</v>
      </c>
      <c r="D199" s="10">
        <v>11976</v>
      </c>
      <c r="E199" s="10">
        <v>818</v>
      </c>
      <c r="F199" s="10">
        <v>2921</v>
      </c>
      <c r="G199" s="10">
        <v>220</v>
      </c>
      <c r="H199" s="10">
        <v>81599</v>
      </c>
      <c r="I199" s="10">
        <v>0</v>
      </c>
      <c r="J199" s="10">
        <f t="shared" si="11"/>
        <v>100676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I7" sqref="I7"/>
    </sheetView>
  </sheetViews>
  <sheetFormatPr baseColWidth="10" defaultRowHeight="15" x14ac:dyDescent="0.25"/>
  <cols>
    <col min="1" max="1" width="12.140625" customWidth="1"/>
    <col min="2" max="7" width="14.7109375" customWidth="1"/>
    <col min="8" max="8" width="18.7109375" customWidth="1"/>
    <col min="9" max="9" width="14.7109375" customWidth="1"/>
    <col min="10" max="11" width="11.7109375" customWidth="1"/>
    <col min="12" max="12" width="13.7109375" customWidth="1"/>
    <col min="13" max="13" width="11.7109375" customWidth="1"/>
  </cols>
  <sheetData>
    <row r="1" spans="1:9" s="3" customFormat="1" ht="14.25" x14ac:dyDescent="0.2">
      <c r="A1" s="1" t="s">
        <v>0</v>
      </c>
      <c r="B1" s="1" t="s">
        <v>40</v>
      </c>
      <c r="C1" s="1" t="s">
        <v>37</v>
      </c>
      <c r="D1" s="1" t="s">
        <v>36</v>
      </c>
      <c r="E1" s="1" t="s">
        <v>39</v>
      </c>
      <c r="F1" s="1" t="s">
        <v>41</v>
      </c>
      <c r="G1" s="1" t="s">
        <v>38</v>
      </c>
      <c r="H1" s="1" t="s">
        <v>2</v>
      </c>
      <c r="I1" s="1" t="s">
        <v>4</v>
      </c>
    </row>
    <row r="2" spans="1:9" x14ac:dyDescent="0.25">
      <c r="A2" s="7">
        <v>2017</v>
      </c>
      <c r="B2" s="10">
        <f>SUMIFS(Concentrado!C$2:C$199,Concentrado!$A$2:$A$199,"="&amp;$A2,Concentrado!$B$2:$B$199, "=Coahuila")</f>
        <v>2493</v>
      </c>
      <c r="C2" s="10">
        <f>SUMIFS(Concentrado!D$2:D$199,Concentrado!$A$2:$A$199,"="&amp;$A2,Concentrado!$B$2:$B$199, "=Coahuila")</f>
        <v>9751</v>
      </c>
      <c r="D2" s="10">
        <f>SUMIFS(Concentrado!E$2:E$199,Concentrado!$A$2:$A$199,"="&amp;$A2,Concentrado!$B$2:$B$199, "=Coahuila")</f>
        <v>627</v>
      </c>
      <c r="E2" s="10">
        <f>SUMIFS(Concentrado!F$2:F$199,Concentrado!$A$2:$A$199,"="&amp;$A2,Concentrado!$B$2:$B$199, "=Coahuila")</f>
        <v>3963</v>
      </c>
      <c r="F2" s="10">
        <f>SUMIFS(Concentrado!G$2:G$199,Concentrado!$A$2:$A$199,"="&amp;$A2,Concentrado!$B$2:$B$199, "=Coahuila")</f>
        <v>40</v>
      </c>
      <c r="G2" s="10">
        <f>SUMIFS(Concentrado!H$2:H$199,Concentrado!$A$2:$A$199,"="&amp;$A2,Concentrado!$B$2:$B$199, "=Coahuila")</f>
        <v>21791</v>
      </c>
      <c r="H2" s="10">
        <f>SUMIFS(Concentrado!I$2:I$199,Concentrado!$A$2:$A$199,"="&amp;$A2,Concentrado!$B$2:$B$199, "=Coahuila")</f>
        <v>1137</v>
      </c>
      <c r="I2" s="10">
        <f>SUMIFS(Concentrado!J$2:J$199,Concentrado!$A$2:$A$199,"="&amp;$A2,Concentrado!$B$2:$B$199, "=Coahuila")</f>
        <v>39802</v>
      </c>
    </row>
    <row r="3" spans="1:9" x14ac:dyDescent="0.25">
      <c r="A3" s="7">
        <v>2018</v>
      </c>
      <c r="B3" s="10">
        <f>SUMIFS(Concentrado!C$2:C$199,Concentrado!$A$2:$A$199,"="&amp;$A3,Concentrado!$B$2:$B$199, "=Coahuila")</f>
        <v>2522</v>
      </c>
      <c r="C3" s="10">
        <f>SUMIFS(Concentrado!D$2:D$199,Concentrado!$A$2:$A$199,"="&amp;$A3,Concentrado!$B$2:$B$199, "=Coahuila")</f>
        <v>8631</v>
      </c>
      <c r="D3" s="10">
        <f>SUMIFS(Concentrado!E$2:E$199,Concentrado!$A$2:$A$199,"="&amp;$A3,Concentrado!$B$2:$B$199, "=Coahuila")</f>
        <v>406</v>
      </c>
      <c r="E3" s="10">
        <f>SUMIFS(Concentrado!F$2:F$199,Concentrado!$A$2:$A$199,"="&amp;$A3,Concentrado!$B$2:$B$199, "=Coahuila")</f>
        <v>4022</v>
      </c>
      <c r="F3" s="10">
        <f>SUMIFS(Concentrado!G$2:G$199,Concentrado!$A$2:$A$199,"="&amp;$A3,Concentrado!$B$2:$B$199, "=Coahuila")</f>
        <v>39</v>
      </c>
      <c r="G3" s="10">
        <f>SUMIFS(Concentrado!H$2:H$199,Concentrado!$A$2:$A$199,"="&amp;$A3,Concentrado!$B$2:$B$199, "=Coahuila")</f>
        <v>22650</v>
      </c>
      <c r="H3" s="10">
        <f>SUMIFS(Concentrado!I$2:I$199,Concentrado!$A$2:$A$199,"="&amp;$A3,Concentrado!$B$2:$B$199, "=Coahuila")</f>
        <v>1557</v>
      </c>
      <c r="I3" s="10">
        <f>SUMIFS(Concentrado!J$2:J$199,Concentrado!$A$2:$A$199,"="&amp;$A3,Concentrado!$B$2:$B$199, "=Coahuila")</f>
        <v>39827</v>
      </c>
    </row>
    <row r="4" spans="1:9" x14ac:dyDescent="0.25">
      <c r="A4" s="7">
        <v>2019</v>
      </c>
      <c r="B4" s="10">
        <f>SUMIFS(Concentrado!C$2:C$199,Concentrado!$A$2:$A$199,"="&amp;$A4,Concentrado!$B$2:$B$199, "=Coahuila")</f>
        <v>2423</v>
      </c>
      <c r="C4" s="10">
        <f>SUMIFS(Concentrado!D$2:D$199,Concentrado!$A$2:$A$199,"="&amp;$A4,Concentrado!$B$2:$B$199, "=Coahuila")</f>
        <v>8032</v>
      </c>
      <c r="D4" s="10">
        <f>SUMIFS(Concentrado!E$2:E$199,Concentrado!$A$2:$A$199,"="&amp;$A4,Concentrado!$B$2:$B$199, "=Coahuila")</f>
        <v>529</v>
      </c>
      <c r="E4" s="10">
        <f>SUMIFS(Concentrado!F$2:F$199,Concentrado!$A$2:$A$199,"="&amp;$A4,Concentrado!$B$2:$B$199, "=Coahuila")</f>
        <v>4286</v>
      </c>
      <c r="F4" s="10">
        <f>SUMIFS(Concentrado!G$2:G$199,Concentrado!$A$2:$A$199,"="&amp;$A4,Concentrado!$B$2:$B$199, "=Coahuila")</f>
        <v>85</v>
      </c>
      <c r="G4" s="10">
        <f>SUMIFS(Concentrado!H$2:H$199,Concentrado!$A$2:$A$199,"="&amp;$A4,Concentrado!$B$2:$B$199, "=Coahuila")</f>
        <v>23333</v>
      </c>
      <c r="H4" s="10">
        <f>SUMIFS(Concentrado!I$2:I$199,Concentrado!$A$2:$A$199,"="&amp;$A4,Concentrado!$B$2:$B$199, "=Coahuila")</f>
        <v>604</v>
      </c>
      <c r="I4" s="10">
        <f>SUMIFS(Concentrado!J$2:J$199,Concentrado!$A$2:$A$199,"="&amp;$A4,Concentrado!$B$2:$B$199, "=Coahuila")</f>
        <v>39292</v>
      </c>
    </row>
    <row r="5" spans="1:9" x14ac:dyDescent="0.25">
      <c r="A5" s="7">
        <v>2020</v>
      </c>
      <c r="B5" s="10">
        <f>SUMIFS(Concentrado!C$2:C$199,Concentrado!$A$2:$A$199,"="&amp;$A5,Concentrado!$B$2:$B$199, "=Coahuila")</f>
        <v>1898</v>
      </c>
      <c r="C5" s="10">
        <f>SUMIFS(Concentrado!D$2:D$199,Concentrado!$A$2:$A$199,"="&amp;$A5,Concentrado!$B$2:$B$199, "=Coahuila")</f>
        <v>7617</v>
      </c>
      <c r="D5" s="10">
        <f>SUMIFS(Concentrado!E$2:E$199,Concentrado!$A$2:$A$199,"="&amp;$A5,Concentrado!$B$2:$B$199, "=Coahuila")</f>
        <v>476</v>
      </c>
      <c r="E5" s="10">
        <f>SUMIFS(Concentrado!F$2:F$199,Concentrado!$A$2:$A$199,"="&amp;$A5,Concentrado!$B$2:$B$199, "=Coahuila")</f>
        <v>3191</v>
      </c>
      <c r="F5" s="10">
        <f>SUMIFS(Concentrado!G$2:G$199,Concentrado!$A$2:$A$199,"="&amp;$A5,Concentrado!$B$2:$B$199, "=Coahuila")</f>
        <v>64</v>
      </c>
      <c r="G5" s="10">
        <f>SUMIFS(Concentrado!H$2:H$199,Concentrado!$A$2:$A$199,"="&amp;$A5,Concentrado!$B$2:$B$199, "=Coahuila")</f>
        <v>29150</v>
      </c>
      <c r="H5" s="10">
        <f>SUMIFS(Concentrado!I$2:I$199,Concentrado!$A$2:$A$199,"="&amp;$A5,Concentrado!$B$2:$B$199, "=Coahuila")</f>
        <v>0</v>
      </c>
      <c r="I5" s="10">
        <f>SUMIFS(Concentrado!J$2:J$199,Concentrado!$A$2:$A$199,"="&amp;$A5,Concentrado!$B$2:$B$199, "=Coahuila")</f>
        <v>42396</v>
      </c>
    </row>
    <row r="6" spans="1:9" x14ac:dyDescent="0.25">
      <c r="A6" s="7">
        <v>2021</v>
      </c>
      <c r="B6" s="10">
        <f>SUMIFS(Concentrado!C$2:C$199,Concentrado!$A$2:$A$199,"="&amp;$A6,Concentrado!$B$2:$B$199, "=Coahuila")</f>
        <v>3473</v>
      </c>
      <c r="C6" s="10">
        <f>SUMIFS(Concentrado!D$2:D$199,Concentrado!$A$2:$A$199,"="&amp;$A6,Concentrado!$B$2:$B$199, "=Coahuila")</f>
        <v>8441</v>
      </c>
      <c r="D6" s="10">
        <f>SUMIFS(Concentrado!E$2:E$199,Concentrado!$A$2:$A$199,"="&amp;$A6,Concentrado!$B$2:$B$199, "=Coahuila")</f>
        <v>994</v>
      </c>
      <c r="E6" s="10">
        <f>SUMIFS(Concentrado!F$2:F$199,Concentrado!$A$2:$A$199,"="&amp;$A6,Concentrado!$B$2:$B$199, "=Coahuila")</f>
        <v>3248</v>
      </c>
      <c r="F6" s="10">
        <f>SUMIFS(Concentrado!G$2:G$199,Concentrado!$A$2:$A$199,"="&amp;$A6,Concentrado!$B$2:$B$199, "=Coahuila")</f>
        <v>284</v>
      </c>
      <c r="G6" s="10">
        <f>SUMIFS(Concentrado!H$2:H$199,Concentrado!$A$2:$A$199,"="&amp;$A6,Concentrado!$B$2:$B$199, "=Coahuila")</f>
        <v>40604</v>
      </c>
      <c r="H6" s="10">
        <f>SUMIFS(Concentrado!I$2:I$199,Concentrado!$A$2:$A$199,"="&amp;$A6,Concentrado!$B$2:$B$199, "=Coahuila")</f>
        <v>0</v>
      </c>
      <c r="I6" s="10">
        <f>SUMIFS(Concentrado!J$2:J$199,Concentrado!$A$2:$A$199,"="&amp;$A6,Concentrado!$B$2:$B$199, "=Coahuila")</f>
        <v>57044</v>
      </c>
    </row>
    <row r="7" spans="1:9" x14ac:dyDescent="0.25">
      <c r="A7" s="7">
        <v>2022</v>
      </c>
      <c r="B7" s="10">
        <f>SUMIFS(Concentrado!C$2:C$199,Concentrado!$A$2:$A$199,"="&amp;$A7,Concentrado!$B$2:$B$199, "=Coahuila")</f>
        <v>2460</v>
      </c>
      <c r="C7" s="10">
        <f>SUMIFS(Concentrado!D$2:D$199,Concentrado!$A$2:$A$199,"="&amp;$A7,Concentrado!$B$2:$B$199, "=Coahuila")</f>
        <v>7387</v>
      </c>
      <c r="D7" s="10">
        <f>SUMIFS(Concentrado!E$2:E$199,Concentrado!$A$2:$A$199,"="&amp;$A7,Concentrado!$B$2:$B$199, "=Coahuila")</f>
        <v>1163</v>
      </c>
      <c r="E7" s="10">
        <f>SUMIFS(Concentrado!F$2:F$199,Concentrado!$A$2:$A$199,"="&amp;$A7,Concentrado!$B$2:$B$199, "=Coahuila")</f>
        <v>3468</v>
      </c>
      <c r="F7" s="10">
        <f>SUMIFS(Concentrado!G$2:G$199,Concentrado!$A$2:$A$199,"="&amp;$A7,Concentrado!$B$2:$B$199, "=Coahuila")</f>
        <v>237</v>
      </c>
      <c r="G7" s="10">
        <f>SUMIFS(Concentrado!H$2:H$199,Concentrado!$A$2:$A$199,"="&amp;$A7,Concentrado!$B$2:$B$199, "=Coahuila")</f>
        <v>38889</v>
      </c>
      <c r="H7" s="10">
        <f>SUMIFS(Concentrado!I$2:I$199,Concentrado!$A$2:$A$199,"="&amp;$A7,Concentrado!$B$2:$B$199, "=Coahuila")</f>
        <v>0</v>
      </c>
      <c r="I7" s="10">
        <f>SUMIFS(Concentrado!J$2:J$199,Concentrado!$A$2:$A$199,"="&amp;$A7,Concentrado!$B$2:$B$199, "=Coahuila")</f>
        <v>53604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I7" sqref="I7"/>
    </sheetView>
  </sheetViews>
  <sheetFormatPr baseColWidth="10" defaultRowHeight="15" x14ac:dyDescent="0.25"/>
  <cols>
    <col min="1" max="1" width="12.140625" customWidth="1"/>
    <col min="2" max="7" width="14.7109375" customWidth="1"/>
    <col min="8" max="8" width="18.7109375" customWidth="1"/>
    <col min="9" max="9" width="14.7109375" customWidth="1"/>
    <col min="10" max="11" width="11.7109375" customWidth="1"/>
    <col min="12" max="12" width="13.7109375" customWidth="1"/>
    <col min="13" max="13" width="11.7109375" customWidth="1"/>
  </cols>
  <sheetData>
    <row r="1" spans="1:9" s="3" customFormat="1" ht="14.25" x14ac:dyDescent="0.2">
      <c r="A1" s="1" t="s">
        <v>0</v>
      </c>
      <c r="B1" s="1" t="s">
        <v>40</v>
      </c>
      <c r="C1" s="1" t="s">
        <v>37</v>
      </c>
      <c r="D1" s="1" t="s">
        <v>36</v>
      </c>
      <c r="E1" s="1" t="s">
        <v>39</v>
      </c>
      <c r="F1" s="1" t="s">
        <v>41</v>
      </c>
      <c r="G1" s="1" t="s">
        <v>38</v>
      </c>
      <c r="H1" s="1" t="s">
        <v>2</v>
      </c>
      <c r="I1" s="1" t="s">
        <v>4</v>
      </c>
    </row>
    <row r="2" spans="1:9" x14ac:dyDescent="0.25">
      <c r="A2" s="7">
        <v>2017</v>
      </c>
      <c r="B2" s="10">
        <f>SUMIFS(Concentrado!C$2:C$199,Concentrado!$A$2:$A$199,"="&amp;$A2,Concentrado!$B$2:$B$199, "=Colima")</f>
        <v>2420</v>
      </c>
      <c r="C2" s="10">
        <f>SUMIFS(Concentrado!D$2:D$199,Concentrado!$A$2:$A$199,"="&amp;$A2,Concentrado!$B$2:$B$199, "=Colima")</f>
        <v>6895</v>
      </c>
      <c r="D2" s="10">
        <f>SUMIFS(Concentrado!E$2:E$199,Concentrado!$A$2:$A$199,"="&amp;$A2,Concentrado!$B$2:$B$199, "=Colima")</f>
        <v>401</v>
      </c>
      <c r="E2" s="10">
        <f>SUMIFS(Concentrado!F$2:F$199,Concentrado!$A$2:$A$199,"="&amp;$A2,Concentrado!$B$2:$B$199, "=Colima")</f>
        <v>1768</v>
      </c>
      <c r="F2" s="10">
        <f>SUMIFS(Concentrado!G$2:G$199,Concentrado!$A$2:$A$199,"="&amp;$A2,Concentrado!$B$2:$B$199, "=Colima")</f>
        <v>338</v>
      </c>
      <c r="G2" s="10">
        <f>SUMIFS(Concentrado!H$2:H$199,Concentrado!$A$2:$A$199,"="&amp;$A2,Concentrado!$B$2:$B$199, "=Colima")</f>
        <v>46907</v>
      </c>
      <c r="H2" s="10">
        <f>SUMIFS(Concentrado!I$2:I$199,Concentrado!$A$2:$A$199,"="&amp;$A2,Concentrado!$B$2:$B$199, "=Colima")</f>
        <v>67</v>
      </c>
      <c r="I2" s="10">
        <f>SUMIFS(Concentrado!J$2:J$199,Concentrado!$A$2:$A$199,"="&amp;$A2,Concentrado!$B$2:$B$199, "=Colima")</f>
        <v>58796</v>
      </c>
    </row>
    <row r="3" spans="1:9" x14ac:dyDescent="0.25">
      <c r="A3" s="7">
        <v>2018</v>
      </c>
      <c r="B3" s="10">
        <f>SUMIFS(Concentrado!C$2:C$199,Concentrado!$A$2:$A$199,"="&amp;$A3,Concentrado!$B$2:$B$199, "=Colima")</f>
        <v>1891</v>
      </c>
      <c r="C3" s="10">
        <f>SUMIFS(Concentrado!D$2:D$199,Concentrado!$A$2:$A$199,"="&amp;$A3,Concentrado!$B$2:$B$199, "=Colima")</f>
        <v>6694</v>
      </c>
      <c r="D3" s="10">
        <f>SUMIFS(Concentrado!E$2:E$199,Concentrado!$A$2:$A$199,"="&amp;$A3,Concentrado!$B$2:$B$199, "=Colima")</f>
        <v>375</v>
      </c>
      <c r="E3" s="10">
        <f>SUMIFS(Concentrado!F$2:F$199,Concentrado!$A$2:$A$199,"="&amp;$A3,Concentrado!$B$2:$B$199, "=Colima")</f>
        <v>2050</v>
      </c>
      <c r="F3" s="10">
        <f>SUMIFS(Concentrado!G$2:G$199,Concentrado!$A$2:$A$199,"="&amp;$A3,Concentrado!$B$2:$B$199, "=Colima")</f>
        <v>216</v>
      </c>
      <c r="G3" s="10">
        <f>SUMIFS(Concentrado!H$2:H$199,Concentrado!$A$2:$A$199,"="&amp;$A3,Concentrado!$B$2:$B$199, "=Colima")</f>
        <v>44051</v>
      </c>
      <c r="H3" s="10">
        <f>SUMIFS(Concentrado!I$2:I$199,Concentrado!$A$2:$A$199,"="&amp;$A3,Concentrado!$B$2:$B$199, "=Colima")</f>
        <v>135</v>
      </c>
      <c r="I3" s="10">
        <f>SUMIFS(Concentrado!J$2:J$199,Concentrado!$A$2:$A$199,"="&amp;$A3,Concentrado!$B$2:$B$199, "=Colima")</f>
        <v>55412</v>
      </c>
    </row>
    <row r="4" spans="1:9" x14ac:dyDescent="0.25">
      <c r="A4" s="7">
        <v>2019</v>
      </c>
      <c r="B4" s="10">
        <f>SUMIFS(Concentrado!C$2:C$199,Concentrado!$A$2:$A$199,"="&amp;$A4,Concentrado!$B$2:$B$199, "=Colima")</f>
        <v>1452</v>
      </c>
      <c r="C4" s="10">
        <f>SUMIFS(Concentrado!D$2:D$199,Concentrado!$A$2:$A$199,"="&amp;$A4,Concentrado!$B$2:$B$199, "=Colima")</f>
        <v>6581</v>
      </c>
      <c r="D4" s="10">
        <f>SUMIFS(Concentrado!E$2:E$199,Concentrado!$A$2:$A$199,"="&amp;$A4,Concentrado!$B$2:$B$199, "=Colima")</f>
        <v>711</v>
      </c>
      <c r="E4" s="10">
        <f>SUMIFS(Concentrado!F$2:F$199,Concentrado!$A$2:$A$199,"="&amp;$A4,Concentrado!$B$2:$B$199, "=Colima")</f>
        <v>1348</v>
      </c>
      <c r="F4" s="10">
        <f>SUMIFS(Concentrado!G$2:G$199,Concentrado!$A$2:$A$199,"="&amp;$A4,Concentrado!$B$2:$B$199, "=Colima")</f>
        <v>446</v>
      </c>
      <c r="G4" s="10">
        <f>SUMIFS(Concentrado!H$2:H$199,Concentrado!$A$2:$A$199,"="&amp;$A4,Concentrado!$B$2:$B$199, "=Colima")</f>
        <v>49073</v>
      </c>
      <c r="H4" s="10">
        <f>SUMIFS(Concentrado!I$2:I$199,Concentrado!$A$2:$A$199,"="&amp;$A4,Concentrado!$B$2:$B$199, "=Colima")</f>
        <v>178</v>
      </c>
      <c r="I4" s="10">
        <f>SUMIFS(Concentrado!J$2:J$199,Concentrado!$A$2:$A$199,"="&amp;$A4,Concentrado!$B$2:$B$199, "=Colima")</f>
        <v>59789</v>
      </c>
    </row>
    <row r="5" spans="1:9" x14ac:dyDescent="0.25">
      <c r="A5" s="7">
        <v>2020</v>
      </c>
      <c r="B5" s="10">
        <f>SUMIFS(Concentrado!C$2:C$199,Concentrado!$A$2:$A$199,"="&amp;$A5,Concentrado!$B$2:$B$199, "=Colima")</f>
        <v>705</v>
      </c>
      <c r="C5" s="10">
        <f>SUMIFS(Concentrado!D$2:D$199,Concentrado!$A$2:$A$199,"="&amp;$A5,Concentrado!$B$2:$B$199, "=Colima")</f>
        <v>4934</v>
      </c>
      <c r="D5" s="10">
        <f>SUMIFS(Concentrado!E$2:E$199,Concentrado!$A$2:$A$199,"="&amp;$A5,Concentrado!$B$2:$B$199, "=Colima")</f>
        <v>401</v>
      </c>
      <c r="E5" s="10">
        <f>SUMIFS(Concentrado!F$2:F$199,Concentrado!$A$2:$A$199,"="&amp;$A5,Concentrado!$B$2:$B$199, "=Colima")</f>
        <v>1445</v>
      </c>
      <c r="F5" s="10">
        <f>SUMIFS(Concentrado!G$2:G$199,Concentrado!$A$2:$A$199,"="&amp;$A5,Concentrado!$B$2:$B$199, "=Colima")</f>
        <v>213</v>
      </c>
      <c r="G5" s="10">
        <f>SUMIFS(Concentrado!H$2:H$199,Concentrado!$A$2:$A$199,"="&amp;$A5,Concentrado!$B$2:$B$199, "=Colima")</f>
        <v>35942</v>
      </c>
      <c r="H5" s="10">
        <f>SUMIFS(Concentrado!I$2:I$199,Concentrado!$A$2:$A$199,"="&amp;$A5,Concentrado!$B$2:$B$199, "=Colima")</f>
        <v>1</v>
      </c>
      <c r="I5" s="10">
        <f>SUMIFS(Concentrado!J$2:J$199,Concentrado!$A$2:$A$199,"="&amp;$A5,Concentrado!$B$2:$B$199, "=Colima")</f>
        <v>43641</v>
      </c>
    </row>
    <row r="6" spans="1:9" x14ac:dyDescent="0.25">
      <c r="A6" s="7">
        <v>2021</v>
      </c>
      <c r="B6" s="10">
        <f>SUMIFS(Concentrado!C$2:C$199,Concentrado!$A$2:$A$199,"="&amp;$A6,Concentrado!$B$2:$B$199, "=Colima")</f>
        <v>727</v>
      </c>
      <c r="C6" s="10">
        <f>SUMIFS(Concentrado!D$2:D$199,Concentrado!$A$2:$A$199,"="&amp;$A6,Concentrado!$B$2:$B$199, "=Colima")</f>
        <v>4983</v>
      </c>
      <c r="D6" s="10">
        <f>SUMIFS(Concentrado!E$2:E$199,Concentrado!$A$2:$A$199,"="&amp;$A6,Concentrado!$B$2:$B$199, "=Colima")</f>
        <v>743</v>
      </c>
      <c r="E6" s="10">
        <f>SUMIFS(Concentrado!F$2:F$199,Concentrado!$A$2:$A$199,"="&amp;$A6,Concentrado!$B$2:$B$199, "=Colima")</f>
        <v>1778</v>
      </c>
      <c r="F6" s="10">
        <f>SUMIFS(Concentrado!G$2:G$199,Concentrado!$A$2:$A$199,"="&amp;$A6,Concentrado!$B$2:$B$199, "=Colima")</f>
        <v>424</v>
      </c>
      <c r="G6" s="10">
        <f>SUMIFS(Concentrado!H$2:H$199,Concentrado!$A$2:$A$199,"="&amp;$A6,Concentrado!$B$2:$B$199, "=Colima")</f>
        <v>34442</v>
      </c>
      <c r="H6" s="10">
        <f>SUMIFS(Concentrado!I$2:I$199,Concentrado!$A$2:$A$199,"="&amp;$A6,Concentrado!$B$2:$B$199, "=Colima")</f>
        <v>0</v>
      </c>
      <c r="I6" s="10">
        <f>SUMIFS(Concentrado!J$2:J$199,Concentrado!$A$2:$A$199,"="&amp;$A6,Concentrado!$B$2:$B$199, "=Colima")</f>
        <v>43097</v>
      </c>
    </row>
    <row r="7" spans="1:9" x14ac:dyDescent="0.25">
      <c r="A7" s="7">
        <v>2022</v>
      </c>
      <c r="B7" s="10">
        <f>SUMIFS(Concentrado!C$2:C$199,Concentrado!$A$2:$A$199,"="&amp;$A7,Concentrado!$B$2:$B$199, "=Colima")</f>
        <v>725</v>
      </c>
      <c r="C7" s="10">
        <f>SUMIFS(Concentrado!D$2:D$199,Concentrado!$A$2:$A$199,"="&amp;$A7,Concentrado!$B$2:$B$199, "=Colima")</f>
        <v>5244</v>
      </c>
      <c r="D7" s="10">
        <f>SUMIFS(Concentrado!E$2:E$199,Concentrado!$A$2:$A$199,"="&amp;$A7,Concentrado!$B$2:$B$199, "=Colima")</f>
        <v>883</v>
      </c>
      <c r="E7" s="10">
        <f>SUMIFS(Concentrado!F$2:F$199,Concentrado!$A$2:$A$199,"="&amp;$A7,Concentrado!$B$2:$B$199, "=Colima")</f>
        <v>1509</v>
      </c>
      <c r="F7" s="10">
        <f>SUMIFS(Concentrado!G$2:G$199,Concentrado!$A$2:$A$199,"="&amp;$A7,Concentrado!$B$2:$B$199, "=Colima")</f>
        <v>489</v>
      </c>
      <c r="G7" s="10">
        <f>SUMIFS(Concentrado!H$2:H$199,Concentrado!$A$2:$A$199,"="&amp;$A7,Concentrado!$B$2:$B$199, "=Colima")</f>
        <v>31769</v>
      </c>
      <c r="H7" s="10">
        <f>SUMIFS(Concentrado!I$2:I$199,Concentrado!$A$2:$A$199,"="&amp;$A7,Concentrado!$B$2:$B$199, "=Colima")</f>
        <v>0</v>
      </c>
      <c r="I7" s="10">
        <f>SUMIFS(Concentrado!J$2:J$199,Concentrado!$A$2:$A$199,"="&amp;$A7,Concentrado!$B$2:$B$199, "=Colima")</f>
        <v>40619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I7" sqref="I7"/>
    </sheetView>
  </sheetViews>
  <sheetFormatPr baseColWidth="10" defaultRowHeight="15" x14ac:dyDescent="0.25"/>
  <cols>
    <col min="1" max="1" width="12.140625" customWidth="1"/>
    <col min="2" max="7" width="14.7109375" customWidth="1"/>
    <col min="8" max="8" width="18.7109375" customWidth="1"/>
    <col min="9" max="9" width="14.7109375" customWidth="1"/>
    <col min="10" max="11" width="11.7109375" customWidth="1"/>
    <col min="12" max="12" width="13.7109375" customWidth="1"/>
    <col min="13" max="13" width="11.7109375" customWidth="1"/>
  </cols>
  <sheetData>
    <row r="1" spans="1:9" s="3" customFormat="1" ht="14.25" x14ac:dyDescent="0.2">
      <c r="A1" s="1" t="s">
        <v>0</v>
      </c>
      <c r="B1" s="1" t="s">
        <v>40</v>
      </c>
      <c r="C1" s="1" t="s">
        <v>37</v>
      </c>
      <c r="D1" s="1" t="s">
        <v>36</v>
      </c>
      <c r="E1" s="1" t="s">
        <v>39</v>
      </c>
      <c r="F1" s="1" t="s">
        <v>41</v>
      </c>
      <c r="G1" s="1" t="s">
        <v>38</v>
      </c>
      <c r="H1" s="1" t="s">
        <v>2</v>
      </c>
      <c r="I1" s="1" t="s">
        <v>4</v>
      </c>
    </row>
    <row r="2" spans="1:9" x14ac:dyDescent="0.25">
      <c r="A2" s="7">
        <v>2017</v>
      </c>
      <c r="B2" s="10">
        <f>SUMIFS(Concentrado!C$2:C$199,Concentrado!$A$2:$A$199,"="&amp;$A2,Concentrado!$B$2:$B$199, "=Durango")</f>
        <v>1338</v>
      </c>
      <c r="C2" s="10">
        <f>SUMIFS(Concentrado!D$2:D$199,Concentrado!$A$2:$A$199,"="&amp;$A2,Concentrado!$B$2:$B$199, "=Durango")</f>
        <v>14434</v>
      </c>
      <c r="D2" s="10">
        <f>SUMIFS(Concentrado!E$2:E$199,Concentrado!$A$2:$A$199,"="&amp;$A2,Concentrado!$B$2:$B$199, "=Durango")</f>
        <v>461</v>
      </c>
      <c r="E2" s="10">
        <f>SUMIFS(Concentrado!F$2:F$199,Concentrado!$A$2:$A$199,"="&amp;$A2,Concentrado!$B$2:$B$199, "=Durango")</f>
        <v>6867</v>
      </c>
      <c r="F2" s="10">
        <f>SUMIFS(Concentrado!G$2:G$199,Concentrado!$A$2:$A$199,"="&amp;$A2,Concentrado!$B$2:$B$199, "=Durango")</f>
        <v>89</v>
      </c>
      <c r="G2" s="10">
        <f>SUMIFS(Concentrado!H$2:H$199,Concentrado!$A$2:$A$199,"="&amp;$A2,Concentrado!$B$2:$B$199, "=Durango")</f>
        <v>85941</v>
      </c>
      <c r="H2" s="10">
        <f>SUMIFS(Concentrado!I$2:I$199,Concentrado!$A$2:$A$199,"="&amp;$A2,Concentrado!$B$2:$B$199, "=Durango")</f>
        <v>544</v>
      </c>
      <c r="I2" s="10">
        <f>SUMIFS(Concentrado!J$2:J$199,Concentrado!$A$2:$A$199,"="&amp;$A2,Concentrado!$B$2:$B$199, "=Durango")</f>
        <v>109674</v>
      </c>
    </row>
    <row r="3" spans="1:9" x14ac:dyDescent="0.25">
      <c r="A3" s="7">
        <v>2018</v>
      </c>
      <c r="B3" s="10">
        <f>SUMIFS(Concentrado!C$2:C$199,Concentrado!$A$2:$A$199,"="&amp;$A3,Concentrado!$B$2:$B$199, "=Durango")</f>
        <v>1702</v>
      </c>
      <c r="C3" s="10">
        <f>SUMIFS(Concentrado!D$2:D$199,Concentrado!$A$2:$A$199,"="&amp;$A3,Concentrado!$B$2:$B$199, "=Durango")</f>
        <v>14313</v>
      </c>
      <c r="D3" s="10">
        <f>SUMIFS(Concentrado!E$2:E$199,Concentrado!$A$2:$A$199,"="&amp;$A3,Concentrado!$B$2:$B$199, "=Durango")</f>
        <v>449</v>
      </c>
      <c r="E3" s="10">
        <f>SUMIFS(Concentrado!F$2:F$199,Concentrado!$A$2:$A$199,"="&amp;$A3,Concentrado!$B$2:$B$199, "=Durango")</f>
        <v>7230</v>
      </c>
      <c r="F3" s="10">
        <f>SUMIFS(Concentrado!G$2:G$199,Concentrado!$A$2:$A$199,"="&amp;$A3,Concentrado!$B$2:$B$199, "=Durango")</f>
        <v>90</v>
      </c>
      <c r="G3" s="10">
        <f>SUMIFS(Concentrado!H$2:H$199,Concentrado!$A$2:$A$199,"="&amp;$A3,Concentrado!$B$2:$B$199, "=Durango")</f>
        <v>77522</v>
      </c>
      <c r="H3" s="10">
        <f>SUMIFS(Concentrado!I$2:I$199,Concentrado!$A$2:$A$199,"="&amp;$A3,Concentrado!$B$2:$B$199, "=Durango")</f>
        <v>4291</v>
      </c>
      <c r="I3" s="10">
        <f>SUMIFS(Concentrado!J$2:J$199,Concentrado!$A$2:$A$199,"="&amp;$A3,Concentrado!$B$2:$B$199, "=Durango")</f>
        <v>105597</v>
      </c>
    </row>
    <row r="4" spans="1:9" x14ac:dyDescent="0.25">
      <c r="A4" s="7">
        <v>2019</v>
      </c>
      <c r="B4" s="10">
        <f>SUMIFS(Concentrado!C$2:C$199,Concentrado!$A$2:$A$199,"="&amp;$A4,Concentrado!$B$2:$B$199, "=Durango")</f>
        <v>1649</v>
      </c>
      <c r="C4" s="10">
        <f>SUMIFS(Concentrado!D$2:D$199,Concentrado!$A$2:$A$199,"="&amp;$A4,Concentrado!$B$2:$B$199, "=Durango")</f>
        <v>13624</v>
      </c>
      <c r="D4" s="10">
        <f>SUMIFS(Concentrado!E$2:E$199,Concentrado!$A$2:$A$199,"="&amp;$A4,Concentrado!$B$2:$B$199, "=Durango")</f>
        <v>373</v>
      </c>
      <c r="E4" s="10">
        <f>SUMIFS(Concentrado!F$2:F$199,Concentrado!$A$2:$A$199,"="&amp;$A4,Concentrado!$B$2:$B$199, "=Durango")</f>
        <v>7568</v>
      </c>
      <c r="F4" s="10">
        <f>SUMIFS(Concentrado!G$2:G$199,Concentrado!$A$2:$A$199,"="&amp;$A4,Concentrado!$B$2:$B$199, "=Durango")</f>
        <v>97</v>
      </c>
      <c r="G4" s="10">
        <f>SUMIFS(Concentrado!H$2:H$199,Concentrado!$A$2:$A$199,"="&amp;$A4,Concentrado!$B$2:$B$199, "=Durango")</f>
        <v>67363</v>
      </c>
      <c r="H4" s="10">
        <f>SUMIFS(Concentrado!I$2:I$199,Concentrado!$A$2:$A$199,"="&amp;$A4,Concentrado!$B$2:$B$199, "=Durango")</f>
        <v>6235</v>
      </c>
      <c r="I4" s="10">
        <f>SUMIFS(Concentrado!J$2:J$199,Concentrado!$A$2:$A$199,"="&amp;$A4,Concentrado!$B$2:$B$199, "=Durango")</f>
        <v>96909</v>
      </c>
    </row>
    <row r="5" spans="1:9" x14ac:dyDescent="0.25">
      <c r="A5" s="7">
        <v>2020</v>
      </c>
      <c r="B5" s="10">
        <f>SUMIFS(Concentrado!C$2:C$199,Concentrado!$A$2:$A$199,"="&amp;$A5,Concentrado!$B$2:$B$199, "=Durango")</f>
        <v>2215</v>
      </c>
      <c r="C5" s="10">
        <f>SUMIFS(Concentrado!D$2:D$199,Concentrado!$A$2:$A$199,"="&amp;$A5,Concentrado!$B$2:$B$199, "=Durango")</f>
        <v>8796</v>
      </c>
      <c r="D5" s="10">
        <f>SUMIFS(Concentrado!E$2:E$199,Concentrado!$A$2:$A$199,"="&amp;$A5,Concentrado!$B$2:$B$199, "=Durango")</f>
        <v>175</v>
      </c>
      <c r="E5" s="10">
        <f>SUMIFS(Concentrado!F$2:F$199,Concentrado!$A$2:$A$199,"="&amp;$A5,Concentrado!$B$2:$B$199, "=Durango")</f>
        <v>7613</v>
      </c>
      <c r="F5" s="10">
        <f>SUMIFS(Concentrado!G$2:G$199,Concentrado!$A$2:$A$199,"="&amp;$A5,Concentrado!$B$2:$B$199, "=Durango")</f>
        <v>47</v>
      </c>
      <c r="G5" s="10">
        <f>SUMIFS(Concentrado!H$2:H$199,Concentrado!$A$2:$A$199,"="&amp;$A5,Concentrado!$B$2:$B$199, "=Durango")</f>
        <v>72186</v>
      </c>
      <c r="H5" s="10">
        <f>SUMIFS(Concentrado!I$2:I$199,Concentrado!$A$2:$A$199,"="&amp;$A5,Concentrado!$B$2:$B$199, "=Durango")</f>
        <v>0</v>
      </c>
      <c r="I5" s="10">
        <f>SUMIFS(Concentrado!J$2:J$199,Concentrado!$A$2:$A$199,"="&amp;$A5,Concentrado!$B$2:$B$199, "=Durango")</f>
        <v>91032</v>
      </c>
    </row>
    <row r="6" spans="1:9" x14ac:dyDescent="0.25">
      <c r="A6" s="7">
        <v>2021</v>
      </c>
      <c r="B6" s="10">
        <f>SUMIFS(Concentrado!C$2:C$199,Concentrado!$A$2:$A$199,"="&amp;$A6,Concentrado!$B$2:$B$199, "=Durango")</f>
        <v>3018</v>
      </c>
      <c r="C6" s="10">
        <f>SUMIFS(Concentrado!D$2:D$199,Concentrado!$A$2:$A$199,"="&amp;$A6,Concentrado!$B$2:$B$199, "=Durango")</f>
        <v>10439</v>
      </c>
      <c r="D6" s="10">
        <f>SUMIFS(Concentrado!E$2:E$199,Concentrado!$A$2:$A$199,"="&amp;$A6,Concentrado!$B$2:$B$199, "=Durango")</f>
        <v>229</v>
      </c>
      <c r="E6" s="10">
        <f>SUMIFS(Concentrado!F$2:F$199,Concentrado!$A$2:$A$199,"="&amp;$A6,Concentrado!$B$2:$B$199, "=Durango")</f>
        <v>5852</v>
      </c>
      <c r="F6" s="10">
        <f>SUMIFS(Concentrado!G$2:G$199,Concentrado!$A$2:$A$199,"="&amp;$A6,Concentrado!$B$2:$B$199, "=Durango")</f>
        <v>94</v>
      </c>
      <c r="G6" s="10">
        <f>SUMIFS(Concentrado!H$2:H$199,Concentrado!$A$2:$A$199,"="&amp;$A6,Concentrado!$B$2:$B$199, "=Durango")</f>
        <v>77306</v>
      </c>
      <c r="H6" s="10">
        <f>SUMIFS(Concentrado!I$2:I$199,Concentrado!$A$2:$A$199,"="&amp;$A6,Concentrado!$B$2:$B$199, "=Durango")</f>
        <v>0</v>
      </c>
      <c r="I6" s="10">
        <f>SUMIFS(Concentrado!J$2:J$199,Concentrado!$A$2:$A$199,"="&amp;$A6,Concentrado!$B$2:$B$199, "=Durango")</f>
        <v>96938</v>
      </c>
    </row>
    <row r="7" spans="1:9" x14ac:dyDescent="0.25">
      <c r="A7" s="7">
        <v>2022</v>
      </c>
      <c r="B7" s="10">
        <f>SUMIFS(Concentrado!C$2:C$199,Concentrado!$A$2:$A$199,"="&amp;$A7,Concentrado!$B$2:$B$199, "=Durango")</f>
        <v>3384</v>
      </c>
      <c r="C7" s="10">
        <f>SUMIFS(Concentrado!D$2:D$199,Concentrado!$A$2:$A$199,"="&amp;$A7,Concentrado!$B$2:$B$199, "=Durango")</f>
        <v>9621</v>
      </c>
      <c r="D7" s="10">
        <f>SUMIFS(Concentrado!E$2:E$199,Concentrado!$A$2:$A$199,"="&amp;$A7,Concentrado!$B$2:$B$199, "=Durango")</f>
        <v>267</v>
      </c>
      <c r="E7" s="10">
        <f>SUMIFS(Concentrado!F$2:F$199,Concentrado!$A$2:$A$199,"="&amp;$A7,Concentrado!$B$2:$B$199, "=Durango")</f>
        <v>4532</v>
      </c>
      <c r="F7" s="10">
        <f>SUMIFS(Concentrado!G$2:G$199,Concentrado!$A$2:$A$199,"="&amp;$A7,Concentrado!$B$2:$B$199, "=Durango")</f>
        <v>126</v>
      </c>
      <c r="G7" s="10">
        <f>SUMIFS(Concentrado!H$2:H$199,Concentrado!$A$2:$A$199,"="&amp;$A7,Concentrado!$B$2:$B$199, "=Durango")</f>
        <v>77326</v>
      </c>
      <c r="H7" s="10">
        <f>SUMIFS(Concentrado!I$2:I$199,Concentrado!$A$2:$A$199,"="&amp;$A7,Concentrado!$B$2:$B$199, "=Durango")</f>
        <v>0</v>
      </c>
      <c r="I7" s="10">
        <f>SUMIFS(Concentrado!J$2:J$199,Concentrado!$A$2:$A$199,"="&amp;$A7,Concentrado!$B$2:$B$199, "=Durango")</f>
        <v>95256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G4" sqref="G4"/>
    </sheetView>
  </sheetViews>
  <sheetFormatPr baseColWidth="10" defaultRowHeight="15" x14ac:dyDescent="0.25"/>
  <cols>
    <col min="1" max="1" width="12.140625" customWidth="1"/>
    <col min="2" max="7" width="14.7109375" customWidth="1"/>
    <col min="8" max="8" width="18.7109375" customWidth="1"/>
    <col min="9" max="9" width="14.7109375" customWidth="1"/>
    <col min="10" max="11" width="11.7109375" customWidth="1"/>
    <col min="12" max="12" width="13.7109375" customWidth="1"/>
    <col min="13" max="13" width="11.7109375" customWidth="1"/>
  </cols>
  <sheetData>
    <row r="1" spans="1:9" s="3" customFormat="1" ht="14.25" x14ac:dyDescent="0.2">
      <c r="A1" s="1" t="s">
        <v>0</v>
      </c>
      <c r="B1" s="1" t="s">
        <v>40</v>
      </c>
      <c r="C1" s="1" t="s">
        <v>37</v>
      </c>
      <c r="D1" s="1" t="s">
        <v>36</v>
      </c>
      <c r="E1" s="1" t="s">
        <v>39</v>
      </c>
      <c r="F1" s="1" t="s">
        <v>41</v>
      </c>
      <c r="G1" s="1" t="s">
        <v>38</v>
      </c>
      <c r="H1" s="1" t="s">
        <v>2</v>
      </c>
      <c r="I1" s="1" t="s">
        <v>4</v>
      </c>
    </row>
    <row r="2" spans="1:9" x14ac:dyDescent="0.25">
      <c r="A2" s="7">
        <v>2017</v>
      </c>
      <c r="B2" s="10">
        <f>SUMIFS(Concentrado!C$2:C$199,Concentrado!$A$2:$A$199,"="&amp;$A2,Concentrado!$B$2:$B$199, "=Guanajuato")</f>
        <v>14918</v>
      </c>
      <c r="C2" s="10">
        <f>SUMIFS(Concentrado!D$2:D$199,Concentrado!$A$2:$A$199,"="&amp;$A2,Concentrado!$B$2:$B$199, "=Guanajuato")</f>
        <v>70790</v>
      </c>
      <c r="D2" s="10">
        <f>SUMIFS(Concentrado!E$2:E$199,Concentrado!$A$2:$A$199,"="&amp;$A2,Concentrado!$B$2:$B$199, "=Guanajuato")</f>
        <v>3924</v>
      </c>
      <c r="E2" s="10">
        <f>SUMIFS(Concentrado!F$2:F$199,Concentrado!$A$2:$A$199,"="&amp;$A2,Concentrado!$B$2:$B$199, "=Guanajuato")</f>
        <v>40107</v>
      </c>
      <c r="F2" s="10">
        <f>SUMIFS(Concentrado!G$2:G$199,Concentrado!$A$2:$A$199,"="&amp;$A2,Concentrado!$B$2:$B$199, "=Guanajuato")</f>
        <v>2405</v>
      </c>
      <c r="G2" s="10">
        <f>SUMIFS(Concentrado!H$2:H$199,Concentrado!$A$2:$A$199,"="&amp;$A2,Concentrado!$B$2:$B$199, "=Guanajuato")</f>
        <v>538280</v>
      </c>
      <c r="H2" s="10">
        <f>SUMIFS(Concentrado!I$2:I$199,Concentrado!$A$2:$A$199,"="&amp;$A2,Concentrado!$B$2:$B$199, "=Guanajuato")</f>
        <v>11208</v>
      </c>
      <c r="I2" s="10">
        <f>SUMIFS(Concentrado!J$2:J$199,Concentrado!$A$2:$A$199,"="&amp;$A2,Concentrado!$B$2:$B$199, "=Guanajuato")</f>
        <v>681632</v>
      </c>
    </row>
    <row r="3" spans="1:9" x14ac:dyDescent="0.25">
      <c r="A3" s="7">
        <v>2018</v>
      </c>
      <c r="B3" s="10">
        <f>SUMIFS(Concentrado!C$2:C$199,Concentrado!$A$2:$A$199,"="&amp;$A3,Concentrado!$B$2:$B$199, "=Guanajuato")</f>
        <v>15136</v>
      </c>
      <c r="C3" s="10">
        <f>SUMIFS(Concentrado!D$2:D$199,Concentrado!$A$2:$A$199,"="&amp;$A3,Concentrado!$B$2:$B$199, "=Guanajuato")</f>
        <v>64577</v>
      </c>
      <c r="D3" s="10">
        <f>SUMIFS(Concentrado!E$2:E$199,Concentrado!$A$2:$A$199,"="&amp;$A3,Concentrado!$B$2:$B$199, "=Guanajuato")</f>
        <v>4016</v>
      </c>
      <c r="E3" s="10">
        <f>SUMIFS(Concentrado!F$2:F$199,Concentrado!$A$2:$A$199,"="&amp;$A3,Concentrado!$B$2:$B$199, "=Guanajuato")</f>
        <v>41048</v>
      </c>
      <c r="F3" s="10">
        <f>SUMIFS(Concentrado!G$2:G$199,Concentrado!$A$2:$A$199,"="&amp;$A3,Concentrado!$B$2:$B$199, "=Guanajuato")</f>
        <v>2282</v>
      </c>
      <c r="G3" s="10">
        <f>SUMIFS(Concentrado!H$2:H$199,Concentrado!$A$2:$A$199,"="&amp;$A3,Concentrado!$B$2:$B$199, "=Guanajuato")</f>
        <v>531177</v>
      </c>
      <c r="H3" s="10">
        <f>SUMIFS(Concentrado!I$2:I$199,Concentrado!$A$2:$A$199,"="&amp;$A3,Concentrado!$B$2:$B$199, "=Guanajuato")</f>
        <v>12041</v>
      </c>
      <c r="I3" s="10">
        <f>SUMIFS(Concentrado!J$2:J$199,Concentrado!$A$2:$A$199,"="&amp;$A3,Concentrado!$B$2:$B$199, "=Guanajuato")</f>
        <v>670277</v>
      </c>
    </row>
    <row r="4" spans="1:9" x14ac:dyDescent="0.25">
      <c r="A4" s="7">
        <v>2019</v>
      </c>
      <c r="B4" s="10">
        <f>SUMIFS(Concentrado!C$2:C$199,Concentrado!$A$2:$A$199,"="&amp;$A4,Concentrado!$B$2:$B$199, "=Guanajuato")</f>
        <v>21500</v>
      </c>
      <c r="C4" s="10">
        <f>SUMIFS(Concentrado!D$2:D$199,Concentrado!$A$2:$A$199,"="&amp;$A4,Concentrado!$B$2:$B$199, "=Guanajuato")</f>
        <v>67865</v>
      </c>
      <c r="D4" s="10">
        <f>SUMIFS(Concentrado!E$2:E$199,Concentrado!$A$2:$A$199,"="&amp;$A4,Concentrado!$B$2:$B$199, "=Guanajuato")</f>
        <v>4291</v>
      </c>
      <c r="E4" s="10">
        <f>SUMIFS(Concentrado!F$2:F$199,Concentrado!$A$2:$A$199,"="&amp;$A4,Concentrado!$B$2:$B$199, "=Guanajuato")</f>
        <v>38420</v>
      </c>
      <c r="F4" s="10">
        <f>SUMIFS(Concentrado!G$2:G$199,Concentrado!$A$2:$A$199,"="&amp;$A4,Concentrado!$B$2:$B$199, "=Guanajuato")</f>
        <v>2638</v>
      </c>
      <c r="G4" s="10">
        <f>SUMIFS(Concentrado!H$2:H$199,Concentrado!$A$2:$A$199,"="&amp;$A4,Concentrado!$B$2:$B$199, "=Guanajuato")</f>
        <v>573748</v>
      </c>
      <c r="H4" s="10">
        <f>SUMIFS(Concentrado!I$2:I$199,Concentrado!$A$2:$A$199,"="&amp;$A4,Concentrado!$B$2:$B$199, "=Guanajuato")</f>
        <v>1318</v>
      </c>
      <c r="I4" s="10">
        <f>SUMIFS(Concentrado!J$2:J$199,Concentrado!$A$2:$A$199,"="&amp;$A4,Concentrado!$B$2:$B$199, "=Guanajuato")</f>
        <v>709780</v>
      </c>
    </row>
    <row r="5" spans="1:9" x14ac:dyDescent="0.25">
      <c r="A5" s="7">
        <v>2020</v>
      </c>
      <c r="B5" s="10">
        <f>SUMIFS(Concentrado!C$2:C$199,Concentrado!$A$2:$A$199,"="&amp;$A5,Concentrado!$B$2:$B$199, "=Guanajuato")</f>
        <v>14567</v>
      </c>
      <c r="C5" s="10">
        <f>SUMIFS(Concentrado!D$2:D$199,Concentrado!$A$2:$A$199,"="&amp;$A5,Concentrado!$B$2:$B$199, "=Guanajuato")</f>
        <v>53318</v>
      </c>
      <c r="D5" s="10">
        <f>SUMIFS(Concentrado!E$2:E$199,Concentrado!$A$2:$A$199,"="&amp;$A5,Concentrado!$B$2:$B$199, "=Guanajuato")</f>
        <v>4138</v>
      </c>
      <c r="E5" s="10">
        <f>SUMIFS(Concentrado!F$2:F$199,Concentrado!$A$2:$A$199,"="&amp;$A5,Concentrado!$B$2:$B$199, "=Guanajuato")</f>
        <v>27245</v>
      </c>
      <c r="F5" s="10">
        <f>SUMIFS(Concentrado!G$2:G$199,Concentrado!$A$2:$A$199,"="&amp;$A5,Concentrado!$B$2:$B$199, "=Guanajuato")</f>
        <v>2108</v>
      </c>
      <c r="G5" s="10">
        <f>SUMIFS(Concentrado!H$2:H$199,Concentrado!$A$2:$A$199,"="&amp;$A5,Concentrado!$B$2:$B$199, "=Guanajuato")</f>
        <v>501267</v>
      </c>
      <c r="H5" s="10">
        <f>SUMIFS(Concentrado!I$2:I$199,Concentrado!$A$2:$A$199,"="&amp;$A5,Concentrado!$B$2:$B$199, "=Guanajuato")</f>
        <v>8</v>
      </c>
      <c r="I5" s="10">
        <f>SUMIFS(Concentrado!J$2:J$199,Concentrado!$A$2:$A$199,"="&amp;$A5,Concentrado!$B$2:$B$199, "=Guanajuato")</f>
        <v>602651</v>
      </c>
    </row>
    <row r="6" spans="1:9" x14ac:dyDescent="0.25">
      <c r="A6" s="7">
        <v>2021</v>
      </c>
      <c r="B6" s="10">
        <f>SUMIFS(Concentrado!C$2:C$199,Concentrado!$A$2:$A$199,"="&amp;$A6,Concentrado!$B$2:$B$199, "=Guanajuato")</f>
        <v>15591</v>
      </c>
      <c r="C6" s="10">
        <f>SUMIFS(Concentrado!D$2:D$199,Concentrado!$A$2:$A$199,"="&amp;$A6,Concentrado!$B$2:$B$199, "=Guanajuato")</f>
        <v>52802</v>
      </c>
      <c r="D6" s="10">
        <f>SUMIFS(Concentrado!E$2:E$199,Concentrado!$A$2:$A$199,"="&amp;$A6,Concentrado!$B$2:$B$199, "=Guanajuato")</f>
        <v>5779</v>
      </c>
      <c r="E6" s="10">
        <f>SUMIFS(Concentrado!F$2:F$199,Concentrado!$A$2:$A$199,"="&amp;$A6,Concentrado!$B$2:$B$199, "=Guanajuato")</f>
        <v>20645</v>
      </c>
      <c r="F6" s="10">
        <f>SUMIFS(Concentrado!G$2:G$199,Concentrado!$A$2:$A$199,"="&amp;$A6,Concentrado!$B$2:$B$199, "=Guanajuato")</f>
        <v>2674</v>
      </c>
      <c r="G6" s="10">
        <f>SUMIFS(Concentrado!H$2:H$199,Concentrado!$A$2:$A$199,"="&amp;$A6,Concentrado!$B$2:$B$199, "=Guanajuato")</f>
        <v>499562</v>
      </c>
      <c r="H6" s="10">
        <f>SUMIFS(Concentrado!I$2:I$199,Concentrado!$A$2:$A$199,"="&amp;$A6,Concentrado!$B$2:$B$199, "=Guanajuato")</f>
        <v>0</v>
      </c>
      <c r="I6" s="10">
        <f>SUMIFS(Concentrado!J$2:J$199,Concentrado!$A$2:$A$199,"="&amp;$A6,Concentrado!$B$2:$B$199, "=Guanajuato")</f>
        <v>597053</v>
      </c>
    </row>
    <row r="7" spans="1:9" x14ac:dyDescent="0.25">
      <c r="A7" s="7">
        <v>2022</v>
      </c>
      <c r="B7" s="10">
        <f>SUMIFS(Concentrado!C$2:C$199,Concentrado!$A$2:$A$199,"="&amp;$A7,Concentrado!$B$2:$B$199, "=Guanajuato")</f>
        <v>17309</v>
      </c>
      <c r="C7" s="10">
        <f>SUMIFS(Concentrado!D$2:D$199,Concentrado!$A$2:$A$199,"="&amp;$A7,Concentrado!$B$2:$B$199, "=Guanajuato")</f>
        <v>56352</v>
      </c>
      <c r="D7" s="10">
        <f>SUMIFS(Concentrado!E$2:E$199,Concentrado!$A$2:$A$199,"="&amp;$A7,Concentrado!$B$2:$B$199, "=Guanajuato")</f>
        <v>6636</v>
      </c>
      <c r="E7" s="10">
        <f>SUMIFS(Concentrado!F$2:F$199,Concentrado!$A$2:$A$199,"="&amp;$A7,Concentrado!$B$2:$B$199, "=Guanajuato")</f>
        <v>19673</v>
      </c>
      <c r="F7" s="10">
        <f>SUMIFS(Concentrado!G$2:G$199,Concentrado!$A$2:$A$199,"="&amp;$A7,Concentrado!$B$2:$B$199, "=Guanajuato")</f>
        <v>3368</v>
      </c>
      <c r="G7" s="10">
        <f>SUMIFS(Concentrado!H$2:H$199,Concentrado!$A$2:$A$199,"="&amp;$A7,Concentrado!$B$2:$B$199, "=Guanajuato")</f>
        <v>492903</v>
      </c>
      <c r="H7" s="10">
        <f>SUMIFS(Concentrado!I$2:I$199,Concentrado!$A$2:$A$199,"="&amp;$A7,Concentrado!$B$2:$B$199, "=Guanajuato")</f>
        <v>0</v>
      </c>
      <c r="I7" s="10">
        <f>SUMIFS(Concentrado!J$2:J$199,Concentrado!$A$2:$A$199,"="&amp;$A7,Concentrado!$B$2:$B$199, "=Guanajuato")</f>
        <v>596241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I7" sqref="I7"/>
    </sheetView>
  </sheetViews>
  <sheetFormatPr baseColWidth="10" defaultRowHeight="15" x14ac:dyDescent="0.25"/>
  <cols>
    <col min="1" max="1" width="12.140625" customWidth="1"/>
    <col min="2" max="7" width="14.7109375" customWidth="1"/>
    <col min="8" max="8" width="18.7109375" customWidth="1"/>
    <col min="9" max="9" width="14.7109375" customWidth="1"/>
    <col min="10" max="11" width="11.7109375" customWidth="1"/>
    <col min="12" max="12" width="13.7109375" customWidth="1"/>
    <col min="13" max="13" width="11.7109375" customWidth="1"/>
  </cols>
  <sheetData>
    <row r="1" spans="1:9" s="3" customFormat="1" ht="14.25" x14ac:dyDescent="0.2">
      <c r="A1" s="1" t="s">
        <v>0</v>
      </c>
      <c r="B1" s="1" t="s">
        <v>40</v>
      </c>
      <c r="C1" s="1" t="s">
        <v>37</v>
      </c>
      <c r="D1" s="1" t="s">
        <v>36</v>
      </c>
      <c r="E1" s="1" t="s">
        <v>39</v>
      </c>
      <c r="F1" s="1" t="s">
        <v>41</v>
      </c>
      <c r="G1" s="1" t="s">
        <v>38</v>
      </c>
      <c r="H1" s="1" t="s">
        <v>2</v>
      </c>
      <c r="I1" s="1" t="s">
        <v>4</v>
      </c>
    </row>
    <row r="2" spans="1:9" x14ac:dyDescent="0.25">
      <c r="A2" s="7">
        <v>2017</v>
      </c>
      <c r="B2" s="10">
        <f>SUMIFS(Concentrado!C$2:C$199,Concentrado!$A$2:$A$199,"="&amp;$A2,Concentrado!$B$2:$B$199, "=Guerrero")</f>
        <v>5280</v>
      </c>
      <c r="C2" s="10">
        <f>SUMIFS(Concentrado!D$2:D$199,Concentrado!$A$2:$A$199,"="&amp;$A2,Concentrado!$B$2:$B$199, "=Guerrero")</f>
        <v>35863</v>
      </c>
      <c r="D2" s="10">
        <f>SUMIFS(Concentrado!E$2:E$199,Concentrado!$A$2:$A$199,"="&amp;$A2,Concentrado!$B$2:$B$199, "=Guerrero")</f>
        <v>2198</v>
      </c>
      <c r="E2" s="10">
        <f>SUMIFS(Concentrado!F$2:F$199,Concentrado!$A$2:$A$199,"="&amp;$A2,Concentrado!$B$2:$B$199, "=Guerrero")</f>
        <v>11623</v>
      </c>
      <c r="F2" s="10">
        <f>SUMIFS(Concentrado!G$2:G$199,Concentrado!$A$2:$A$199,"="&amp;$A2,Concentrado!$B$2:$B$199, "=Guerrero")</f>
        <v>1414</v>
      </c>
      <c r="G2" s="10">
        <f>SUMIFS(Concentrado!H$2:H$199,Concentrado!$A$2:$A$199,"="&amp;$A2,Concentrado!$B$2:$B$199, "=Guerrero")</f>
        <v>103505</v>
      </c>
      <c r="H2" s="10">
        <f>SUMIFS(Concentrado!I$2:I$199,Concentrado!$A$2:$A$199,"="&amp;$A2,Concentrado!$B$2:$B$199, "=Guerrero")</f>
        <v>2548</v>
      </c>
      <c r="I2" s="10">
        <f>SUMIFS(Concentrado!J$2:J$199,Concentrado!$A$2:$A$199,"="&amp;$A2,Concentrado!$B$2:$B$199, "=Guerrero")</f>
        <v>162431</v>
      </c>
    </row>
    <row r="3" spans="1:9" x14ac:dyDescent="0.25">
      <c r="A3" s="7">
        <v>2018</v>
      </c>
      <c r="B3" s="10">
        <f>SUMIFS(Concentrado!C$2:C$199,Concentrado!$A$2:$A$199,"="&amp;$A3,Concentrado!$B$2:$B$199, "=Guerrero")</f>
        <v>5331</v>
      </c>
      <c r="C3" s="10">
        <f>SUMIFS(Concentrado!D$2:D$199,Concentrado!$A$2:$A$199,"="&amp;$A3,Concentrado!$B$2:$B$199, "=Guerrero")</f>
        <v>33021</v>
      </c>
      <c r="D3" s="10">
        <f>SUMIFS(Concentrado!E$2:E$199,Concentrado!$A$2:$A$199,"="&amp;$A3,Concentrado!$B$2:$B$199, "=Guerrero")</f>
        <v>1917</v>
      </c>
      <c r="E3" s="10">
        <f>SUMIFS(Concentrado!F$2:F$199,Concentrado!$A$2:$A$199,"="&amp;$A3,Concentrado!$B$2:$B$199, "=Guerrero")</f>
        <v>11792</v>
      </c>
      <c r="F3" s="10">
        <f>SUMIFS(Concentrado!G$2:G$199,Concentrado!$A$2:$A$199,"="&amp;$A3,Concentrado!$B$2:$B$199, "=Guerrero")</f>
        <v>1182</v>
      </c>
      <c r="G3" s="10">
        <f>SUMIFS(Concentrado!H$2:H$199,Concentrado!$A$2:$A$199,"="&amp;$A3,Concentrado!$B$2:$B$199, "=Guerrero")</f>
        <v>102310</v>
      </c>
      <c r="H3" s="10">
        <f>SUMIFS(Concentrado!I$2:I$199,Concentrado!$A$2:$A$199,"="&amp;$A3,Concentrado!$B$2:$B$199, "=Guerrero")</f>
        <v>3088</v>
      </c>
      <c r="I3" s="10">
        <f>SUMIFS(Concentrado!J$2:J$199,Concentrado!$A$2:$A$199,"="&amp;$A3,Concentrado!$B$2:$B$199, "=Guerrero")</f>
        <v>158641</v>
      </c>
    </row>
    <row r="4" spans="1:9" x14ac:dyDescent="0.25">
      <c r="A4" s="7">
        <v>2019</v>
      </c>
      <c r="B4" s="10">
        <f>SUMIFS(Concentrado!C$2:C$199,Concentrado!$A$2:$A$199,"="&amp;$A4,Concentrado!$B$2:$B$199, "=Guerrero")</f>
        <v>3837</v>
      </c>
      <c r="C4" s="10">
        <f>SUMIFS(Concentrado!D$2:D$199,Concentrado!$A$2:$A$199,"="&amp;$A4,Concentrado!$B$2:$B$199, "=Guerrero")</f>
        <v>33694</v>
      </c>
      <c r="D4" s="10">
        <f>SUMIFS(Concentrado!E$2:E$199,Concentrado!$A$2:$A$199,"="&amp;$A4,Concentrado!$B$2:$B$199, "=Guerrero")</f>
        <v>1598</v>
      </c>
      <c r="E4" s="10">
        <f>SUMIFS(Concentrado!F$2:F$199,Concentrado!$A$2:$A$199,"="&amp;$A4,Concentrado!$B$2:$B$199, "=Guerrero")</f>
        <v>11971</v>
      </c>
      <c r="F4" s="10">
        <f>SUMIFS(Concentrado!G$2:G$199,Concentrado!$A$2:$A$199,"="&amp;$A4,Concentrado!$B$2:$B$199, "=Guerrero")</f>
        <v>965</v>
      </c>
      <c r="G4" s="10">
        <f>SUMIFS(Concentrado!H$2:H$199,Concentrado!$A$2:$A$199,"="&amp;$A4,Concentrado!$B$2:$B$199, "=Guerrero")</f>
        <v>112994</v>
      </c>
      <c r="H4" s="10">
        <f>SUMIFS(Concentrado!I$2:I$199,Concentrado!$A$2:$A$199,"="&amp;$A4,Concentrado!$B$2:$B$199, "=Guerrero")</f>
        <v>2335</v>
      </c>
      <c r="I4" s="10">
        <f>SUMIFS(Concentrado!J$2:J$199,Concentrado!$A$2:$A$199,"="&amp;$A4,Concentrado!$B$2:$B$199, "=Guerrero")</f>
        <v>167394</v>
      </c>
    </row>
    <row r="5" spans="1:9" x14ac:dyDescent="0.25">
      <c r="A5" s="7">
        <v>2020</v>
      </c>
      <c r="B5" s="10">
        <f>SUMIFS(Concentrado!C$2:C$199,Concentrado!$A$2:$A$199,"="&amp;$A5,Concentrado!$B$2:$B$199, "=Guerrero")</f>
        <v>3216</v>
      </c>
      <c r="C5" s="10">
        <f>SUMIFS(Concentrado!D$2:D$199,Concentrado!$A$2:$A$199,"="&amp;$A5,Concentrado!$B$2:$B$199, "=Guerrero")</f>
        <v>22359</v>
      </c>
      <c r="D5" s="10">
        <f>SUMIFS(Concentrado!E$2:E$199,Concentrado!$A$2:$A$199,"="&amp;$A5,Concentrado!$B$2:$B$199, "=Guerrero")</f>
        <v>1393</v>
      </c>
      <c r="E5" s="10">
        <f>SUMIFS(Concentrado!F$2:F$199,Concentrado!$A$2:$A$199,"="&amp;$A5,Concentrado!$B$2:$B$199, "=Guerrero")</f>
        <v>10940</v>
      </c>
      <c r="F5" s="10">
        <f>SUMIFS(Concentrado!G$2:G$199,Concentrado!$A$2:$A$199,"="&amp;$A5,Concentrado!$B$2:$B$199, "=Guerrero")</f>
        <v>599</v>
      </c>
      <c r="G5" s="10">
        <f>SUMIFS(Concentrado!H$2:H$199,Concentrado!$A$2:$A$199,"="&amp;$A5,Concentrado!$B$2:$B$199, "=Guerrero")</f>
        <v>89514</v>
      </c>
      <c r="H5" s="10">
        <f>SUMIFS(Concentrado!I$2:I$199,Concentrado!$A$2:$A$199,"="&amp;$A5,Concentrado!$B$2:$B$199, "=Guerrero")</f>
        <v>0</v>
      </c>
      <c r="I5" s="10">
        <f>SUMIFS(Concentrado!J$2:J$199,Concentrado!$A$2:$A$199,"="&amp;$A5,Concentrado!$B$2:$B$199, "=Guerrero")</f>
        <v>128021</v>
      </c>
    </row>
    <row r="6" spans="1:9" x14ac:dyDescent="0.25">
      <c r="A6" s="7">
        <v>2021</v>
      </c>
      <c r="B6" s="10">
        <f>SUMIFS(Concentrado!C$2:C$199,Concentrado!$A$2:$A$199,"="&amp;$A6,Concentrado!$B$2:$B$199, "=Guerrero")</f>
        <v>2148</v>
      </c>
      <c r="C6" s="10">
        <f>SUMIFS(Concentrado!D$2:D$199,Concentrado!$A$2:$A$199,"="&amp;$A6,Concentrado!$B$2:$B$199, "=Guerrero")</f>
        <v>22881</v>
      </c>
      <c r="D6" s="10">
        <f>SUMIFS(Concentrado!E$2:E$199,Concentrado!$A$2:$A$199,"="&amp;$A6,Concentrado!$B$2:$B$199, "=Guerrero")</f>
        <v>1476</v>
      </c>
      <c r="E6" s="10">
        <f>SUMIFS(Concentrado!F$2:F$199,Concentrado!$A$2:$A$199,"="&amp;$A6,Concentrado!$B$2:$B$199, "=Guerrero")</f>
        <v>14550</v>
      </c>
      <c r="F6" s="10">
        <f>SUMIFS(Concentrado!G$2:G$199,Concentrado!$A$2:$A$199,"="&amp;$A6,Concentrado!$B$2:$B$199, "=Guerrero")</f>
        <v>527</v>
      </c>
      <c r="G6" s="10">
        <f>SUMIFS(Concentrado!H$2:H$199,Concentrado!$A$2:$A$199,"="&amp;$A6,Concentrado!$B$2:$B$199, "=Guerrero")</f>
        <v>91243</v>
      </c>
      <c r="H6" s="10">
        <f>SUMIFS(Concentrado!I$2:I$199,Concentrado!$A$2:$A$199,"="&amp;$A6,Concentrado!$B$2:$B$199, "=Guerrero")</f>
        <v>0</v>
      </c>
      <c r="I6" s="10">
        <f>SUMIFS(Concentrado!J$2:J$199,Concentrado!$A$2:$A$199,"="&amp;$A6,Concentrado!$B$2:$B$199, "=Guerrero")</f>
        <v>132825</v>
      </c>
    </row>
    <row r="7" spans="1:9" x14ac:dyDescent="0.25">
      <c r="A7" s="7">
        <v>2022</v>
      </c>
      <c r="B7" s="10">
        <f>SUMIFS(Concentrado!C$2:C$199,Concentrado!$A$2:$A$199,"="&amp;$A7,Concentrado!$B$2:$B$199, "=Guerrero")</f>
        <v>2706</v>
      </c>
      <c r="C7" s="10">
        <f>SUMIFS(Concentrado!D$2:D$199,Concentrado!$A$2:$A$199,"="&amp;$A7,Concentrado!$B$2:$B$199, "=Guerrero")</f>
        <v>23454</v>
      </c>
      <c r="D7" s="10">
        <f>SUMIFS(Concentrado!E$2:E$199,Concentrado!$A$2:$A$199,"="&amp;$A7,Concentrado!$B$2:$B$199, "=Guerrero")</f>
        <v>1428</v>
      </c>
      <c r="E7" s="10">
        <f>SUMIFS(Concentrado!F$2:F$199,Concentrado!$A$2:$A$199,"="&amp;$A7,Concentrado!$B$2:$B$199, "=Guerrero")</f>
        <v>12800</v>
      </c>
      <c r="F7" s="10">
        <f>SUMIFS(Concentrado!G$2:G$199,Concentrado!$A$2:$A$199,"="&amp;$A7,Concentrado!$B$2:$B$199, "=Guerrero")</f>
        <v>879</v>
      </c>
      <c r="G7" s="10">
        <f>SUMIFS(Concentrado!H$2:H$199,Concentrado!$A$2:$A$199,"="&amp;$A7,Concentrado!$B$2:$B$199, "=Guerrero")</f>
        <v>97139</v>
      </c>
      <c r="H7" s="10">
        <f>SUMIFS(Concentrado!I$2:I$199,Concentrado!$A$2:$A$199,"="&amp;$A7,Concentrado!$B$2:$B$199, "=Guerrero")</f>
        <v>0</v>
      </c>
      <c r="I7" s="10">
        <f>SUMIFS(Concentrado!J$2:J$199,Concentrado!$A$2:$A$199,"="&amp;$A7,Concentrado!$B$2:$B$199, "=Guerrero")</f>
        <v>138406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I7" sqref="I7"/>
    </sheetView>
  </sheetViews>
  <sheetFormatPr baseColWidth="10" defaultRowHeight="15" x14ac:dyDescent="0.25"/>
  <cols>
    <col min="1" max="1" width="12.140625" customWidth="1"/>
    <col min="2" max="7" width="14.7109375" customWidth="1"/>
    <col min="8" max="8" width="18.7109375" customWidth="1"/>
    <col min="9" max="9" width="14.7109375" customWidth="1"/>
    <col min="10" max="11" width="11.7109375" customWidth="1"/>
    <col min="12" max="12" width="13.7109375" customWidth="1"/>
    <col min="13" max="13" width="11.7109375" customWidth="1"/>
  </cols>
  <sheetData>
    <row r="1" spans="1:9" s="3" customFormat="1" ht="14.25" x14ac:dyDescent="0.2">
      <c r="A1" s="1" t="s">
        <v>0</v>
      </c>
      <c r="B1" s="1" t="s">
        <v>40</v>
      </c>
      <c r="C1" s="1" t="s">
        <v>37</v>
      </c>
      <c r="D1" s="1" t="s">
        <v>36</v>
      </c>
      <c r="E1" s="1" t="s">
        <v>39</v>
      </c>
      <c r="F1" s="1" t="s">
        <v>41</v>
      </c>
      <c r="G1" s="1" t="s">
        <v>38</v>
      </c>
      <c r="H1" s="1" t="s">
        <v>2</v>
      </c>
      <c r="I1" s="1" t="s">
        <v>4</v>
      </c>
    </row>
    <row r="2" spans="1:9" x14ac:dyDescent="0.25">
      <c r="A2" s="7">
        <v>2017</v>
      </c>
      <c r="B2" s="10">
        <f>SUMIFS(Concentrado!C$2:C$199,Concentrado!$A$2:$A$199,"="&amp;$A2,Concentrado!$B$2:$B$199, "=Hidalgo")</f>
        <v>3717</v>
      </c>
      <c r="C2" s="10">
        <f>SUMIFS(Concentrado!D$2:D$199,Concentrado!$A$2:$A$199,"="&amp;$A2,Concentrado!$B$2:$B$199, "=Hidalgo")</f>
        <v>25712</v>
      </c>
      <c r="D2" s="10">
        <f>SUMIFS(Concentrado!E$2:E$199,Concentrado!$A$2:$A$199,"="&amp;$A2,Concentrado!$B$2:$B$199, "=Hidalgo")</f>
        <v>378</v>
      </c>
      <c r="E2" s="10">
        <f>SUMIFS(Concentrado!F$2:F$199,Concentrado!$A$2:$A$199,"="&amp;$A2,Concentrado!$B$2:$B$199, "=Hidalgo")</f>
        <v>10345</v>
      </c>
      <c r="F2" s="10">
        <f>SUMIFS(Concentrado!G$2:G$199,Concentrado!$A$2:$A$199,"="&amp;$A2,Concentrado!$B$2:$B$199, "=Hidalgo")</f>
        <v>779</v>
      </c>
      <c r="G2" s="10">
        <f>SUMIFS(Concentrado!H$2:H$199,Concentrado!$A$2:$A$199,"="&amp;$A2,Concentrado!$B$2:$B$199, "=Hidalgo")</f>
        <v>99816</v>
      </c>
      <c r="H2" s="10">
        <f>SUMIFS(Concentrado!I$2:I$199,Concentrado!$A$2:$A$199,"="&amp;$A2,Concentrado!$B$2:$B$199, "=Hidalgo")</f>
        <v>1058</v>
      </c>
      <c r="I2" s="10">
        <f>SUMIFS(Concentrado!J$2:J$199,Concentrado!$A$2:$A$199,"="&amp;$A2,Concentrado!$B$2:$B$199, "=Hidalgo")</f>
        <v>141805</v>
      </c>
    </row>
    <row r="3" spans="1:9" x14ac:dyDescent="0.25">
      <c r="A3" s="7">
        <v>2018</v>
      </c>
      <c r="B3" s="10">
        <f>SUMIFS(Concentrado!C$2:C$199,Concentrado!$A$2:$A$199,"="&amp;$A3,Concentrado!$B$2:$B$199, "=Hidalgo")</f>
        <v>4358</v>
      </c>
      <c r="C3" s="10">
        <f>SUMIFS(Concentrado!D$2:D$199,Concentrado!$A$2:$A$199,"="&amp;$A3,Concentrado!$B$2:$B$199, "=Hidalgo")</f>
        <v>26234</v>
      </c>
      <c r="D3" s="10">
        <f>SUMIFS(Concentrado!E$2:E$199,Concentrado!$A$2:$A$199,"="&amp;$A3,Concentrado!$B$2:$B$199, "=Hidalgo")</f>
        <v>516</v>
      </c>
      <c r="E3" s="10">
        <f>SUMIFS(Concentrado!F$2:F$199,Concentrado!$A$2:$A$199,"="&amp;$A3,Concentrado!$B$2:$B$199, "=Hidalgo")</f>
        <v>10705</v>
      </c>
      <c r="F3" s="10">
        <f>SUMIFS(Concentrado!G$2:G$199,Concentrado!$A$2:$A$199,"="&amp;$A3,Concentrado!$B$2:$B$199, "=Hidalgo")</f>
        <v>837</v>
      </c>
      <c r="G3" s="10">
        <f>SUMIFS(Concentrado!H$2:H$199,Concentrado!$A$2:$A$199,"="&amp;$A3,Concentrado!$B$2:$B$199, "=Hidalgo")</f>
        <v>109330</v>
      </c>
      <c r="H3" s="10">
        <f>SUMIFS(Concentrado!I$2:I$199,Concentrado!$A$2:$A$199,"="&amp;$A3,Concentrado!$B$2:$B$199, "=Hidalgo")</f>
        <v>279</v>
      </c>
      <c r="I3" s="10">
        <f>SUMIFS(Concentrado!J$2:J$199,Concentrado!$A$2:$A$199,"="&amp;$A3,Concentrado!$B$2:$B$199, "=Hidalgo")</f>
        <v>152259</v>
      </c>
    </row>
    <row r="4" spans="1:9" x14ac:dyDescent="0.25">
      <c r="A4" s="7">
        <v>2019</v>
      </c>
      <c r="B4" s="10">
        <f>SUMIFS(Concentrado!C$2:C$199,Concentrado!$A$2:$A$199,"="&amp;$A4,Concentrado!$B$2:$B$199, "=Hidalgo")</f>
        <v>4502</v>
      </c>
      <c r="C4" s="10">
        <f>SUMIFS(Concentrado!D$2:D$199,Concentrado!$A$2:$A$199,"="&amp;$A4,Concentrado!$B$2:$B$199, "=Hidalgo")</f>
        <v>25758</v>
      </c>
      <c r="D4" s="10">
        <f>SUMIFS(Concentrado!E$2:E$199,Concentrado!$A$2:$A$199,"="&amp;$A4,Concentrado!$B$2:$B$199, "=Hidalgo")</f>
        <v>514</v>
      </c>
      <c r="E4" s="10">
        <f>SUMIFS(Concentrado!F$2:F$199,Concentrado!$A$2:$A$199,"="&amp;$A4,Concentrado!$B$2:$B$199, "=Hidalgo")</f>
        <v>10064</v>
      </c>
      <c r="F4" s="10">
        <f>SUMIFS(Concentrado!G$2:G$199,Concentrado!$A$2:$A$199,"="&amp;$A4,Concentrado!$B$2:$B$199, "=Hidalgo")</f>
        <v>240</v>
      </c>
      <c r="G4" s="10">
        <f>SUMIFS(Concentrado!H$2:H$199,Concentrado!$A$2:$A$199,"="&amp;$A4,Concentrado!$B$2:$B$199, "=Hidalgo")</f>
        <v>118838</v>
      </c>
      <c r="H4" s="10">
        <f>SUMIFS(Concentrado!I$2:I$199,Concentrado!$A$2:$A$199,"="&amp;$A4,Concentrado!$B$2:$B$199, "=Hidalgo")</f>
        <v>9</v>
      </c>
      <c r="I4" s="10">
        <f>SUMIFS(Concentrado!J$2:J$199,Concentrado!$A$2:$A$199,"="&amp;$A4,Concentrado!$B$2:$B$199, "=Hidalgo")</f>
        <v>159925</v>
      </c>
    </row>
    <row r="5" spans="1:9" x14ac:dyDescent="0.25">
      <c r="A5" s="7">
        <v>2020</v>
      </c>
      <c r="B5" s="10">
        <f>SUMIFS(Concentrado!C$2:C$199,Concentrado!$A$2:$A$199,"="&amp;$A5,Concentrado!$B$2:$B$199, "=Hidalgo")</f>
        <v>2679</v>
      </c>
      <c r="C5" s="10">
        <f>SUMIFS(Concentrado!D$2:D$199,Concentrado!$A$2:$A$199,"="&amp;$A5,Concentrado!$B$2:$B$199, "=Hidalgo")</f>
        <v>17480</v>
      </c>
      <c r="D5" s="10">
        <f>SUMIFS(Concentrado!E$2:E$199,Concentrado!$A$2:$A$199,"="&amp;$A5,Concentrado!$B$2:$B$199, "=Hidalgo")</f>
        <v>230</v>
      </c>
      <c r="E5" s="10">
        <f>SUMIFS(Concentrado!F$2:F$199,Concentrado!$A$2:$A$199,"="&amp;$A5,Concentrado!$B$2:$B$199, "=Hidalgo")</f>
        <v>8748</v>
      </c>
      <c r="F5" s="10">
        <f>SUMIFS(Concentrado!G$2:G$199,Concentrado!$A$2:$A$199,"="&amp;$A5,Concentrado!$B$2:$B$199, "=Hidalgo")</f>
        <v>230</v>
      </c>
      <c r="G5" s="10">
        <f>SUMIFS(Concentrado!H$2:H$199,Concentrado!$A$2:$A$199,"="&amp;$A5,Concentrado!$B$2:$B$199, "=Hidalgo")</f>
        <v>79400</v>
      </c>
      <c r="H5" s="10">
        <f>SUMIFS(Concentrado!I$2:I$199,Concentrado!$A$2:$A$199,"="&amp;$A5,Concentrado!$B$2:$B$199, "=Hidalgo")</f>
        <v>7</v>
      </c>
      <c r="I5" s="10">
        <f>SUMIFS(Concentrado!J$2:J$199,Concentrado!$A$2:$A$199,"="&amp;$A5,Concentrado!$B$2:$B$199, "=Hidalgo")</f>
        <v>108774</v>
      </c>
    </row>
    <row r="6" spans="1:9" x14ac:dyDescent="0.25">
      <c r="A6" s="7">
        <v>2021</v>
      </c>
      <c r="B6" s="10">
        <f>SUMIFS(Concentrado!C$2:C$199,Concentrado!$A$2:$A$199,"="&amp;$A6,Concentrado!$B$2:$B$199, "=Hidalgo")</f>
        <v>2844</v>
      </c>
      <c r="C6" s="10">
        <f>SUMIFS(Concentrado!D$2:D$199,Concentrado!$A$2:$A$199,"="&amp;$A6,Concentrado!$B$2:$B$199, "=Hidalgo")</f>
        <v>20161</v>
      </c>
      <c r="D6" s="10">
        <f>SUMIFS(Concentrado!E$2:E$199,Concentrado!$A$2:$A$199,"="&amp;$A6,Concentrado!$B$2:$B$199, "=Hidalgo")</f>
        <v>251</v>
      </c>
      <c r="E6" s="10">
        <f>SUMIFS(Concentrado!F$2:F$199,Concentrado!$A$2:$A$199,"="&amp;$A6,Concentrado!$B$2:$B$199, "=Hidalgo")</f>
        <v>7360</v>
      </c>
      <c r="F6" s="10">
        <f>SUMIFS(Concentrado!G$2:G$199,Concentrado!$A$2:$A$199,"="&amp;$A6,Concentrado!$B$2:$B$199, "=Hidalgo")</f>
        <v>257</v>
      </c>
      <c r="G6" s="10">
        <f>SUMIFS(Concentrado!H$2:H$199,Concentrado!$A$2:$A$199,"="&amp;$A6,Concentrado!$B$2:$B$199, "=Hidalgo")</f>
        <v>91652</v>
      </c>
      <c r="H6" s="10">
        <f>SUMIFS(Concentrado!I$2:I$199,Concentrado!$A$2:$A$199,"="&amp;$A6,Concentrado!$B$2:$B$199, "=Hidalgo")</f>
        <v>0</v>
      </c>
      <c r="I6" s="10">
        <f>SUMIFS(Concentrado!J$2:J$199,Concentrado!$A$2:$A$199,"="&amp;$A6,Concentrado!$B$2:$B$199, "=Hidalgo")</f>
        <v>122525</v>
      </c>
    </row>
    <row r="7" spans="1:9" x14ac:dyDescent="0.25">
      <c r="A7" s="7">
        <v>2022</v>
      </c>
      <c r="B7" s="10">
        <f>SUMIFS(Concentrado!C$2:C$199,Concentrado!$A$2:$A$199,"="&amp;$A7,Concentrado!$B$2:$B$199, "=Hidalgo")</f>
        <v>3239</v>
      </c>
      <c r="C7" s="10">
        <f>SUMIFS(Concentrado!D$2:D$199,Concentrado!$A$2:$A$199,"="&amp;$A7,Concentrado!$B$2:$B$199, "=Hidalgo")</f>
        <v>21752</v>
      </c>
      <c r="D7" s="10">
        <f>SUMIFS(Concentrado!E$2:E$199,Concentrado!$A$2:$A$199,"="&amp;$A7,Concentrado!$B$2:$B$199, "=Hidalgo")</f>
        <v>300</v>
      </c>
      <c r="E7" s="10">
        <f>SUMIFS(Concentrado!F$2:F$199,Concentrado!$A$2:$A$199,"="&amp;$A7,Concentrado!$B$2:$B$199, "=Hidalgo")</f>
        <v>6644</v>
      </c>
      <c r="F7" s="10">
        <f>SUMIFS(Concentrado!G$2:G$199,Concentrado!$A$2:$A$199,"="&amp;$A7,Concentrado!$B$2:$B$199, "=Hidalgo")</f>
        <v>314</v>
      </c>
      <c r="G7" s="10">
        <f>SUMIFS(Concentrado!H$2:H$199,Concentrado!$A$2:$A$199,"="&amp;$A7,Concentrado!$B$2:$B$199, "=Hidalgo")</f>
        <v>100480</v>
      </c>
      <c r="H7" s="10">
        <f>SUMIFS(Concentrado!I$2:I$199,Concentrado!$A$2:$A$199,"="&amp;$A7,Concentrado!$B$2:$B$199, "=Hidalgo")</f>
        <v>0</v>
      </c>
      <c r="I7" s="10">
        <f>SUMIFS(Concentrado!J$2:J$199,Concentrado!$A$2:$A$199,"="&amp;$A7,Concentrado!$B$2:$B$199, "=Hidalgo")</f>
        <v>132729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I7" sqref="I7"/>
    </sheetView>
  </sheetViews>
  <sheetFormatPr baseColWidth="10" defaultRowHeight="15" x14ac:dyDescent="0.25"/>
  <cols>
    <col min="1" max="1" width="12.140625" customWidth="1"/>
    <col min="2" max="7" width="14.7109375" customWidth="1"/>
    <col min="8" max="8" width="18.7109375" customWidth="1"/>
    <col min="9" max="9" width="14.7109375" customWidth="1"/>
    <col min="10" max="11" width="11.7109375" customWidth="1"/>
    <col min="12" max="12" width="13.7109375" customWidth="1"/>
    <col min="13" max="13" width="11.7109375" customWidth="1"/>
  </cols>
  <sheetData>
    <row r="1" spans="1:9" s="3" customFormat="1" ht="14.25" x14ac:dyDescent="0.2">
      <c r="A1" s="1" t="s">
        <v>0</v>
      </c>
      <c r="B1" s="1" t="s">
        <v>40</v>
      </c>
      <c r="C1" s="1" t="s">
        <v>37</v>
      </c>
      <c r="D1" s="1" t="s">
        <v>36</v>
      </c>
      <c r="E1" s="1" t="s">
        <v>39</v>
      </c>
      <c r="F1" s="1" t="s">
        <v>41</v>
      </c>
      <c r="G1" s="1" t="s">
        <v>38</v>
      </c>
      <c r="H1" s="1" t="s">
        <v>2</v>
      </c>
      <c r="I1" s="1" t="s">
        <v>4</v>
      </c>
    </row>
    <row r="2" spans="1:9" x14ac:dyDescent="0.25">
      <c r="A2" s="7">
        <v>2017</v>
      </c>
      <c r="B2" s="10">
        <f>SUMIFS(Concentrado!C$2:C$199,Concentrado!$A$2:$A$199,"="&amp;$A2,Concentrado!$B$2:$B$199, "=Jalisco")</f>
        <v>17119</v>
      </c>
      <c r="C2" s="10">
        <f>SUMIFS(Concentrado!D$2:D$199,Concentrado!$A$2:$A$199,"="&amp;$A2,Concentrado!$B$2:$B$199, "=Jalisco")</f>
        <v>63276</v>
      </c>
      <c r="D2" s="10">
        <f>SUMIFS(Concentrado!E$2:E$199,Concentrado!$A$2:$A$199,"="&amp;$A2,Concentrado!$B$2:$B$199, "=Jalisco")</f>
        <v>3698</v>
      </c>
      <c r="E2" s="10">
        <f>SUMIFS(Concentrado!F$2:F$199,Concentrado!$A$2:$A$199,"="&amp;$A2,Concentrado!$B$2:$B$199, "=Jalisco")</f>
        <v>29760</v>
      </c>
      <c r="F2" s="10">
        <f>SUMIFS(Concentrado!G$2:G$199,Concentrado!$A$2:$A$199,"="&amp;$A2,Concentrado!$B$2:$B$199, "=Jalisco")</f>
        <v>2096</v>
      </c>
      <c r="G2" s="10">
        <f>SUMIFS(Concentrado!H$2:H$199,Concentrado!$A$2:$A$199,"="&amp;$A2,Concentrado!$B$2:$B$199, "=Jalisco")</f>
        <v>262829</v>
      </c>
      <c r="H2" s="10">
        <f>SUMIFS(Concentrado!I$2:I$199,Concentrado!$A$2:$A$199,"="&amp;$A2,Concentrado!$B$2:$B$199, "=Jalisco")</f>
        <v>4052</v>
      </c>
      <c r="I2" s="10">
        <f>SUMIFS(Concentrado!J$2:J$199,Concentrado!$A$2:$A$199,"="&amp;$A2,Concentrado!$B$2:$B$199, "=Jalisco")</f>
        <v>382830</v>
      </c>
    </row>
    <row r="3" spans="1:9" x14ac:dyDescent="0.25">
      <c r="A3" s="7">
        <v>2018</v>
      </c>
      <c r="B3" s="10">
        <f>SUMIFS(Concentrado!C$2:C$199,Concentrado!$A$2:$A$199,"="&amp;$A3,Concentrado!$B$2:$B$199, "=Jalisco")</f>
        <v>21570</v>
      </c>
      <c r="C3" s="10">
        <f>SUMIFS(Concentrado!D$2:D$199,Concentrado!$A$2:$A$199,"="&amp;$A3,Concentrado!$B$2:$B$199, "=Jalisco")</f>
        <v>48999</v>
      </c>
      <c r="D3" s="10">
        <f>SUMIFS(Concentrado!E$2:E$199,Concentrado!$A$2:$A$199,"="&amp;$A3,Concentrado!$B$2:$B$199, "=Jalisco")</f>
        <v>6249</v>
      </c>
      <c r="E3" s="10">
        <f>SUMIFS(Concentrado!F$2:F$199,Concentrado!$A$2:$A$199,"="&amp;$A3,Concentrado!$B$2:$B$199, "=Jalisco")</f>
        <v>22737</v>
      </c>
      <c r="F3" s="10">
        <f>SUMIFS(Concentrado!G$2:G$199,Concentrado!$A$2:$A$199,"="&amp;$A3,Concentrado!$B$2:$B$199, "=Jalisco")</f>
        <v>1711</v>
      </c>
      <c r="G3" s="10">
        <f>SUMIFS(Concentrado!H$2:H$199,Concentrado!$A$2:$A$199,"="&amp;$A3,Concentrado!$B$2:$B$199, "=Jalisco")</f>
        <v>217931</v>
      </c>
      <c r="H3" s="10">
        <f>SUMIFS(Concentrado!I$2:I$199,Concentrado!$A$2:$A$199,"="&amp;$A3,Concentrado!$B$2:$B$199, "=Jalisco")</f>
        <v>3467</v>
      </c>
      <c r="I3" s="10">
        <f>SUMIFS(Concentrado!J$2:J$199,Concentrado!$A$2:$A$199,"="&amp;$A3,Concentrado!$B$2:$B$199, "=Jalisco")</f>
        <v>322664</v>
      </c>
    </row>
    <row r="4" spans="1:9" x14ac:dyDescent="0.25">
      <c r="A4" s="7">
        <v>2019</v>
      </c>
      <c r="B4" s="10">
        <f>SUMIFS(Concentrado!C$2:C$199,Concentrado!$A$2:$A$199,"="&amp;$A4,Concentrado!$B$2:$B$199, "=Jalisco")</f>
        <v>22120</v>
      </c>
      <c r="C4" s="10">
        <f>SUMIFS(Concentrado!D$2:D$199,Concentrado!$A$2:$A$199,"="&amp;$A4,Concentrado!$B$2:$B$199, "=Jalisco")</f>
        <v>43355</v>
      </c>
      <c r="D4" s="10">
        <f>SUMIFS(Concentrado!E$2:E$199,Concentrado!$A$2:$A$199,"="&amp;$A4,Concentrado!$B$2:$B$199, "=Jalisco")</f>
        <v>4950</v>
      </c>
      <c r="E4" s="10">
        <f>SUMIFS(Concentrado!F$2:F$199,Concentrado!$A$2:$A$199,"="&amp;$A4,Concentrado!$B$2:$B$199, "=Jalisco")</f>
        <v>22935</v>
      </c>
      <c r="F4" s="10">
        <f>SUMIFS(Concentrado!G$2:G$199,Concentrado!$A$2:$A$199,"="&amp;$A4,Concentrado!$B$2:$B$199, "=Jalisco")</f>
        <v>2113</v>
      </c>
      <c r="G4" s="10">
        <f>SUMIFS(Concentrado!H$2:H$199,Concentrado!$A$2:$A$199,"="&amp;$A4,Concentrado!$B$2:$B$199, "=Jalisco")</f>
        <v>224441</v>
      </c>
      <c r="H4" s="10">
        <f>SUMIFS(Concentrado!I$2:I$199,Concentrado!$A$2:$A$199,"="&amp;$A4,Concentrado!$B$2:$B$199, "=Jalisco")</f>
        <v>2</v>
      </c>
      <c r="I4" s="10">
        <f>SUMIFS(Concentrado!J$2:J$199,Concentrado!$A$2:$A$199,"="&amp;$A4,Concentrado!$B$2:$B$199, "=Jalisco")</f>
        <v>319916</v>
      </c>
    </row>
    <row r="5" spans="1:9" x14ac:dyDescent="0.25">
      <c r="A5" s="7">
        <v>2020</v>
      </c>
      <c r="B5" s="10">
        <f>SUMIFS(Concentrado!C$2:C$199,Concentrado!$A$2:$A$199,"="&amp;$A5,Concentrado!$B$2:$B$199, "=Jalisco")</f>
        <v>11421</v>
      </c>
      <c r="C5" s="10">
        <f>SUMIFS(Concentrado!D$2:D$199,Concentrado!$A$2:$A$199,"="&amp;$A5,Concentrado!$B$2:$B$199, "=Jalisco")</f>
        <v>33063</v>
      </c>
      <c r="D5" s="10">
        <f>SUMIFS(Concentrado!E$2:E$199,Concentrado!$A$2:$A$199,"="&amp;$A5,Concentrado!$B$2:$B$199, "=Jalisco")</f>
        <v>2338</v>
      </c>
      <c r="E5" s="10">
        <f>SUMIFS(Concentrado!F$2:F$199,Concentrado!$A$2:$A$199,"="&amp;$A5,Concentrado!$B$2:$B$199, "=Jalisco")</f>
        <v>17338</v>
      </c>
      <c r="F5" s="10">
        <f>SUMIFS(Concentrado!G$2:G$199,Concentrado!$A$2:$A$199,"="&amp;$A5,Concentrado!$B$2:$B$199, "=Jalisco")</f>
        <v>1137</v>
      </c>
      <c r="G5" s="10">
        <f>SUMIFS(Concentrado!H$2:H$199,Concentrado!$A$2:$A$199,"="&amp;$A5,Concentrado!$B$2:$B$199, "=Jalisco")</f>
        <v>174846</v>
      </c>
      <c r="H5" s="10">
        <f>SUMIFS(Concentrado!I$2:I$199,Concentrado!$A$2:$A$199,"="&amp;$A5,Concentrado!$B$2:$B$199, "=Jalisco")</f>
        <v>0</v>
      </c>
      <c r="I5" s="10">
        <f>SUMIFS(Concentrado!J$2:J$199,Concentrado!$A$2:$A$199,"="&amp;$A5,Concentrado!$B$2:$B$199, "=Jalisco")</f>
        <v>240143</v>
      </c>
    </row>
    <row r="6" spans="1:9" x14ac:dyDescent="0.25">
      <c r="A6" s="7">
        <v>2021</v>
      </c>
      <c r="B6" s="10">
        <f>SUMIFS(Concentrado!C$2:C$199,Concentrado!$A$2:$A$199,"="&amp;$A6,Concentrado!$B$2:$B$199, "=Jalisco")</f>
        <v>3705</v>
      </c>
      <c r="C6" s="10">
        <f>SUMIFS(Concentrado!D$2:D$199,Concentrado!$A$2:$A$199,"="&amp;$A6,Concentrado!$B$2:$B$199, "=Jalisco")</f>
        <v>33700</v>
      </c>
      <c r="D6" s="10">
        <f>SUMIFS(Concentrado!E$2:E$199,Concentrado!$A$2:$A$199,"="&amp;$A6,Concentrado!$B$2:$B$199, "=Jalisco")</f>
        <v>1955</v>
      </c>
      <c r="E6" s="10">
        <f>SUMIFS(Concentrado!F$2:F$199,Concentrado!$A$2:$A$199,"="&amp;$A6,Concentrado!$B$2:$B$199, "=Jalisco")</f>
        <v>18685</v>
      </c>
      <c r="F6" s="10">
        <f>SUMIFS(Concentrado!G$2:G$199,Concentrado!$A$2:$A$199,"="&amp;$A6,Concentrado!$B$2:$B$199, "=Jalisco")</f>
        <v>6107</v>
      </c>
      <c r="G6" s="10">
        <f>SUMIFS(Concentrado!H$2:H$199,Concentrado!$A$2:$A$199,"="&amp;$A6,Concentrado!$B$2:$B$199, "=Jalisco")</f>
        <v>179209</v>
      </c>
      <c r="H6" s="10">
        <f>SUMIFS(Concentrado!I$2:I$199,Concentrado!$A$2:$A$199,"="&amp;$A6,Concentrado!$B$2:$B$199, "=Jalisco")</f>
        <v>8674</v>
      </c>
      <c r="I6" s="10">
        <f>SUMIFS(Concentrado!J$2:J$199,Concentrado!$A$2:$A$199,"="&amp;$A6,Concentrado!$B$2:$B$199, "=Jalisco")</f>
        <v>252035</v>
      </c>
    </row>
    <row r="7" spans="1:9" x14ac:dyDescent="0.25">
      <c r="A7" s="7">
        <v>2022</v>
      </c>
      <c r="B7" s="10">
        <f>SUMIFS(Concentrado!C$2:C$199,Concentrado!$A$2:$A$199,"="&amp;$A7,Concentrado!$B$2:$B$199, "=Jalisco")</f>
        <v>3606</v>
      </c>
      <c r="C7" s="10">
        <f>SUMIFS(Concentrado!D$2:D$199,Concentrado!$A$2:$A$199,"="&amp;$A7,Concentrado!$B$2:$B$199, "=Jalisco")</f>
        <v>34155</v>
      </c>
      <c r="D7" s="10">
        <f>SUMIFS(Concentrado!E$2:E$199,Concentrado!$A$2:$A$199,"="&amp;$A7,Concentrado!$B$2:$B$199, "=Jalisco")</f>
        <v>1781</v>
      </c>
      <c r="E7" s="10">
        <f>SUMIFS(Concentrado!F$2:F$199,Concentrado!$A$2:$A$199,"="&amp;$A7,Concentrado!$B$2:$B$199, "=Jalisco")</f>
        <v>17652</v>
      </c>
      <c r="F7" s="10">
        <f>SUMIFS(Concentrado!G$2:G$199,Concentrado!$A$2:$A$199,"="&amp;$A7,Concentrado!$B$2:$B$199, "=Jalisco")</f>
        <v>12617</v>
      </c>
      <c r="G7" s="10">
        <f>SUMIFS(Concentrado!H$2:H$199,Concentrado!$A$2:$A$199,"="&amp;$A7,Concentrado!$B$2:$B$199, "=Jalisco")</f>
        <v>175904</v>
      </c>
      <c r="H7" s="10">
        <f>SUMIFS(Concentrado!I$2:I$199,Concentrado!$A$2:$A$199,"="&amp;$A7,Concentrado!$B$2:$B$199, "=Jalisco")</f>
        <v>0</v>
      </c>
      <c r="I7" s="10">
        <f>SUMIFS(Concentrado!J$2:J$199,Concentrado!$A$2:$A$199,"="&amp;$A7,Concentrado!$B$2:$B$199, "=Jalisco")</f>
        <v>245715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I7" sqref="I7"/>
    </sheetView>
  </sheetViews>
  <sheetFormatPr baseColWidth="10" defaultRowHeight="15" x14ac:dyDescent="0.25"/>
  <cols>
    <col min="1" max="1" width="12.140625" customWidth="1"/>
    <col min="2" max="7" width="14.7109375" customWidth="1"/>
    <col min="8" max="8" width="18.7109375" customWidth="1"/>
    <col min="9" max="9" width="14.7109375" customWidth="1"/>
    <col min="10" max="11" width="11.7109375" customWidth="1"/>
    <col min="12" max="12" width="13.7109375" customWidth="1"/>
    <col min="13" max="13" width="11.7109375" customWidth="1"/>
  </cols>
  <sheetData>
    <row r="1" spans="1:9" s="3" customFormat="1" ht="14.25" x14ac:dyDescent="0.2">
      <c r="A1" s="1" t="s">
        <v>0</v>
      </c>
      <c r="B1" s="1" t="s">
        <v>40</v>
      </c>
      <c r="C1" s="1" t="s">
        <v>37</v>
      </c>
      <c r="D1" s="1" t="s">
        <v>36</v>
      </c>
      <c r="E1" s="1" t="s">
        <v>39</v>
      </c>
      <c r="F1" s="1" t="s">
        <v>41</v>
      </c>
      <c r="G1" s="1" t="s">
        <v>38</v>
      </c>
      <c r="H1" s="1" t="s">
        <v>2</v>
      </c>
      <c r="I1" s="1" t="s">
        <v>4</v>
      </c>
    </row>
    <row r="2" spans="1:9" x14ac:dyDescent="0.25">
      <c r="A2" s="7">
        <v>2017</v>
      </c>
      <c r="B2" s="10">
        <f>SUMIFS(Concentrado!C$2:C$199,Concentrado!$A$2:$A$199,"="&amp;$A2,Concentrado!$B$2:$B$199, "=México")</f>
        <v>21103</v>
      </c>
      <c r="C2" s="10">
        <f>SUMIFS(Concentrado!D$2:D$199,Concentrado!$A$2:$A$199,"="&amp;$A2,Concentrado!$B$2:$B$199, "=México")</f>
        <v>112624</v>
      </c>
      <c r="D2" s="10">
        <f>SUMIFS(Concentrado!E$2:E$199,Concentrado!$A$2:$A$199,"="&amp;$A2,Concentrado!$B$2:$B$199, "=México")</f>
        <v>3666</v>
      </c>
      <c r="E2" s="10">
        <f>SUMIFS(Concentrado!F$2:F$199,Concentrado!$A$2:$A$199,"="&amp;$A2,Concentrado!$B$2:$B$199, "=México")</f>
        <v>63562</v>
      </c>
      <c r="F2" s="10">
        <f>SUMIFS(Concentrado!G$2:G$199,Concentrado!$A$2:$A$199,"="&amp;$A2,Concentrado!$B$2:$B$199, "=México")</f>
        <v>2316</v>
      </c>
      <c r="G2" s="10">
        <f>SUMIFS(Concentrado!H$2:H$199,Concentrado!$A$2:$A$199,"="&amp;$A2,Concentrado!$B$2:$B$199, "=México")</f>
        <v>429403</v>
      </c>
      <c r="H2" s="10">
        <f>SUMIFS(Concentrado!I$2:I$199,Concentrado!$A$2:$A$199,"="&amp;$A2,Concentrado!$B$2:$B$199, "=México")</f>
        <v>7484</v>
      </c>
      <c r="I2" s="10">
        <f>SUMIFS(Concentrado!J$2:J$199,Concentrado!$A$2:$A$199,"="&amp;$A2,Concentrado!$B$2:$B$199, "=México")</f>
        <v>640158</v>
      </c>
    </row>
    <row r="3" spans="1:9" x14ac:dyDescent="0.25">
      <c r="A3" s="7">
        <v>2018</v>
      </c>
      <c r="B3" s="10">
        <f>SUMIFS(Concentrado!C$2:C$199,Concentrado!$A$2:$A$199,"="&amp;$A3,Concentrado!$B$2:$B$199, "=México")</f>
        <v>19686</v>
      </c>
      <c r="C3" s="10">
        <f>SUMIFS(Concentrado!D$2:D$199,Concentrado!$A$2:$A$199,"="&amp;$A3,Concentrado!$B$2:$B$199, "=México")</f>
        <v>113929</v>
      </c>
      <c r="D3" s="10">
        <f>SUMIFS(Concentrado!E$2:E$199,Concentrado!$A$2:$A$199,"="&amp;$A3,Concentrado!$B$2:$B$199, "=México")</f>
        <v>3677</v>
      </c>
      <c r="E3" s="10">
        <f>SUMIFS(Concentrado!F$2:F$199,Concentrado!$A$2:$A$199,"="&amp;$A3,Concentrado!$B$2:$B$199, "=México")</f>
        <v>53307</v>
      </c>
      <c r="F3" s="10">
        <f>SUMIFS(Concentrado!G$2:G$199,Concentrado!$A$2:$A$199,"="&amp;$A3,Concentrado!$B$2:$B$199, "=México")</f>
        <v>2091</v>
      </c>
      <c r="G3" s="10">
        <f>SUMIFS(Concentrado!H$2:H$199,Concentrado!$A$2:$A$199,"="&amp;$A3,Concentrado!$B$2:$B$199, "=México")</f>
        <v>403692</v>
      </c>
      <c r="H3" s="10">
        <f>SUMIFS(Concentrado!I$2:I$199,Concentrado!$A$2:$A$199,"="&amp;$A3,Concentrado!$B$2:$B$199, "=México")</f>
        <v>10436</v>
      </c>
      <c r="I3" s="10">
        <f>SUMIFS(Concentrado!J$2:J$199,Concentrado!$A$2:$A$199,"="&amp;$A3,Concentrado!$B$2:$B$199, "=México")</f>
        <v>606818</v>
      </c>
    </row>
    <row r="4" spans="1:9" x14ac:dyDescent="0.25">
      <c r="A4" s="7">
        <v>2019</v>
      </c>
      <c r="B4" s="10">
        <f>SUMIFS(Concentrado!C$2:C$199,Concentrado!$A$2:$A$199,"="&amp;$A4,Concentrado!$B$2:$B$199, "=México")</f>
        <v>19034</v>
      </c>
      <c r="C4" s="10">
        <f>SUMIFS(Concentrado!D$2:D$199,Concentrado!$A$2:$A$199,"="&amp;$A4,Concentrado!$B$2:$B$199, "=México")</f>
        <v>116706</v>
      </c>
      <c r="D4" s="10">
        <f>SUMIFS(Concentrado!E$2:E$199,Concentrado!$A$2:$A$199,"="&amp;$A4,Concentrado!$B$2:$B$199, "=México")</f>
        <v>3497</v>
      </c>
      <c r="E4" s="10">
        <f>SUMIFS(Concentrado!F$2:F$199,Concentrado!$A$2:$A$199,"="&amp;$A4,Concentrado!$B$2:$B$199, "=México")</f>
        <v>52717</v>
      </c>
      <c r="F4" s="10">
        <f>SUMIFS(Concentrado!G$2:G$199,Concentrado!$A$2:$A$199,"="&amp;$A4,Concentrado!$B$2:$B$199, "=México")</f>
        <v>1471</v>
      </c>
      <c r="G4" s="10">
        <f>SUMIFS(Concentrado!H$2:H$199,Concentrado!$A$2:$A$199,"="&amp;$A4,Concentrado!$B$2:$B$199, "=México")</f>
        <v>427434</v>
      </c>
      <c r="H4" s="10">
        <f>SUMIFS(Concentrado!I$2:I$199,Concentrado!$A$2:$A$199,"="&amp;$A4,Concentrado!$B$2:$B$199, "=México")</f>
        <v>3673</v>
      </c>
      <c r="I4" s="10">
        <f>SUMIFS(Concentrado!J$2:J$199,Concentrado!$A$2:$A$199,"="&amp;$A4,Concentrado!$B$2:$B$199, "=México")</f>
        <v>624532</v>
      </c>
    </row>
    <row r="5" spans="1:9" x14ac:dyDescent="0.25">
      <c r="A5" s="7">
        <v>2020</v>
      </c>
      <c r="B5" s="10">
        <f>SUMIFS(Concentrado!C$2:C$199,Concentrado!$A$2:$A$199,"="&amp;$A5,Concentrado!$B$2:$B$199, "=México")</f>
        <v>9614</v>
      </c>
      <c r="C5" s="10">
        <f>SUMIFS(Concentrado!D$2:D$199,Concentrado!$A$2:$A$199,"="&amp;$A5,Concentrado!$B$2:$B$199, "=México")</f>
        <v>79512</v>
      </c>
      <c r="D5" s="10">
        <f>SUMIFS(Concentrado!E$2:E$199,Concentrado!$A$2:$A$199,"="&amp;$A5,Concentrado!$B$2:$B$199, "=México")</f>
        <v>3051</v>
      </c>
      <c r="E5" s="10">
        <f>SUMIFS(Concentrado!F$2:F$199,Concentrado!$A$2:$A$199,"="&amp;$A5,Concentrado!$B$2:$B$199, "=México")</f>
        <v>34779</v>
      </c>
      <c r="F5" s="10">
        <f>SUMIFS(Concentrado!G$2:G$199,Concentrado!$A$2:$A$199,"="&amp;$A5,Concentrado!$B$2:$B$199, "=México")</f>
        <v>1218</v>
      </c>
      <c r="G5" s="10">
        <f>SUMIFS(Concentrado!H$2:H$199,Concentrado!$A$2:$A$199,"="&amp;$A5,Concentrado!$B$2:$B$199, "=México")</f>
        <v>355191</v>
      </c>
      <c r="H5" s="10">
        <f>SUMIFS(Concentrado!I$2:I$199,Concentrado!$A$2:$A$199,"="&amp;$A5,Concentrado!$B$2:$B$199, "=México")</f>
        <v>3</v>
      </c>
      <c r="I5" s="10">
        <f>SUMIFS(Concentrado!J$2:J$199,Concentrado!$A$2:$A$199,"="&amp;$A5,Concentrado!$B$2:$B$199, "=México")</f>
        <v>483368</v>
      </c>
    </row>
    <row r="6" spans="1:9" x14ac:dyDescent="0.25">
      <c r="A6" s="7">
        <v>2021</v>
      </c>
      <c r="B6" s="10">
        <f>SUMIFS(Concentrado!C$2:C$199,Concentrado!$A$2:$A$199,"="&amp;$A6,Concentrado!$B$2:$B$199, "=México")</f>
        <v>17671</v>
      </c>
      <c r="C6" s="10">
        <f>SUMIFS(Concentrado!D$2:D$199,Concentrado!$A$2:$A$199,"="&amp;$A6,Concentrado!$B$2:$B$199, "=México")</f>
        <v>78592</v>
      </c>
      <c r="D6" s="10">
        <f>SUMIFS(Concentrado!E$2:E$199,Concentrado!$A$2:$A$199,"="&amp;$A6,Concentrado!$B$2:$B$199, "=México")</f>
        <v>3612</v>
      </c>
      <c r="E6" s="10">
        <f>SUMIFS(Concentrado!F$2:F$199,Concentrado!$A$2:$A$199,"="&amp;$A6,Concentrado!$B$2:$B$199, "=México")</f>
        <v>30290</v>
      </c>
      <c r="F6" s="10">
        <f>SUMIFS(Concentrado!G$2:G$199,Concentrado!$A$2:$A$199,"="&amp;$A6,Concentrado!$B$2:$B$199, "=México")</f>
        <v>2609</v>
      </c>
      <c r="G6" s="10">
        <f>SUMIFS(Concentrado!H$2:H$199,Concentrado!$A$2:$A$199,"="&amp;$A6,Concentrado!$B$2:$B$199, "=México")</f>
        <v>376950</v>
      </c>
      <c r="H6" s="10">
        <f>SUMIFS(Concentrado!I$2:I$199,Concentrado!$A$2:$A$199,"="&amp;$A6,Concentrado!$B$2:$B$199, "=México")</f>
        <v>0</v>
      </c>
      <c r="I6" s="10">
        <f>SUMIFS(Concentrado!J$2:J$199,Concentrado!$A$2:$A$199,"="&amp;$A6,Concentrado!$B$2:$B$199, "=México")</f>
        <v>509724</v>
      </c>
    </row>
    <row r="7" spans="1:9" x14ac:dyDescent="0.25">
      <c r="A7" s="7">
        <v>2022</v>
      </c>
      <c r="B7" s="10">
        <f>SUMIFS(Concentrado!C$2:C$199,Concentrado!$A$2:$A$199,"="&amp;$A7,Concentrado!$B$2:$B$199, "=México")</f>
        <v>19253</v>
      </c>
      <c r="C7" s="10">
        <f>SUMIFS(Concentrado!D$2:D$199,Concentrado!$A$2:$A$199,"="&amp;$A7,Concentrado!$B$2:$B$199, "=México")</f>
        <v>84086</v>
      </c>
      <c r="D7" s="10">
        <f>SUMIFS(Concentrado!E$2:E$199,Concentrado!$A$2:$A$199,"="&amp;$A7,Concentrado!$B$2:$B$199, "=México")</f>
        <v>2261</v>
      </c>
      <c r="E7" s="10">
        <f>SUMIFS(Concentrado!F$2:F$199,Concentrado!$A$2:$A$199,"="&amp;$A7,Concentrado!$B$2:$B$199, "=México")</f>
        <v>35495</v>
      </c>
      <c r="F7" s="10">
        <f>SUMIFS(Concentrado!G$2:G$199,Concentrado!$A$2:$A$199,"="&amp;$A7,Concentrado!$B$2:$B$199, "=México")</f>
        <v>2587</v>
      </c>
      <c r="G7" s="10">
        <f>SUMIFS(Concentrado!H$2:H$199,Concentrado!$A$2:$A$199,"="&amp;$A7,Concentrado!$B$2:$B$199, "=México")</f>
        <v>308844</v>
      </c>
      <c r="H7" s="10">
        <f>SUMIFS(Concentrado!I$2:I$199,Concentrado!$A$2:$A$199,"="&amp;$A7,Concentrado!$B$2:$B$199, "=México")</f>
        <v>0</v>
      </c>
      <c r="I7" s="10">
        <f>SUMIFS(Concentrado!J$2:J$199,Concentrado!$A$2:$A$199,"="&amp;$A7,Concentrado!$B$2:$B$199, "=México")</f>
        <v>452526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I7" sqref="I7"/>
    </sheetView>
  </sheetViews>
  <sheetFormatPr baseColWidth="10" defaultRowHeight="15" x14ac:dyDescent="0.25"/>
  <cols>
    <col min="1" max="1" width="12.140625" customWidth="1"/>
    <col min="2" max="7" width="14.7109375" customWidth="1"/>
    <col min="8" max="8" width="18.7109375" customWidth="1"/>
    <col min="9" max="9" width="14.7109375" customWidth="1"/>
    <col min="10" max="11" width="11.7109375" customWidth="1"/>
    <col min="12" max="12" width="13.7109375" customWidth="1"/>
    <col min="13" max="13" width="11.7109375" customWidth="1"/>
  </cols>
  <sheetData>
    <row r="1" spans="1:9" s="3" customFormat="1" ht="14.25" x14ac:dyDescent="0.2">
      <c r="A1" s="1" t="s">
        <v>0</v>
      </c>
      <c r="B1" s="1" t="s">
        <v>40</v>
      </c>
      <c r="C1" s="1" t="s">
        <v>37</v>
      </c>
      <c r="D1" s="1" t="s">
        <v>36</v>
      </c>
      <c r="E1" s="1" t="s">
        <v>39</v>
      </c>
      <c r="F1" s="1" t="s">
        <v>41</v>
      </c>
      <c r="G1" s="1" t="s">
        <v>38</v>
      </c>
      <c r="H1" s="1" t="s">
        <v>2</v>
      </c>
      <c r="I1" s="1" t="s">
        <v>4</v>
      </c>
    </row>
    <row r="2" spans="1:9" x14ac:dyDescent="0.25">
      <c r="A2" s="7">
        <v>2017</v>
      </c>
      <c r="B2" s="10">
        <f>SUMIFS(Concentrado!C$2:C$199,Concentrado!$A$2:$A$199,"="&amp;$A2,Concentrado!$B$2:$B$199, "=Michoacán")</f>
        <v>6153</v>
      </c>
      <c r="C2" s="10">
        <f>SUMIFS(Concentrado!D$2:D$199,Concentrado!$A$2:$A$199,"="&amp;$A2,Concentrado!$B$2:$B$199, "=Michoacán")</f>
        <v>39692</v>
      </c>
      <c r="D2" s="10">
        <f>SUMIFS(Concentrado!E$2:E$199,Concentrado!$A$2:$A$199,"="&amp;$A2,Concentrado!$B$2:$B$199, "=Michoacán")</f>
        <v>1731</v>
      </c>
      <c r="E2" s="10">
        <f>SUMIFS(Concentrado!F$2:F$199,Concentrado!$A$2:$A$199,"="&amp;$A2,Concentrado!$B$2:$B$199, "=Michoacán")</f>
        <v>20462</v>
      </c>
      <c r="F2" s="10">
        <f>SUMIFS(Concentrado!G$2:G$199,Concentrado!$A$2:$A$199,"="&amp;$A2,Concentrado!$B$2:$B$199, "=Michoacán")</f>
        <v>554</v>
      </c>
      <c r="G2" s="10">
        <f>SUMIFS(Concentrado!H$2:H$199,Concentrado!$A$2:$A$199,"="&amp;$A2,Concentrado!$B$2:$B$199, "=Michoacán")</f>
        <v>269849</v>
      </c>
      <c r="H2" s="10">
        <f>SUMIFS(Concentrado!I$2:I$199,Concentrado!$A$2:$A$199,"="&amp;$A2,Concentrado!$B$2:$B$199, "=Michoacán")</f>
        <v>896</v>
      </c>
      <c r="I2" s="10">
        <f>SUMIFS(Concentrado!J$2:J$199,Concentrado!$A$2:$A$199,"="&amp;$A2,Concentrado!$B$2:$B$199, "=Michoacán")</f>
        <v>339337</v>
      </c>
    </row>
    <row r="3" spans="1:9" x14ac:dyDescent="0.25">
      <c r="A3" s="7">
        <v>2018</v>
      </c>
      <c r="B3" s="10">
        <f>SUMIFS(Concentrado!C$2:C$199,Concentrado!$A$2:$A$199,"="&amp;$A3,Concentrado!$B$2:$B$199, "=Michoacán")</f>
        <v>4366</v>
      </c>
      <c r="C3" s="10">
        <f>SUMIFS(Concentrado!D$2:D$199,Concentrado!$A$2:$A$199,"="&amp;$A3,Concentrado!$B$2:$B$199, "=Michoacán")</f>
        <v>30923</v>
      </c>
      <c r="D3" s="10">
        <f>SUMIFS(Concentrado!E$2:E$199,Concentrado!$A$2:$A$199,"="&amp;$A3,Concentrado!$B$2:$B$199, "=Michoacán")</f>
        <v>1778</v>
      </c>
      <c r="E3" s="10">
        <f>SUMIFS(Concentrado!F$2:F$199,Concentrado!$A$2:$A$199,"="&amp;$A3,Concentrado!$B$2:$B$199, "=Michoacán")</f>
        <v>15677</v>
      </c>
      <c r="F3" s="10">
        <f>SUMIFS(Concentrado!G$2:G$199,Concentrado!$A$2:$A$199,"="&amp;$A3,Concentrado!$B$2:$B$199, "=Michoacán")</f>
        <v>667</v>
      </c>
      <c r="G3" s="10">
        <f>SUMIFS(Concentrado!H$2:H$199,Concentrado!$A$2:$A$199,"="&amp;$A3,Concentrado!$B$2:$B$199, "=Michoacán")</f>
        <v>180436</v>
      </c>
      <c r="H3" s="10">
        <f>SUMIFS(Concentrado!I$2:I$199,Concentrado!$A$2:$A$199,"="&amp;$A3,Concentrado!$B$2:$B$199, "=Michoacán")</f>
        <v>3153</v>
      </c>
      <c r="I3" s="10">
        <f>SUMIFS(Concentrado!J$2:J$199,Concentrado!$A$2:$A$199,"="&amp;$A3,Concentrado!$B$2:$B$199, "=Michoacán")</f>
        <v>237000</v>
      </c>
    </row>
    <row r="4" spans="1:9" x14ac:dyDescent="0.25">
      <c r="A4" s="7">
        <v>2019</v>
      </c>
      <c r="B4" s="10">
        <f>SUMIFS(Concentrado!C$2:C$199,Concentrado!$A$2:$A$199,"="&amp;$A4,Concentrado!$B$2:$B$199, "=Michoacán")</f>
        <v>5116</v>
      </c>
      <c r="C4" s="10">
        <f>SUMIFS(Concentrado!D$2:D$199,Concentrado!$A$2:$A$199,"="&amp;$A4,Concentrado!$B$2:$B$199, "=Michoacán")</f>
        <v>32363</v>
      </c>
      <c r="D4" s="10">
        <f>SUMIFS(Concentrado!E$2:E$199,Concentrado!$A$2:$A$199,"="&amp;$A4,Concentrado!$B$2:$B$199, "=Michoacán")</f>
        <v>2056</v>
      </c>
      <c r="E4" s="10">
        <f>SUMIFS(Concentrado!F$2:F$199,Concentrado!$A$2:$A$199,"="&amp;$A4,Concentrado!$B$2:$B$199, "=Michoacán")</f>
        <v>12900</v>
      </c>
      <c r="F4" s="10">
        <f>SUMIFS(Concentrado!G$2:G$199,Concentrado!$A$2:$A$199,"="&amp;$A4,Concentrado!$B$2:$B$199, "=Michoacán")</f>
        <v>566</v>
      </c>
      <c r="G4" s="10">
        <f>SUMIFS(Concentrado!H$2:H$199,Concentrado!$A$2:$A$199,"="&amp;$A4,Concentrado!$B$2:$B$199, "=Michoacán")</f>
        <v>187537</v>
      </c>
      <c r="H4" s="10">
        <f>SUMIFS(Concentrado!I$2:I$199,Concentrado!$A$2:$A$199,"="&amp;$A4,Concentrado!$B$2:$B$199, "=Michoacán")</f>
        <v>5549</v>
      </c>
      <c r="I4" s="10">
        <f>SUMIFS(Concentrado!J$2:J$199,Concentrado!$A$2:$A$199,"="&amp;$A4,Concentrado!$B$2:$B$199, "=Michoacán")</f>
        <v>246087</v>
      </c>
    </row>
    <row r="5" spans="1:9" x14ac:dyDescent="0.25">
      <c r="A5" s="7">
        <v>2020</v>
      </c>
      <c r="B5" s="10">
        <f>SUMIFS(Concentrado!C$2:C$199,Concentrado!$A$2:$A$199,"="&amp;$A5,Concentrado!$B$2:$B$199, "=Michoacán")</f>
        <v>3177</v>
      </c>
      <c r="C5" s="10">
        <f>SUMIFS(Concentrado!D$2:D$199,Concentrado!$A$2:$A$199,"="&amp;$A5,Concentrado!$B$2:$B$199, "=Michoacán")</f>
        <v>24275</v>
      </c>
      <c r="D5" s="10">
        <f>SUMIFS(Concentrado!E$2:E$199,Concentrado!$A$2:$A$199,"="&amp;$A5,Concentrado!$B$2:$B$199, "=Michoacán")</f>
        <v>1428</v>
      </c>
      <c r="E5" s="10">
        <f>SUMIFS(Concentrado!F$2:F$199,Concentrado!$A$2:$A$199,"="&amp;$A5,Concentrado!$B$2:$B$199, "=Michoacán")</f>
        <v>10375</v>
      </c>
      <c r="F5" s="10">
        <f>SUMIFS(Concentrado!G$2:G$199,Concentrado!$A$2:$A$199,"="&amp;$A5,Concentrado!$B$2:$B$199, "=Michoacán")</f>
        <v>307</v>
      </c>
      <c r="G5" s="10">
        <f>SUMIFS(Concentrado!H$2:H$199,Concentrado!$A$2:$A$199,"="&amp;$A5,Concentrado!$B$2:$B$199, "=Michoacán")</f>
        <v>183319</v>
      </c>
      <c r="H5" s="10">
        <f>SUMIFS(Concentrado!I$2:I$199,Concentrado!$A$2:$A$199,"="&amp;$A5,Concentrado!$B$2:$B$199, "=Michoacán")</f>
        <v>0</v>
      </c>
      <c r="I5" s="10">
        <f>SUMIFS(Concentrado!J$2:J$199,Concentrado!$A$2:$A$199,"="&amp;$A5,Concentrado!$B$2:$B$199, "=Michoacán")</f>
        <v>222881</v>
      </c>
    </row>
    <row r="6" spans="1:9" x14ac:dyDescent="0.25">
      <c r="A6" s="7">
        <v>2021</v>
      </c>
      <c r="B6" s="10">
        <f>SUMIFS(Concentrado!C$2:C$199,Concentrado!$A$2:$A$199,"="&amp;$A6,Concentrado!$B$2:$B$199, "=Michoacán")</f>
        <v>4412</v>
      </c>
      <c r="C6" s="10">
        <f>SUMIFS(Concentrado!D$2:D$199,Concentrado!$A$2:$A$199,"="&amp;$A6,Concentrado!$B$2:$B$199, "=Michoacán")</f>
        <v>16200</v>
      </c>
      <c r="D6" s="10">
        <f>SUMIFS(Concentrado!E$2:E$199,Concentrado!$A$2:$A$199,"="&amp;$A6,Concentrado!$B$2:$B$199, "=Michoacán")</f>
        <v>3727</v>
      </c>
      <c r="E6" s="10">
        <f>SUMIFS(Concentrado!F$2:F$199,Concentrado!$A$2:$A$199,"="&amp;$A6,Concentrado!$B$2:$B$199, "=Michoacán")</f>
        <v>7235</v>
      </c>
      <c r="F6" s="10">
        <f>SUMIFS(Concentrado!G$2:G$199,Concentrado!$A$2:$A$199,"="&amp;$A6,Concentrado!$B$2:$B$199, "=Michoacán")</f>
        <v>534</v>
      </c>
      <c r="G6" s="10">
        <f>SUMIFS(Concentrado!H$2:H$199,Concentrado!$A$2:$A$199,"="&amp;$A6,Concentrado!$B$2:$B$199, "=Michoacán")</f>
        <v>195986</v>
      </c>
      <c r="H6" s="10">
        <f>SUMIFS(Concentrado!I$2:I$199,Concentrado!$A$2:$A$199,"="&amp;$A6,Concentrado!$B$2:$B$199, "=Michoacán")</f>
        <v>1373</v>
      </c>
      <c r="I6" s="10">
        <f>SUMIFS(Concentrado!J$2:J$199,Concentrado!$A$2:$A$199,"="&amp;$A6,Concentrado!$B$2:$B$199, "=Michoacán")</f>
        <v>229467</v>
      </c>
    </row>
    <row r="7" spans="1:9" x14ac:dyDescent="0.25">
      <c r="A7" s="7">
        <v>2022</v>
      </c>
      <c r="B7" s="10">
        <f>SUMIFS(Concentrado!C$2:C$199,Concentrado!$A$2:$A$199,"="&amp;$A7,Concentrado!$B$2:$B$199, "=Michoacán")</f>
        <v>6118</v>
      </c>
      <c r="C7" s="10">
        <f>SUMIFS(Concentrado!D$2:D$199,Concentrado!$A$2:$A$199,"="&amp;$A7,Concentrado!$B$2:$B$199, "=Michoacán")</f>
        <v>25534</v>
      </c>
      <c r="D7" s="10">
        <f>SUMIFS(Concentrado!E$2:E$199,Concentrado!$A$2:$A$199,"="&amp;$A7,Concentrado!$B$2:$B$199, "=Michoacán")</f>
        <v>5221</v>
      </c>
      <c r="E7" s="10">
        <f>SUMIFS(Concentrado!F$2:F$199,Concentrado!$A$2:$A$199,"="&amp;$A7,Concentrado!$B$2:$B$199, "=Michoacán")</f>
        <v>11828</v>
      </c>
      <c r="F7" s="10">
        <f>SUMIFS(Concentrado!G$2:G$199,Concentrado!$A$2:$A$199,"="&amp;$A7,Concentrado!$B$2:$B$199, "=Michoacán")</f>
        <v>753</v>
      </c>
      <c r="G7" s="10">
        <f>SUMIFS(Concentrado!H$2:H$199,Concentrado!$A$2:$A$199,"="&amp;$A7,Concentrado!$B$2:$B$199, "=Michoacán")</f>
        <v>260063</v>
      </c>
      <c r="H7" s="10">
        <f>SUMIFS(Concentrado!I$2:I$199,Concentrado!$A$2:$A$199,"="&amp;$A7,Concentrado!$B$2:$B$199, "=Michoacán")</f>
        <v>0</v>
      </c>
      <c r="I7" s="10">
        <f>SUMIFS(Concentrado!J$2:J$199,Concentrado!$A$2:$A$199,"="&amp;$A7,Concentrado!$B$2:$B$199, "=Michoacán")</f>
        <v>309517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I7" sqref="I7"/>
    </sheetView>
  </sheetViews>
  <sheetFormatPr baseColWidth="10" defaultRowHeight="15" x14ac:dyDescent="0.25"/>
  <cols>
    <col min="1" max="1" width="12.140625" customWidth="1"/>
    <col min="2" max="7" width="14.7109375" customWidth="1"/>
    <col min="8" max="8" width="18.7109375" customWidth="1"/>
    <col min="9" max="9" width="14.7109375" customWidth="1"/>
    <col min="10" max="11" width="11.7109375" customWidth="1"/>
    <col min="12" max="12" width="13.7109375" customWidth="1"/>
    <col min="13" max="13" width="11.7109375" customWidth="1"/>
  </cols>
  <sheetData>
    <row r="1" spans="1:9" s="3" customFormat="1" ht="14.25" x14ac:dyDescent="0.2">
      <c r="A1" s="1" t="s">
        <v>0</v>
      </c>
      <c r="B1" s="1" t="s">
        <v>40</v>
      </c>
      <c r="C1" s="1" t="s">
        <v>37</v>
      </c>
      <c r="D1" s="1" t="s">
        <v>36</v>
      </c>
      <c r="E1" s="1" t="s">
        <v>39</v>
      </c>
      <c r="F1" s="1" t="s">
        <v>41</v>
      </c>
      <c r="G1" s="1" t="s">
        <v>38</v>
      </c>
      <c r="H1" s="1" t="s">
        <v>2</v>
      </c>
      <c r="I1" s="1" t="s">
        <v>4</v>
      </c>
    </row>
    <row r="2" spans="1:9" x14ac:dyDescent="0.25">
      <c r="A2" s="7">
        <v>2017</v>
      </c>
      <c r="B2" s="10">
        <f>SUMIFS(Concentrado!C$2:C$199,Concentrado!$A$2:$A$199,"="&amp;$A2,Concentrado!$B$2:$B$199, "=Morelos")</f>
        <v>3041</v>
      </c>
      <c r="C2" s="10">
        <f>SUMIFS(Concentrado!D$2:D$199,Concentrado!$A$2:$A$199,"="&amp;$A2,Concentrado!$B$2:$B$199, "=Morelos")</f>
        <v>18537</v>
      </c>
      <c r="D2" s="10">
        <f>SUMIFS(Concentrado!E$2:E$199,Concentrado!$A$2:$A$199,"="&amp;$A2,Concentrado!$B$2:$B$199, "=Morelos")</f>
        <v>607</v>
      </c>
      <c r="E2" s="10">
        <f>SUMIFS(Concentrado!F$2:F$199,Concentrado!$A$2:$A$199,"="&amp;$A2,Concentrado!$B$2:$B$199, "=Morelos")</f>
        <v>11091</v>
      </c>
      <c r="F2" s="10">
        <f>SUMIFS(Concentrado!G$2:G$199,Concentrado!$A$2:$A$199,"="&amp;$A2,Concentrado!$B$2:$B$199, "=Morelos")</f>
        <v>497</v>
      </c>
      <c r="G2" s="10">
        <f>SUMIFS(Concentrado!H$2:H$199,Concentrado!$A$2:$A$199,"="&amp;$A2,Concentrado!$B$2:$B$199, "=Morelos")</f>
        <v>49692</v>
      </c>
      <c r="H2" s="10">
        <f>SUMIFS(Concentrado!I$2:I$199,Concentrado!$A$2:$A$199,"="&amp;$A2,Concentrado!$B$2:$B$199, "=Morelos")</f>
        <v>236</v>
      </c>
      <c r="I2" s="10">
        <f>SUMIFS(Concentrado!J$2:J$199,Concentrado!$A$2:$A$199,"="&amp;$A2,Concentrado!$B$2:$B$199, "=Morelos")</f>
        <v>83701</v>
      </c>
    </row>
    <row r="3" spans="1:9" x14ac:dyDescent="0.25">
      <c r="A3" s="7">
        <v>2018</v>
      </c>
      <c r="B3" s="10">
        <f>SUMIFS(Concentrado!C$2:C$199,Concentrado!$A$2:$A$199,"="&amp;$A3,Concentrado!$B$2:$B$199, "=Morelos")</f>
        <v>2957</v>
      </c>
      <c r="C3" s="10">
        <f>SUMIFS(Concentrado!D$2:D$199,Concentrado!$A$2:$A$199,"="&amp;$A3,Concentrado!$B$2:$B$199, "=Morelos")</f>
        <v>16388</v>
      </c>
      <c r="D3" s="10">
        <f>SUMIFS(Concentrado!E$2:E$199,Concentrado!$A$2:$A$199,"="&amp;$A3,Concentrado!$B$2:$B$199, "=Morelos")</f>
        <v>465</v>
      </c>
      <c r="E3" s="10">
        <f>SUMIFS(Concentrado!F$2:F$199,Concentrado!$A$2:$A$199,"="&amp;$A3,Concentrado!$B$2:$B$199, "=Morelos")</f>
        <v>7890</v>
      </c>
      <c r="F3" s="10">
        <f>SUMIFS(Concentrado!G$2:G$199,Concentrado!$A$2:$A$199,"="&amp;$A3,Concentrado!$B$2:$B$199, "=Morelos")</f>
        <v>630</v>
      </c>
      <c r="G3" s="10">
        <f>SUMIFS(Concentrado!H$2:H$199,Concentrado!$A$2:$A$199,"="&amp;$A3,Concentrado!$B$2:$B$199, "=Morelos")</f>
        <v>58781</v>
      </c>
      <c r="H3" s="10">
        <f>SUMIFS(Concentrado!I$2:I$199,Concentrado!$A$2:$A$199,"="&amp;$A3,Concentrado!$B$2:$B$199, "=Morelos")</f>
        <v>441</v>
      </c>
      <c r="I3" s="10">
        <f>SUMIFS(Concentrado!J$2:J$199,Concentrado!$A$2:$A$199,"="&amp;$A3,Concentrado!$B$2:$B$199, "=Morelos")</f>
        <v>87552</v>
      </c>
    </row>
    <row r="4" spans="1:9" x14ac:dyDescent="0.25">
      <c r="A4" s="7">
        <v>2019</v>
      </c>
      <c r="B4" s="10">
        <f>SUMIFS(Concentrado!C$2:C$199,Concentrado!$A$2:$A$199,"="&amp;$A4,Concentrado!$B$2:$B$199, "=Morelos")</f>
        <v>3074</v>
      </c>
      <c r="C4" s="10">
        <f>SUMIFS(Concentrado!D$2:D$199,Concentrado!$A$2:$A$199,"="&amp;$A4,Concentrado!$B$2:$B$199, "=Morelos")</f>
        <v>14118</v>
      </c>
      <c r="D4" s="10">
        <f>SUMIFS(Concentrado!E$2:E$199,Concentrado!$A$2:$A$199,"="&amp;$A4,Concentrado!$B$2:$B$199, "=Morelos")</f>
        <v>570</v>
      </c>
      <c r="E4" s="10">
        <f>SUMIFS(Concentrado!F$2:F$199,Concentrado!$A$2:$A$199,"="&amp;$A4,Concentrado!$B$2:$B$199, "=Morelos")</f>
        <v>5512</v>
      </c>
      <c r="F4" s="10">
        <f>SUMIFS(Concentrado!G$2:G$199,Concentrado!$A$2:$A$199,"="&amp;$A4,Concentrado!$B$2:$B$199, "=Morelos")</f>
        <v>1010</v>
      </c>
      <c r="G4" s="10">
        <f>SUMIFS(Concentrado!H$2:H$199,Concentrado!$A$2:$A$199,"="&amp;$A4,Concentrado!$B$2:$B$199, "=Morelos")</f>
        <v>62791</v>
      </c>
      <c r="H4" s="10">
        <f>SUMIFS(Concentrado!I$2:I$199,Concentrado!$A$2:$A$199,"="&amp;$A4,Concentrado!$B$2:$B$199, "=Morelos")</f>
        <v>243</v>
      </c>
      <c r="I4" s="10">
        <f>SUMIFS(Concentrado!J$2:J$199,Concentrado!$A$2:$A$199,"="&amp;$A4,Concentrado!$B$2:$B$199, "=Morelos")</f>
        <v>87318</v>
      </c>
    </row>
    <row r="5" spans="1:9" x14ac:dyDescent="0.25">
      <c r="A5" s="7">
        <v>2020</v>
      </c>
      <c r="B5" s="10">
        <f>SUMIFS(Concentrado!C$2:C$199,Concentrado!$A$2:$A$199,"="&amp;$A5,Concentrado!$B$2:$B$199, "=Morelos")</f>
        <v>1818</v>
      </c>
      <c r="C5" s="10">
        <f>SUMIFS(Concentrado!D$2:D$199,Concentrado!$A$2:$A$199,"="&amp;$A5,Concentrado!$B$2:$B$199, "=Morelos")</f>
        <v>9724</v>
      </c>
      <c r="D5" s="10">
        <f>SUMIFS(Concentrado!E$2:E$199,Concentrado!$A$2:$A$199,"="&amp;$A5,Concentrado!$B$2:$B$199, "=Morelos")</f>
        <v>331</v>
      </c>
      <c r="E5" s="10">
        <f>SUMIFS(Concentrado!F$2:F$199,Concentrado!$A$2:$A$199,"="&amp;$A5,Concentrado!$B$2:$B$199, "=Morelos")</f>
        <v>3402</v>
      </c>
      <c r="F5" s="10">
        <f>SUMIFS(Concentrado!G$2:G$199,Concentrado!$A$2:$A$199,"="&amp;$A5,Concentrado!$B$2:$B$199, "=Morelos")</f>
        <v>714</v>
      </c>
      <c r="G5" s="10">
        <f>SUMIFS(Concentrado!H$2:H$199,Concentrado!$A$2:$A$199,"="&amp;$A5,Concentrado!$B$2:$B$199, "=Morelos")</f>
        <v>49987</v>
      </c>
      <c r="H5" s="10">
        <f>SUMIFS(Concentrado!I$2:I$199,Concentrado!$A$2:$A$199,"="&amp;$A5,Concentrado!$B$2:$B$199, "=Morelos")</f>
        <v>0</v>
      </c>
      <c r="I5" s="10">
        <f>SUMIFS(Concentrado!J$2:J$199,Concentrado!$A$2:$A$199,"="&amp;$A5,Concentrado!$B$2:$B$199, "=Morelos")</f>
        <v>65976</v>
      </c>
    </row>
    <row r="6" spans="1:9" x14ac:dyDescent="0.25">
      <c r="A6" s="7">
        <v>2021</v>
      </c>
      <c r="B6" s="10">
        <f>SUMIFS(Concentrado!C$2:C$199,Concentrado!$A$2:$A$199,"="&amp;$A6,Concentrado!$B$2:$B$199, "=Morelos")</f>
        <v>1772</v>
      </c>
      <c r="C6" s="10">
        <f>SUMIFS(Concentrado!D$2:D$199,Concentrado!$A$2:$A$199,"="&amp;$A6,Concentrado!$B$2:$B$199, "=Morelos")</f>
        <v>10775</v>
      </c>
      <c r="D6" s="10">
        <f>SUMIFS(Concentrado!E$2:E$199,Concentrado!$A$2:$A$199,"="&amp;$A6,Concentrado!$B$2:$B$199, "=Morelos")</f>
        <v>374</v>
      </c>
      <c r="E6" s="10">
        <f>SUMIFS(Concentrado!F$2:F$199,Concentrado!$A$2:$A$199,"="&amp;$A6,Concentrado!$B$2:$B$199, "=Morelos")</f>
        <v>3102</v>
      </c>
      <c r="F6" s="10">
        <f>SUMIFS(Concentrado!G$2:G$199,Concentrado!$A$2:$A$199,"="&amp;$A6,Concentrado!$B$2:$B$199, "=Morelos")</f>
        <v>267</v>
      </c>
      <c r="G6" s="10">
        <f>SUMIFS(Concentrado!H$2:H$199,Concentrado!$A$2:$A$199,"="&amp;$A6,Concentrado!$B$2:$B$199, "=Morelos")</f>
        <v>45451</v>
      </c>
      <c r="H6" s="10">
        <f>SUMIFS(Concentrado!I$2:I$199,Concentrado!$A$2:$A$199,"="&amp;$A6,Concentrado!$B$2:$B$199, "=Morelos")</f>
        <v>0</v>
      </c>
      <c r="I6" s="10">
        <f>SUMIFS(Concentrado!J$2:J$199,Concentrado!$A$2:$A$199,"="&amp;$A6,Concentrado!$B$2:$B$199, "=Morelos")</f>
        <v>61741</v>
      </c>
    </row>
    <row r="7" spans="1:9" x14ac:dyDescent="0.25">
      <c r="A7" s="7">
        <v>2022</v>
      </c>
      <c r="B7" s="10">
        <f>SUMIFS(Concentrado!C$2:C$199,Concentrado!$A$2:$A$199,"="&amp;$A7,Concentrado!$B$2:$B$199, "=Morelos")</f>
        <v>2155</v>
      </c>
      <c r="C7" s="10">
        <f>SUMIFS(Concentrado!D$2:D$199,Concentrado!$A$2:$A$199,"="&amp;$A7,Concentrado!$B$2:$B$199, "=Morelos")</f>
        <v>11662</v>
      </c>
      <c r="D7" s="10">
        <f>SUMIFS(Concentrado!E$2:E$199,Concentrado!$A$2:$A$199,"="&amp;$A7,Concentrado!$B$2:$B$199, "=Morelos")</f>
        <v>544</v>
      </c>
      <c r="E7" s="10">
        <f>SUMIFS(Concentrado!F$2:F$199,Concentrado!$A$2:$A$199,"="&amp;$A7,Concentrado!$B$2:$B$199, "=Morelos")</f>
        <v>3129</v>
      </c>
      <c r="F7" s="10">
        <f>SUMIFS(Concentrado!G$2:G$199,Concentrado!$A$2:$A$199,"="&amp;$A7,Concentrado!$B$2:$B$199, "=Morelos")</f>
        <v>347</v>
      </c>
      <c r="G7" s="10">
        <f>SUMIFS(Concentrado!H$2:H$199,Concentrado!$A$2:$A$199,"="&amp;$A7,Concentrado!$B$2:$B$199, "=Morelos")</f>
        <v>46592</v>
      </c>
      <c r="H7" s="10">
        <f>SUMIFS(Concentrado!I$2:I$199,Concentrado!$A$2:$A$199,"="&amp;$A7,Concentrado!$B$2:$B$199, "=Morelos")</f>
        <v>0</v>
      </c>
      <c r="I7" s="10">
        <f>SUMIFS(Concentrado!J$2:J$199,Concentrado!$A$2:$A$199,"="&amp;$A7,Concentrado!$B$2:$B$199, "=Morelos")</f>
        <v>64429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E6" sqref="E6"/>
    </sheetView>
  </sheetViews>
  <sheetFormatPr baseColWidth="10" defaultRowHeight="15" x14ac:dyDescent="0.25"/>
  <cols>
    <col min="1" max="1" width="12.140625" customWidth="1"/>
    <col min="2" max="7" width="14.7109375" customWidth="1"/>
    <col min="8" max="8" width="18.7109375" customWidth="1"/>
    <col min="9" max="9" width="14.7109375" customWidth="1"/>
    <col min="10" max="11" width="11.7109375" customWidth="1"/>
    <col min="12" max="12" width="13.7109375" customWidth="1"/>
    <col min="13" max="13" width="11.7109375" customWidth="1"/>
  </cols>
  <sheetData>
    <row r="1" spans="1:9" s="3" customFormat="1" ht="14.25" x14ac:dyDescent="0.2">
      <c r="A1" s="1" t="s">
        <v>0</v>
      </c>
      <c r="B1" s="1" t="s">
        <v>40</v>
      </c>
      <c r="C1" s="1" t="s">
        <v>37</v>
      </c>
      <c r="D1" s="1" t="s">
        <v>36</v>
      </c>
      <c r="E1" s="1" t="s">
        <v>39</v>
      </c>
      <c r="F1" s="1" t="s">
        <v>41</v>
      </c>
      <c r="G1" s="1" t="s">
        <v>38</v>
      </c>
      <c r="H1" s="1" t="s">
        <v>2</v>
      </c>
      <c r="I1" s="1" t="s">
        <v>4</v>
      </c>
    </row>
    <row r="2" spans="1:9" x14ac:dyDescent="0.25">
      <c r="A2" s="8">
        <v>2017</v>
      </c>
      <c r="B2" s="9">
        <f>SUMIFS(Concentrado!C$2:C$199,Concentrado!$A$2:$A$199,"="&amp;$A2,Concentrado!$B$2:$B$199, "=Nacional")</f>
        <v>270470</v>
      </c>
      <c r="C2" s="9">
        <f>SUMIFS(Concentrado!D$2:D$199,Concentrado!$A$2:$A$199,"="&amp;$A2,Concentrado!$B$2:$B$199, "=Nacional")</f>
        <v>937592</v>
      </c>
      <c r="D2" s="9">
        <f>SUMIFS(Concentrado!E$2:E$199,Concentrado!$A$2:$A$199,"="&amp;$A2,Concentrado!$B$2:$B$199, "=Nacional")</f>
        <v>56482</v>
      </c>
      <c r="E2" s="9">
        <f>SUMIFS(Concentrado!F$2:F$199,Concentrado!$A$2:$A$199,"="&amp;$A2,Concentrado!$B$2:$B$199, "=Nacional")</f>
        <v>429339</v>
      </c>
      <c r="F2" s="9">
        <f>SUMIFS(Concentrado!G$2:G$199,Concentrado!$A$2:$A$199,"="&amp;$A2,Concentrado!$B$2:$B$199, "=Nacional")</f>
        <v>30029</v>
      </c>
      <c r="G2" s="9">
        <f>SUMIFS(Concentrado!H$2:H$199,Concentrado!$A$2:$A$199,"="&amp;$A2,Concentrado!$B$2:$B$199, "=Nacional")</f>
        <v>4412694</v>
      </c>
      <c r="H2" s="9">
        <f>SUMIFS(Concentrado!I$2:I$199,Concentrado!$A$2:$A$199,"="&amp;$A2,Concentrado!$B$2:$B$199, "=Nacional")</f>
        <v>88078</v>
      </c>
      <c r="I2" s="9">
        <f>SUMIFS(Concentrado!J$2:J$199,Concentrado!$A$2:$A$199,"="&amp;$A2,Concentrado!$B$2:$B$199, "=Nacional")</f>
        <v>6224684</v>
      </c>
    </row>
    <row r="3" spans="1:9" x14ac:dyDescent="0.25">
      <c r="A3" s="8">
        <v>2018</v>
      </c>
      <c r="B3" s="9">
        <f>SUMIFS(Concentrado!C$2:C$199,Concentrado!$A$2:$A$199,"="&amp;$A3,Concentrado!$B$2:$B$199, "=Nacional")</f>
        <v>263197</v>
      </c>
      <c r="C3" s="9">
        <f>SUMIFS(Concentrado!D$2:D$199,Concentrado!$A$2:$A$199,"="&amp;$A3,Concentrado!$B$2:$B$199, "=Nacional")</f>
        <v>863507</v>
      </c>
      <c r="D3" s="9">
        <f>SUMIFS(Concentrado!E$2:E$199,Concentrado!$A$2:$A$199,"="&amp;$A3,Concentrado!$B$2:$B$199, "=Nacional")</f>
        <v>56881</v>
      </c>
      <c r="E3" s="9">
        <f>SUMIFS(Concentrado!F$2:F$199,Concentrado!$A$2:$A$199,"="&amp;$A3,Concentrado!$B$2:$B$199, "=Nacional")</f>
        <v>397115</v>
      </c>
      <c r="F3" s="9">
        <f>SUMIFS(Concentrado!G$2:G$199,Concentrado!$A$2:$A$199,"="&amp;$A3,Concentrado!$B$2:$B$199, "=Nacional")</f>
        <v>29182</v>
      </c>
      <c r="G3" s="9">
        <f>SUMIFS(Concentrado!H$2:H$199,Concentrado!$A$2:$A$199,"="&amp;$A3,Concentrado!$B$2:$B$199, "=Nacional")</f>
        <v>4102410</v>
      </c>
      <c r="H3" s="9">
        <f>SUMIFS(Concentrado!I$2:I$199,Concentrado!$A$2:$A$199,"="&amp;$A3,Concentrado!$B$2:$B$199, "=Nacional")</f>
        <v>85471</v>
      </c>
      <c r="I3" s="9">
        <f>SUMIFS(Concentrado!J$2:J$199,Concentrado!$A$2:$A$199,"="&amp;$A3,Concentrado!$B$2:$B$199, "=Nacional")</f>
        <v>5797763</v>
      </c>
    </row>
    <row r="4" spans="1:9" x14ac:dyDescent="0.25">
      <c r="A4" s="8">
        <v>2019</v>
      </c>
      <c r="B4" s="9">
        <f>SUMIFS(Concentrado!C$2:C$199,Concentrado!$A$2:$A$199,"="&amp;$A4,Concentrado!$B$2:$B$199, "=Nacional")</f>
        <v>262851</v>
      </c>
      <c r="C4" s="9">
        <f>SUMIFS(Concentrado!D$2:D$199,Concentrado!$A$2:$A$199,"="&amp;$A4,Concentrado!$B$2:$B$199, "=Nacional")</f>
        <v>844724</v>
      </c>
      <c r="D4" s="9">
        <f>SUMIFS(Concentrado!E$2:E$199,Concentrado!$A$2:$A$199,"="&amp;$A4,Concentrado!$B$2:$B$199, "=Nacional")</f>
        <v>55592</v>
      </c>
      <c r="E4" s="9">
        <f>SUMIFS(Concentrado!F$2:F$199,Concentrado!$A$2:$A$199,"="&amp;$A4,Concentrado!$B$2:$B$199, "=Nacional")</f>
        <v>364831</v>
      </c>
      <c r="F4" s="9">
        <f>SUMIFS(Concentrado!G$2:G$199,Concentrado!$A$2:$A$199,"="&amp;$A4,Concentrado!$B$2:$B$199, "=Nacional")</f>
        <v>27703</v>
      </c>
      <c r="G4" s="9">
        <f>SUMIFS(Concentrado!H$2:H$199,Concentrado!$A$2:$A$199,"="&amp;$A4,Concentrado!$B$2:$B$199, "=Nacional")</f>
        <v>4311869</v>
      </c>
      <c r="H4" s="9">
        <f>SUMIFS(Concentrado!I$2:I$199,Concentrado!$A$2:$A$199,"="&amp;$A4,Concentrado!$B$2:$B$199, "=Nacional")</f>
        <v>34896</v>
      </c>
      <c r="I4" s="9">
        <f>SUMIFS(Concentrado!J$2:J$199,Concentrado!$A$2:$A$199,"="&amp;$A4,Concentrado!$B$2:$B$199, "=Nacional")</f>
        <v>5902466</v>
      </c>
    </row>
    <row r="5" spans="1:9" x14ac:dyDescent="0.25">
      <c r="A5" s="8">
        <v>2020</v>
      </c>
      <c r="B5" s="9">
        <f>SUMIFS(Concentrado!C$2:C$199,Concentrado!$A$2:$A$199,"="&amp;$A5,Concentrado!$B$2:$B$199, "=Nacional")</f>
        <v>147324</v>
      </c>
      <c r="C5" s="9">
        <f>SUMIFS(Concentrado!D$2:D$199,Concentrado!$A$2:$A$199,"="&amp;$A5,Concentrado!$B$2:$B$199, "=Nacional")</f>
        <v>620035</v>
      </c>
      <c r="D5" s="9">
        <f>SUMIFS(Concentrado!E$2:E$199,Concentrado!$A$2:$A$199,"="&amp;$A5,Concentrado!$B$2:$B$199, "=Nacional")</f>
        <v>41124</v>
      </c>
      <c r="E5" s="9">
        <f>SUMIFS(Concentrado!F$2:F$199,Concentrado!$A$2:$A$199,"="&amp;$A5,Concentrado!$B$2:$B$199, "=Nacional")</f>
        <v>283751</v>
      </c>
      <c r="F5" s="9">
        <f>SUMIFS(Concentrado!G$2:G$199,Concentrado!$A$2:$A$199,"="&amp;$A5,Concentrado!$B$2:$B$199, "=Nacional")</f>
        <v>17307</v>
      </c>
      <c r="G5" s="9">
        <f>SUMIFS(Concentrado!H$2:H$199,Concentrado!$A$2:$A$199,"="&amp;$A5,Concentrado!$B$2:$B$199, "=Nacional")</f>
        <v>3499451</v>
      </c>
      <c r="H5" s="9">
        <f>SUMIFS(Concentrado!I$2:I$199,Concentrado!$A$2:$A$199,"="&amp;$A5,Concentrado!$B$2:$B$199, "=Nacional")</f>
        <v>10822</v>
      </c>
      <c r="I5" s="9">
        <f>SUMIFS(Concentrado!J$2:J$199,Concentrado!$A$2:$A$199,"="&amp;$A5,Concentrado!$B$2:$B$199, "=Nacional")</f>
        <v>4619814</v>
      </c>
    </row>
    <row r="6" spans="1:9" x14ac:dyDescent="0.25">
      <c r="A6" s="8">
        <v>2021</v>
      </c>
      <c r="B6" s="9">
        <f>SUMIFS(Concentrado!C$2:C$199,Concentrado!$A$2:$A$199,"="&amp;$A6,Concentrado!$B$2:$B$199, "=Nacional")</f>
        <v>175109</v>
      </c>
      <c r="C6" s="9">
        <f>SUMIFS(Concentrado!D$2:D$199,Concentrado!$A$2:$A$199,"="&amp;$A6,Concentrado!$B$2:$B$199, "=Nacional")</f>
        <v>653478</v>
      </c>
      <c r="D6" s="9">
        <f>SUMIFS(Concentrado!E$2:E$199,Concentrado!$A$2:$A$199,"="&amp;$A6,Concentrado!$B$2:$B$199, "=Nacional")</f>
        <v>56533</v>
      </c>
      <c r="E6" s="9">
        <f>SUMIFS(Concentrado!F$2:F$199,Concentrado!$A$2:$A$199,"="&amp;$A6,Concentrado!$B$2:$B$199, "=Nacional")</f>
        <v>294368</v>
      </c>
      <c r="F6" s="9">
        <f>SUMIFS(Concentrado!G$2:G$199,Concentrado!$A$2:$A$199,"="&amp;$A6,Concentrado!$B$2:$B$199, "=Nacional")</f>
        <v>27285</v>
      </c>
      <c r="G6" s="9">
        <f>SUMIFS(Concentrado!H$2:H$199,Concentrado!$A$2:$A$199,"="&amp;$A6,Concentrado!$B$2:$B$199, "=Nacional")</f>
        <v>3714869</v>
      </c>
      <c r="H6" s="9">
        <f>SUMIFS(Concentrado!I$2:I$199,Concentrado!$A$2:$A$199,"="&amp;$A6,Concentrado!$B$2:$B$199, "=Nacional")</f>
        <v>25520</v>
      </c>
      <c r="I6" s="9">
        <f>SUMIFS(Concentrado!J$2:J$199,Concentrado!$A$2:$A$199,"="&amp;$A6,Concentrado!$B$2:$B$199, "=Nacional")</f>
        <v>4947162</v>
      </c>
    </row>
    <row r="7" spans="1:9" x14ac:dyDescent="0.25">
      <c r="A7" s="8">
        <v>2022</v>
      </c>
      <c r="B7" s="9">
        <f>SUMIFS(Concentrado!C$2:C$199,Concentrado!$A$2:$A$199,"="&amp;$A7,Concentrado!$B$2:$B$199, "=Nacional")</f>
        <v>196236</v>
      </c>
      <c r="C7" s="9">
        <f>SUMIFS(Concentrado!D$2:D$199,Concentrado!$A$2:$A$199,"="&amp;$A7,Concentrado!$B$2:$B$199, "=Nacional")</f>
        <v>671714</v>
      </c>
      <c r="D7" s="9">
        <f>SUMIFS(Concentrado!E$2:E$199,Concentrado!$A$2:$A$199,"="&amp;$A7,Concentrado!$B$2:$B$199, "=Nacional")</f>
        <v>56205</v>
      </c>
      <c r="E7" s="9">
        <f>SUMIFS(Concentrado!F$2:F$199,Concentrado!$A$2:$A$199,"="&amp;$A7,Concentrado!$B$2:$B$199, "=Nacional")</f>
        <v>288712</v>
      </c>
      <c r="F7" s="9">
        <f>SUMIFS(Concentrado!G$2:G$199,Concentrado!$A$2:$A$199,"="&amp;$A7,Concentrado!$B$2:$B$199, "=Nacional")</f>
        <v>36487</v>
      </c>
      <c r="G7" s="9">
        <f>SUMIFS(Concentrado!H$2:H$199,Concentrado!$A$2:$A$199,"="&amp;$A7,Concentrado!$B$2:$B$199, "=Nacional")</f>
        <v>3821872</v>
      </c>
      <c r="H7" s="9">
        <f>SUMIFS(Concentrado!I$2:I$199,Concentrado!$A$2:$A$199,"="&amp;$A7,Concentrado!$B$2:$B$199, "=Nacional")</f>
        <v>0</v>
      </c>
      <c r="I7" s="9">
        <f>SUMIFS(Concentrado!J$2:J$199,Concentrado!$A$2:$A$199,"="&amp;$A7,Concentrado!$B$2:$B$199, "=Nacional")</f>
        <v>5071226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I7" sqref="I7"/>
    </sheetView>
  </sheetViews>
  <sheetFormatPr baseColWidth="10" defaultRowHeight="15" x14ac:dyDescent="0.25"/>
  <cols>
    <col min="1" max="1" width="12.140625" customWidth="1"/>
    <col min="2" max="7" width="14.7109375" customWidth="1"/>
    <col min="8" max="8" width="18.7109375" customWidth="1"/>
    <col min="9" max="9" width="14.7109375" customWidth="1"/>
    <col min="10" max="11" width="11.7109375" customWidth="1"/>
    <col min="12" max="12" width="13.7109375" customWidth="1"/>
    <col min="13" max="13" width="11.7109375" customWidth="1"/>
  </cols>
  <sheetData>
    <row r="1" spans="1:9" s="3" customFormat="1" ht="14.25" x14ac:dyDescent="0.2">
      <c r="A1" s="1" t="s">
        <v>0</v>
      </c>
      <c r="B1" s="1" t="s">
        <v>40</v>
      </c>
      <c r="C1" s="1" t="s">
        <v>37</v>
      </c>
      <c r="D1" s="1" t="s">
        <v>36</v>
      </c>
      <c r="E1" s="1" t="s">
        <v>39</v>
      </c>
      <c r="F1" s="1" t="s">
        <v>41</v>
      </c>
      <c r="G1" s="1" t="s">
        <v>38</v>
      </c>
      <c r="H1" s="1" t="s">
        <v>2</v>
      </c>
      <c r="I1" s="1" t="s">
        <v>4</v>
      </c>
    </row>
    <row r="2" spans="1:9" x14ac:dyDescent="0.25">
      <c r="A2" s="7">
        <v>2017</v>
      </c>
      <c r="B2" s="10">
        <f>SUMIFS(Concentrado!C$2:C$199,Concentrado!$A$2:$A$199,"="&amp;$A2,Concentrado!$B$2:$B$199, "=Nayarit")</f>
        <v>2514</v>
      </c>
      <c r="C2" s="10">
        <f>SUMIFS(Concentrado!D$2:D$199,Concentrado!$A$2:$A$199,"="&amp;$A2,Concentrado!$B$2:$B$199, "=Nayarit")</f>
        <v>4488</v>
      </c>
      <c r="D2" s="10">
        <f>SUMIFS(Concentrado!E$2:E$199,Concentrado!$A$2:$A$199,"="&amp;$A2,Concentrado!$B$2:$B$199, "=Nayarit")</f>
        <v>446</v>
      </c>
      <c r="E2" s="10">
        <f>SUMIFS(Concentrado!F$2:F$199,Concentrado!$A$2:$A$199,"="&amp;$A2,Concentrado!$B$2:$B$199, "=Nayarit")</f>
        <v>2602</v>
      </c>
      <c r="F2" s="10">
        <f>SUMIFS(Concentrado!G$2:G$199,Concentrado!$A$2:$A$199,"="&amp;$A2,Concentrado!$B$2:$B$199, "=Nayarit")</f>
        <v>1221</v>
      </c>
      <c r="G2" s="10">
        <f>SUMIFS(Concentrado!H$2:H$199,Concentrado!$A$2:$A$199,"="&amp;$A2,Concentrado!$B$2:$B$199, "=Nayarit")</f>
        <v>23000</v>
      </c>
      <c r="H2" s="10">
        <f>SUMIFS(Concentrado!I$2:I$199,Concentrado!$A$2:$A$199,"="&amp;$A2,Concentrado!$B$2:$B$199, "=Nayarit")</f>
        <v>799</v>
      </c>
      <c r="I2" s="10">
        <f>SUMIFS(Concentrado!J$2:J$199,Concentrado!$A$2:$A$199,"="&amp;$A2,Concentrado!$B$2:$B$199, "=Nayarit")</f>
        <v>35070</v>
      </c>
    </row>
    <row r="3" spans="1:9" x14ac:dyDescent="0.25">
      <c r="A3" s="7">
        <v>2018</v>
      </c>
      <c r="B3" s="10">
        <f>SUMIFS(Concentrado!C$2:C$199,Concentrado!$A$2:$A$199,"="&amp;$A3,Concentrado!$B$2:$B$199, "=Nayarit")</f>
        <v>2666</v>
      </c>
      <c r="C3" s="10">
        <f>SUMIFS(Concentrado!D$2:D$199,Concentrado!$A$2:$A$199,"="&amp;$A3,Concentrado!$B$2:$B$199, "=Nayarit")</f>
        <v>4980</v>
      </c>
      <c r="D3" s="10">
        <f>SUMIFS(Concentrado!E$2:E$199,Concentrado!$A$2:$A$199,"="&amp;$A3,Concentrado!$B$2:$B$199, "=Nayarit")</f>
        <v>605</v>
      </c>
      <c r="E3" s="10">
        <f>SUMIFS(Concentrado!F$2:F$199,Concentrado!$A$2:$A$199,"="&amp;$A3,Concentrado!$B$2:$B$199, "=Nayarit")</f>
        <v>2843</v>
      </c>
      <c r="F3" s="10">
        <f>SUMIFS(Concentrado!G$2:G$199,Concentrado!$A$2:$A$199,"="&amp;$A3,Concentrado!$B$2:$B$199, "=Nayarit")</f>
        <v>1631</v>
      </c>
      <c r="G3" s="10">
        <f>SUMIFS(Concentrado!H$2:H$199,Concentrado!$A$2:$A$199,"="&amp;$A3,Concentrado!$B$2:$B$199, "=Nayarit")</f>
        <v>20696</v>
      </c>
      <c r="H3" s="10">
        <f>SUMIFS(Concentrado!I$2:I$199,Concentrado!$A$2:$A$199,"="&amp;$A3,Concentrado!$B$2:$B$199, "=Nayarit")</f>
        <v>1020</v>
      </c>
      <c r="I3" s="10">
        <f>SUMIFS(Concentrado!J$2:J$199,Concentrado!$A$2:$A$199,"="&amp;$A3,Concentrado!$B$2:$B$199, "=Nayarit")</f>
        <v>34441</v>
      </c>
    </row>
    <row r="4" spans="1:9" x14ac:dyDescent="0.25">
      <c r="A4" s="7">
        <v>2019</v>
      </c>
      <c r="B4" s="10">
        <f>SUMIFS(Concentrado!C$2:C$199,Concentrado!$A$2:$A$199,"="&amp;$A4,Concentrado!$B$2:$B$199, "=Nayarit")</f>
        <v>2549</v>
      </c>
      <c r="C4" s="10">
        <f>SUMIFS(Concentrado!D$2:D$199,Concentrado!$A$2:$A$199,"="&amp;$A4,Concentrado!$B$2:$B$199, "=Nayarit")</f>
        <v>5422</v>
      </c>
      <c r="D4" s="10">
        <f>SUMIFS(Concentrado!E$2:E$199,Concentrado!$A$2:$A$199,"="&amp;$A4,Concentrado!$B$2:$B$199, "=Nayarit")</f>
        <v>505</v>
      </c>
      <c r="E4" s="10">
        <f>SUMIFS(Concentrado!F$2:F$199,Concentrado!$A$2:$A$199,"="&amp;$A4,Concentrado!$B$2:$B$199, "=Nayarit")</f>
        <v>1794</v>
      </c>
      <c r="F4" s="10">
        <f>SUMIFS(Concentrado!G$2:G$199,Concentrado!$A$2:$A$199,"="&amp;$A4,Concentrado!$B$2:$B$199, "=Nayarit")</f>
        <v>1721</v>
      </c>
      <c r="G4" s="10">
        <f>SUMIFS(Concentrado!H$2:H$199,Concentrado!$A$2:$A$199,"="&amp;$A4,Concentrado!$B$2:$B$199, "=Nayarit")</f>
        <v>22906</v>
      </c>
      <c r="H4" s="10">
        <f>SUMIFS(Concentrado!I$2:I$199,Concentrado!$A$2:$A$199,"="&amp;$A4,Concentrado!$B$2:$B$199, "=Nayarit")</f>
        <v>681</v>
      </c>
      <c r="I4" s="10">
        <f>SUMIFS(Concentrado!J$2:J$199,Concentrado!$A$2:$A$199,"="&amp;$A4,Concentrado!$B$2:$B$199, "=Nayarit")</f>
        <v>35578</v>
      </c>
    </row>
    <row r="5" spans="1:9" x14ac:dyDescent="0.25">
      <c r="A5" s="7">
        <v>2020</v>
      </c>
      <c r="B5" s="10">
        <f>SUMIFS(Concentrado!C$2:C$199,Concentrado!$A$2:$A$199,"="&amp;$A5,Concentrado!$B$2:$B$199, "=Nayarit")</f>
        <v>1420</v>
      </c>
      <c r="C5" s="10">
        <f>SUMIFS(Concentrado!D$2:D$199,Concentrado!$A$2:$A$199,"="&amp;$A5,Concentrado!$B$2:$B$199, "=Nayarit")</f>
        <v>4392</v>
      </c>
      <c r="D5" s="10">
        <f>SUMIFS(Concentrado!E$2:E$199,Concentrado!$A$2:$A$199,"="&amp;$A5,Concentrado!$B$2:$B$199, "=Nayarit")</f>
        <v>313</v>
      </c>
      <c r="E5" s="10">
        <f>SUMIFS(Concentrado!F$2:F$199,Concentrado!$A$2:$A$199,"="&amp;$A5,Concentrado!$B$2:$B$199, "=Nayarit")</f>
        <v>1774</v>
      </c>
      <c r="F5" s="10">
        <f>SUMIFS(Concentrado!G$2:G$199,Concentrado!$A$2:$A$199,"="&amp;$A5,Concentrado!$B$2:$B$199, "=Nayarit")</f>
        <v>1168</v>
      </c>
      <c r="G5" s="10">
        <f>SUMIFS(Concentrado!H$2:H$199,Concentrado!$A$2:$A$199,"="&amp;$A5,Concentrado!$B$2:$B$199, "=Nayarit")</f>
        <v>16976</v>
      </c>
      <c r="H5" s="10">
        <f>SUMIFS(Concentrado!I$2:I$199,Concentrado!$A$2:$A$199,"="&amp;$A5,Concentrado!$B$2:$B$199, "=Nayarit")</f>
        <v>0</v>
      </c>
      <c r="I5" s="10">
        <f>SUMIFS(Concentrado!J$2:J$199,Concentrado!$A$2:$A$199,"="&amp;$A5,Concentrado!$B$2:$B$199, "=Nayarit")</f>
        <v>26043</v>
      </c>
    </row>
    <row r="6" spans="1:9" x14ac:dyDescent="0.25">
      <c r="A6" s="7">
        <v>2021</v>
      </c>
      <c r="B6" s="10">
        <f>SUMIFS(Concentrado!C$2:C$199,Concentrado!$A$2:$A$199,"="&amp;$A6,Concentrado!$B$2:$B$199, "=Nayarit")</f>
        <v>1715</v>
      </c>
      <c r="C6" s="10">
        <f>SUMIFS(Concentrado!D$2:D$199,Concentrado!$A$2:$A$199,"="&amp;$A6,Concentrado!$B$2:$B$199, "=Nayarit")</f>
        <v>4147</v>
      </c>
      <c r="D6" s="10">
        <f>SUMIFS(Concentrado!E$2:E$199,Concentrado!$A$2:$A$199,"="&amp;$A6,Concentrado!$B$2:$B$199, "=Nayarit")</f>
        <v>234</v>
      </c>
      <c r="E6" s="10">
        <f>SUMIFS(Concentrado!F$2:F$199,Concentrado!$A$2:$A$199,"="&amp;$A6,Concentrado!$B$2:$B$199, "=Nayarit")</f>
        <v>1717</v>
      </c>
      <c r="F6" s="10">
        <f>SUMIFS(Concentrado!G$2:G$199,Concentrado!$A$2:$A$199,"="&amp;$A6,Concentrado!$B$2:$B$199, "=Nayarit")</f>
        <v>739</v>
      </c>
      <c r="G6" s="10">
        <f>SUMIFS(Concentrado!H$2:H$199,Concentrado!$A$2:$A$199,"="&amp;$A6,Concentrado!$B$2:$B$199, "=Nayarit")</f>
        <v>18237</v>
      </c>
      <c r="H6" s="10">
        <f>SUMIFS(Concentrado!I$2:I$199,Concentrado!$A$2:$A$199,"="&amp;$A6,Concentrado!$B$2:$B$199, "=Nayarit")</f>
        <v>0</v>
      </c>
      <c r="I6" s="10">
        <f>SUMIFS(Concentrado!J$2:J$199,Concentrado!$A$2:$A$199,"="&amp;$A6,Concentrado!$B$2:$B$199, "=Nayarit")</f>
        <v>26789</v>
      </c>
    </row>
    <row r="7" spans="1:9" x14ac:dyDescent="0.25">
      <c r="A7" s="7">
        <v>2022</v>
      </c>
      <c r="B7" s="10">
        <f>SUMIFS(Concentrado!C$2:C$199,Concentrado!$A$2:$A$199,"="&amp;$A7,Concentrado!$B$2:$B$199, "=Nayarit")</f>
        <v>2158</v>
      </c>
      <c r="C7" s="10">
        <f>SUMIFS(Concentrado!D$2:D$199,Concentrado!$A$2:$A$199,"="&amp;$A7,Concentrado!$B$2:$B$199, "=Nayarit")</f>
        <v>6417</v>
      </c>
      <c r="D7" s="10">
        <f>SUMIFS(Concentrado!E$2:E$199,Concentrado!$A$2:$A$199,"="&amp;$A7,Concentrado!$B$2:$B$199, "=Nayarit")</f>
        <v>625</v>
      </c>
      <c r="E7" s="10">
        <f>SUMIFS(Concentrado!F$2:F$199,Concentrado!$A$2:$A$199,"="&amp;$A7,Concentrado!$B$2:$B$199, "=Nayarit")</f>
        <v>1803</v>
      </c>
      <c r="F7" s="10">
        <f>SUMIFS(Concentrado!G$2:G$199,Concentrado!$A$2:$A$199,"="&amp;$A7,Concentrado!$B$2:$B$199, "=Nayarit")</f>
        <v>781</v>
      </c>
      <c r="G7" s="10">
        <f>SUMIFS(Concentrado!H$2:H$199,Concentrado!$A$2:$A$199,"="&amp;$A7,Concentrado!$B$2:$B$199, "=Nayarit")</f>
        <v>27063</v>
      </c>
      <c r="H7" s="10">
        <f>SUMIFS(Concentrado!I$2:I$199,Concentrado!$A$2:$A$199,"="&amp;$A7,Concentrado!$B$2:$B$199, "=Nayarit")</f>
        <v>0</v>
      </c>
      <c r="I7" s="10">
        <f>SUMIFS(Concentrado!J$2:J$199,Concentrado!$A$2:$A$199,"="&amp;$A7,Concentrado!$B$2:$B$199, "=Nayarit")</f>
        <v>38847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I7" sqref="I7"/>
    </sheetView>
  </sheetViews>
  <sheetFormatPr baseColWidth="10" defaultRowHeight="15" x14ac:dyDescent="0.25"/>
  <cols>
    <col min="1" max="1" width="12.140625" customWidth="1"/>
    <col min="2" max="7" width="14.7109375" customWidth="1"/>
    <col min="8" max="8" width="18.7109375" customWidth="1"/>
    <col min="9" max="9" width="14.7109375" customWidth="1"/>
    <col min="10" max="11" width="11.7109375" customWidth="1"/>
    <col min="12" max="12" width="13.7109375" customWidth="1"/>
    <col min="13" max="13" width="11.7109375" customWidth="1"/>
  </cols>
  <sheetData>
    <row r="1" spans="1:9" s="3" customFormat="1" ht="14.25" x14ac:dyDescent="0.2">
      <c r="A1" s="1" t="s">
        <v>0</v>
      </c>
      <c r="B1" s="1" t="s">
        <v>40</v>
      </c>
      <c r="C1" s="1" t="s">
        <v>37</v>
      </c>
      <c r="D1" s="1" t="s">
        <v>36</v>
      </c>
      <c r="E1" s="1" t="s">
        <v>39</v>
      </c>
      <c r="F1" s="1" t="s">
        <v>41</v>
      </c>
      <c r="G1" s="1" t="s">
        <v>38</v>
      </c>
      <c r="H1" s="1" t="s">
        <v>2</v>
      </c>
      <c r="I1" s="1" t="s">
        <v>4</v>
      </c>
    </row>
    <row r="2" spans="1:9" x14ac:dyDescent="0.25">
      <c r="A2" s="7">
        <v>2017</v>
      </c>
      <c r="B2" s="10">
        <f>SUMIFS(Concentrado!C$2:C$199,Concentrado!$A$2:$A$199,"="&amp;$A2,Concentrado!$B$2:$B$199, "=Nuevo León")</f>
        <v>7180</v>
      </c>
      <c r="C2" s="10">
        <f>SUMIFS(Concentrado!D$2:D$199,Concentrado!$A$2:$A$199,"="&amp;$A2,Concentrado!$B$2:$B$199, "=Nuevo León")</f>
        <v>32532</v>
      </c>
      <c r="D2" s="10">
        <f>SUMIFS(Concentrado!E$2:E$199,Concentrado!$A$2:$A$199,"="&amp;$A2,Concentrado!$B$2:$B$199, "=Nuevo León")</f>
        <v>549</v>
      </c>
      <c r="E2" s="10">
        <f>SUMIFS(Concentrado!F$2:F$199,Concentrado!$A$2:$A$199,"="&amp;$A2,Concentrado!$B$2:$B$199, "=Nuevo León")</f>
        <v>13819</v>
      </c>
      <c r="F2" s="10">
        <f>SUMIFS(Concentrado!G$2:G$199,Concentrado!$A$2:$A$199,"="&amp;$A2,Concentrado!$B$2:$B$199, "=Nuevo León")</f>
        <v>131</v>
      </c>
      <c r="G2" s="10">
        <f>SUMIFS(Concentrado!H$2:H$199,Concentrado!$A$2:$A$199,"="&amp;$A2,Concentrado!$B$2:$B$199, "=Nuevo León")</f>
        <v>27402</v>
      </c>
      <c r="H2" s="10">
        <f>SUMIFS(Concentrado!I$2:I$199,Concentrado!$A$2:$A$199,"="&amp;$A2,Concentrado!$B$2:$B$199, "=Nuevo León")</f>
        <v>151</v>
      </c>
      <c r="I2" s="10">
        <f>SUMIFS(Concentrado!J$2:J$199,Concentrado!$A$2:$A$199,"="&amp;$A2,Concentrado!$B$2:$B$199, "=Nuevo León")</f>
        <v>81764</v>
      </c>
    </row>
    <row r="3" spans="1:9" x14ac:dyDescent="0.25">
      <c r="A3" s="7">
        <v>2018</v>
      </c>
      <c r="B3" s="10">
        <f>SUMIFS(Concentrado!C$2:C$199,Concentrado!$A$2:$A$199,"="&amp;$A3,Concentrado!$B$2:$B$199, "=Nuevo León")</f>
        <v>8104</v>
      </c>
      <c r="C3" s="10">
        <f>SUMIFS(Concentrado!D$2:D$199,Concentrado!$A$2:$A$199,"="&amp;$A3,Concentrado!$B$2:$B$199, "=Nuevo León")</f>
        <v>27039</v>
      </c>
      <c r="D3" s="10">
        <f>SUMIFS(Concentrado!E$2:E$199,Concentrado!$A$2:$A$199,"="&amp;$A3,Concentrado!$B$2:$B$199, "=Nuevo León")</f>
        <v>552</v>
      </c>
      <c r="E3" s="10">
        <f>SUMIFS(Concentrado!F$2:F$199,Concentrado!$A$2:$A$199,"="&amp;$A3,Concentrado!$B$2:$B$199, "=Nuevo León")</f>
        <v>15170</v>
      </c>
      <c r="F3" s="10">
        <f>SUMIFS(Concentrado!G$2:G$199,Concentrado!$A$2:$A$199,"="&amp;$A3,Concentrado!$B$2:$B$199, "=Nuevo León")</f>
        <v>152</v>
      </c>
      <c r="G3" s="10">
        <f>SUMIFS(Concentrado!H$2:H$199,Concentrado!$A$2:$A$199,"="&amp;$A3,Concentrado!$B$2:$B$199, "=Nuevo León")</f>
        <v>22530</v>
      </c>
      <c r="H3" s="10">
        <f>SUMIFS(Concentrado!I$2:I$199,Concentrado!$A$2:$A$199,"="&amp;$A3,Concentrado!$B$2:$B$199, "=Nuevo León")</f>
        <v>517</v>
      </c>
      <c r="I3" s="10">
        <f>SUMIFS(Concentrado!J$2:J$199,Concentrado!$A$2:$A$199,"="&amp;$A3,Concentrado!$B$2:$B$199, "=Nuevo León")</f>
        <v>74064</v>
      </c>
    </row>
    <row r="4" spans="1:9" x14ac:dyDescent="0.25">
      <c r="A4" s="7">
        <v>2019</v>
      </c>
      <c r="B4" s="10">
        <f>SUMIFS(Concentrado!C$2:C$199,Concentrado!$A$2:$A$199,"="&amp;$A4,Concentrado!$B$2:$B$199, "=Nuevo León")</f>
        <v>7767</v>
      </c>
      <c r="C4" s="10">
        <f>SUMIFS(Concentrado!D$2:D$199,Concentrado!$A$2:$A$199,"="&amp;$A4,Concentrado!$B$2:$B$199, "=Nuevo León")</f>
        <v>26221</v>
      </c>
      <c r="D4" s="10">
        <f>SUMIFS(Concentrado!E$2:E$199,Concentrado!$A$2:$A$199,"="&amp;$A4,Concentrado!$B$2:$B$199, "=Nuevo León")</f>
        <v>481</v>
      </c>
      <c r="E4" s="10">
        <f>SUMIFS(Concentrado!F$2:F$199,Concentrado!$A$2:$A$199,"="&amp;$A4,Concentrado!$B$2:$B$199, "=Nuevo León")</f>
        <v>11693</v>
      </c>
      <c r="F4" s="10">
        <f>SUMIFS(Concentrado!G$2:G$199,Concentrado!$A$2:$A$199,"="&amp;$A4,Concentrado!$B$2:$B$199, "=Nuevo León")</f>
        <v>121</v>
      </c>
      <c r="G4" s="10">
        <f>SUMIFS(Concentrado!H$2:H$199,Concentrado!$A$2:$A$199,"="&amp;$A4,Concentrado!$B$2:$B$199, "=Nuevo León")</f>
        <v>26154</v>
      </c>
      <c r="H4" s="10">
        <f>SUMIFS(Concentrado!I$2:I$199,Concentrado!$A$2:$A$199,"="&amp;$A4,Concentrado!$B$2:$B$199, "=Nuevo León")</f>
        <v>274</v>
      </c>
      <c r="I4" s="10">
        <f>SUMIFS(Concentrado!J$2:J$199,Concentrado!$A$2:$A$199,"="&amp;$A4,Concentrado!$B$2:$B$199, "=Nuevo León")</f>
        <v>72711</v>
      </c>
    </row>
    <row r="5" spans="1:9" x14ac:dyDescent="0.25">
      <c r="A5" s="7">
        <v>2020</v>
      </c>
      <c r="B5" s="10">
        <f>SUMIFS(Concentrado!C$2:C$199,Concentrado!$A$2:$A$199,"="&amp;$A5,Concentrado!$B$2:$B$199, "=Nuevo León")</f>
        <v>3657</v>
      </c>
      <c r="C5" s="10">
        <f>SUMIFS(Concentrado!D$2:D$199,Concentrado!$A$2:$A$199,"="&amp;$A5,Concentrado!$B$2:$B$199, "=Nuevo León")</f>
        <v>28331</v>
      </c>
      <c r="D5" s="10">
        <f>SUMIFS(Concentrado!E$2:E$199,Concentrado!$A$2:$A$199,"="&amp;$A5,Concentrado!$B$2:$B$199, "=Nuevo León")</f>
        <v>513</v>
      </c>
      <c r="E5" s="10">
        <f>SUMIFS(Concentrado!F$2:F$199,Concentrado!$A$2:$A$199,"="&amp;$A5,Concentrado!$B$2:$B$199, "=Nuevo León")</f>
        <v>10770</v>
      </c>
      <c r="F5" s="10">
        <f>SUMIFS(Concentrado!G$2:G$199,Concentrado!$A$2:$A$199,"="&amp;$A5,Concentrado!$B$2:$B$199, "=Nuevo León")</f>
        <v>101</v>
      </c>
      <c r="G5" s="10">
        <f>SUMIFS(Concentrado!H$2:H$199,Concentrado!$A$2:$A$199,"="&amp;$A5,Concentrado!$B$2:$B$199, "=Nuevo León")</f>
        <v>23308</v>
      </c>
      <c r="H5" s="10">
        <f>SUMIFS(Concentrado!I$2:I$199,Concentrado!$A$2:$A$199,"="&amp;$A5,Concentrado!$B$2:$B$199, "=Nuevo León")</f>
        <v>0</v>
      </c>
      <c r="I5" s="10">
        <f>SUMIFS(Concentrado!J$2:J$199,Concentrado!$A$2:$A$199,"="&amp;$A5,Concentrado!$B$2:$B$199, "=Nuevo León")</f>
        <v>66680</v>
      </c>
    </row>
    <row r="6" spans="1:9" x14ac:dyDescent="0.25">
      <c r="A6" s="7">
        <v>2021</v>
      </c>
      <c r="B6" s="10">
        <f>SUMIFS(Concentrado!C$2:C$199,Concentrado!$A$2:$A$199,"="&amp;$A6,Concentrado!$B$2:$B$199, "=Nuevo León")</f>
        <v>2165</v>
      </c>
      <c r="C6" s="10">
        <f>SUMIFS(Concentrado!D$2:D$199,Concentrado!$A$2:$A$199,"="&amp;$A6,Concentrado!$B$2:$B$199, "=Nuevo León")</f>
        <v>20527</v>
      </c>
      <c r="D6" s="10">
        <f>SUMIFS(Concentrado!E$2:E$199,Concentrado!$A$2:$A$199,"="&amp;$A6,Concentrado!$B$2:$B$199, "=Nuevo León")</f>
        <v>411</v>
      </c>
      <c r="E6" s="10">
        <f>SUMIFS(Concentrado!F$2:F$199,Concentrado!$A$2:$A$199,"="&amp;$A6,Concentrado!$B$2:$B$199, "=Nuevo León")</f>
        <v>11751</v>
      </c>
      <c r="F6" s="10">
        <f>SUMIFS(Concentrado!G$2:G$199,Concentrado!$A$2:$A$199,"="&amp;$A6,Concentrado!$B$2:$B$199, "=Nuevo León")</f>
        <v>37</v>
      </c>
      <c r="G6" s="10">
        <f>SUMIFS(Concentrado!H$2:H$199,Concentrado!$A$2:$A$199,"="&amp;$A6,Concentrado!$B$2:$B$199, "=Nuevo León")</f>
        <v>15503</v>
      </c>
      <c r="H6" s="10">
        <f>SUMIFS(Concentrado!I$2:I$199,Concentrado!$A$2:$A$199,"="&amp;$A6,Concentrado!$B$2:$B$199, "=Nuevo León")</f>
        <v>0</v>
      </c>
      <c r="I6" s="10">
        <f>SUMIFS(Concentrado!J$2:J$199,Concentrado!$A$2:$A$199,"="&amp;$A6,Concentrado!$B$2:$B$199, "=Nuevo León")</f>
        <v>50394</v>
      </c>
    </row>
    <row r="7" spans="1:9" x14ac:dyDescent="0.25">
      <c r="A7" s="7">
        <v>2022</v>
      </c>
      <c r="B7" s="10">
        <f>SUMIFS(Concentrado!C$2:C$199,Concentrado!$A$2:$A$199,"="&amp;$A7,Concentrado!$B$2:$B$199, "=Nuevo León")</f>
        <v>2092</v>
      </c>
      <c r="C7" s="10">
        <f>SUMIFS(Concentrado!D$2:D$199,Concentrado!$A$2:$A$199,"="&amp;$A7,Concentrado!$B$2:$B$199, "=Nuevo León")</f>
        <v>13136</v>
      </c>
      <c r="D7" s="10">
        <f>SUMIFS(Concentrado!E$2:E$199,Concentrado!$A$2:$A$199,"="&amp;$A7,Concentrado!$B$2:$B$199, "=Nuevo León")</f>
        <v>551</v>
      </c>
      <c r="E7" s="10">
        <f>SUMIFS(Concentrado!F$2:F$199,Concentrado!$A$2:$A$199,"="&amp;$A7,Concentrado!$B$2:$B$199, "=Nuevo León")</f>
        <v>14118</v>
      </c>
      <c r="F7" s="10">
        <f>SUMIFS(Concentrado!G$2:G$199,Concentrado!$A$2:$A$199,"="&amp;$A7,Concentrado!$B$2:$B$199, "=Nuevo León")</f>
        <v>56</v>
      </c>
      <c r="G7" s="10">
        <f>SUMIFS(Concentrado!H$2:H$199,Concentrado!$A$2:$A$199,"="&amp;$A7,Concentrado!$B$2:$B$199, "=Nuevo León")</f>
        <v>17328</v>
      </c>
      <c r="H7" s="10">
        <f>SUMIFS(Concentrado!I$2:I$199,Concentrado!$A$2:$A$199,"="&amp;$A7,Concentrado!$B$2:$B$199, "=Nuevo León")</f>
        <v>0</v>
      </c>
      <c r="I7" s="10">
        <f>SUMIFS(Concentrado!J$2:J$199,Concentrado!$A$2:$A$199,"="&amp;$A7,Concentrado!$B$2:$B$199, "=Nuevo León")</f>
        <v>47281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I7" sqref="I7"/>
    </sheetView>
  </sheetViews>
  <sheetFormatPr baseColWidth="10" defaultRowHeight="15" x14ac:dyDescent="0.25"/>
  <cols>
    <col min="1" max="1" width="12.140625" customWidth="1"/>
    <col min="2" max="7" width="14.7109375" customWidth="1"/>
    <col min="8" max="8" width="18.7109375" customWidth="1"/>
    <col min="9" max="9" width="14.7109375" customWidth="1"/>
    <col min="10" max="11" width="11.7109375" customWidth="1"/>
    <col min="12" max="12" width="13.7109375" customWidth="1"/>
    <col min="13" max="13" width="11.7109375" customWidth="1"/>
  </cols>
  <sheetData>
    <row r="1" spans="1:9" s="3" customFormat="1" ht="14.25" x14ac:dyDescent="0.2">
      <c r="A1" s="1" t="s">
        <v>0</v>
      </c>
      <c r="B1" s="1" t="s">
        <v>40</v>
      </c>
      <c r="C1" s="1" t="s">
        <v>37</v>
      </c>
      <c r="D1" s="1" t="s">
        <v>36</v>
      </c>
      <c r="E1" s="1" t="s">
        <v>39</v>
      </c>
      <c r="F1" s="1" t="s">
        <v>41</v>
      </c>
      <c r="G1" s="1" t="s">
        <v>38</v>
      </c>
      <c r="H1" s="1" t="s">
        <v>2</v>
      </c>
      <c r="I1" s="1" t="s">
        <v>4</v>
      </c>
    </row>
    <row r="2" spans="1:9" x14ac:dyDescent="0.25">
      <c r="A2" s="7">
        <v>2017</v>
      </c>
      <c r="B2" s="10">
        <f>SUMIFS(Concentrado!C$2:C$199,Concentrado!$A$2:$A$199,"="&amp;$A2,Concentrado!$B$2:$B$199, "=Oaxaca")</f>
        <v>5066</v>
      </c>
      <c r="C2" s="10">
        <f>SUMIFS(Concentrado!D$2:D$199,Concentrado!$A$2:$A$199,"="&amp;$A2,Concentrado!$B$2:$B$199, "=Oaxaca")</f>
        <v>27834</v>
      </c>
      <c r="D2" s="10">
        <f>SUMIFS(Concentrado!E$2:E$199,Concentrado!$A$2:$A$199,"="&amp;$A2,Concentrado!$B$2:$B$199, "=Oaxaca")</f>
        <v>1889</v>
      </c>
      <c r="E2" s="10">
        <f>SUMIFS(Concentrado!F$2:F$199,Concentrado!$A$2:$A$199,"="&amp;$A2,Concentrado!$B$2:$B$199, "=Oaxaca")</f>
        <v>7287</v>
      </c>
      <c r="F2" s="10">
        <f>SUMIFS(Concentrado!G$2:G$199,Concentrado!$A$2:$A$199,"="&amp;$A2,Concentrado!$B$2:$B$199, "=Oaxaca")</f>
        <v>2684</v>
      </c>
      <c r="G2" s="10">
        <f>SUMIFS(Concentrado!H$2:H$199,Concentrado!$A$2:$A$199,"="&amp;$A2,Concentrado!$B$2:$B$199, "=Oaxaca")</f>
        <v>188410</v>
      </c>
      <c r="H2" s="10">
        <f>SUMIFS(Concentrado!I$2:I$199,Concentrado!$A$2:$A$199,"="&amp;$A2,Concentrado!$B$2:$B$199, "=Oaxaca")</f>
        <v>1626</v>
      </c>
      <c r="I2" s="10">
        <f>SUMIFS(Concentrado!J$2:J$199,Concentrado!$A$2:$A$199,"="&amp;$A2,Concentrado!$B$2:$B$199, "=Oaxaca")</f>
        <v>234796</v>
      </c>
    </row>
    <row r="3" spans="1:9" x14ac:dyDescent="0.25">
      <c r="A3" s="7">
        <v>2018</v>
      </c>
      <c r="B3" s="10">
        <f>SUMIFS(Concentrado!C$2:C$199,Concentrado!$A$2:$A$199,"="&amp;$A3,Concentrado!$B$2:$B$199, "=Oaxaca")</f>
        <v>4548</v>
      </c>
      <c r="C3" s="10">
        <f>SUMIFS(Concentrado!D$2:D$199,Concentrado!$A$2:$A$199,"="&amp;$A3,Concentrado!$B$2:$B$199, "=Oaxaca")</f>
        <v>27475</v>
      </c>
      <c r="D3" s="10">
        <f>SUMIFS(Concentrado!E$2:E$199,Concentrado!$A$2:$A$199,"="&amp;$A3,Concentrado!$B$2:$B$199, "=Oaxaca")</f>
        <v>1396</v>
      </c>
      <c r="E3" s="10">
        <f>SUMIFS(Concentrado!F$2:F$199,Concentrado!$A$2:$A$199,"="&amp;$A3,Concentrado!$B$2:$B$199, "=Oaxaca")</f>
        <v>6303</v>
      </c>
      <c r="F3" s="10">
        <f>SUMIFS(Concentrado!G$2:G$199,Concentrado!$A$2:$A$199,"="&amp;$A3,Concentrado!$B$2:$B$199, "=Oaxaca")</f>
        <v>3261</v>
      </c>
      <c r="G3" s="10">
        <f>SUMIFS(Concentrado!H$2:H$199,Concentrado!$A$2:$A$199,"="&amp;$A3,Concentrado!$B$2:$B$199, "=Oaxaca")</f>
        <v>190819</v>
      </c>
      <c r="H3" s="10">
        <f>SUMIFS(Concentrado!I$2:I$199,Concentrado!$A$2:$A$199,"="&amp;$A3,Concentrado!$B$2:$B$199, "=Oaxaca")</f>
        <v>1792</v>
      </c>
      <c r="I3" s="10">
        <f>SUMIFS(Concentrado!J$2:J$199,Concentrado!$A$2:$A$199,"="&amp;$A3,Concentrado!$B$2:$B$199, "=Oaxaca")</f>
        <v>235594</v>
      </c>
    </row>
    <row r="4" spans="1:9" x14ac:dyDescent="0.25">
      <c r="A4" s="7">
        <v>2019</v>
      </c>
      <c r="B4" s="10">
        <f>SUMIFS(Concentrado!C$2:C$199,Concentrado!$A$2:$A$199,"="&amp;$A4,Concentrado!$B$2:$B$199, "=Oaxaca")</f>
        <v>3669</v>
      </c>
      <c r="C4" s="10">
        <f>SUMIFS(Concentrado!D$2:D$199,Concentrado!$A$2:$A$199,"="&amp;$A4,Concentrado!$B$2:$B$199, "=Oaxaca")</f>
        <v>22342</v>
      </c>
      <c r="D4" s="10">
        <f>SUMIFS(Concentrado!E$2:E$199,Concentrado!$A$2:$A$199,"="&amp;$A4,Concentrado!$B$2:$B$199, "=Oaxaca")</f>
        <v>1176</v>
      </c>
      <c r="E4" s="10">
        <f>SUMIFS(Concentrado!F$2:F$199,Concentrado!$A$2:$A$199,"="&amp;$A4,Concentrado!$B$2:$B$199, "=Oaxaca")</f>
        <v>4880</v>
      </c>
      <c r="F4" s="10">
        <f>SUMIFS(Concentrado!G$2:G$199,Concentrado!$A$2:$A$199,"="&amp;$A4,Concentrado!$B$2:$B$199, "=Oaxaca")</f>
        <v>3298</v>
      </c>
      <c r="G4" s="10">
        <f>SUMIFS(Concentrado!H$2:H$199,Concentrado!$A$2:$A$199,"="&amp;$A4,Concentrado!$B$2:$B$199, "=Oaxaca")</f>
        <v>170555</v>
      </c>
      <c r="H4" s="10">
        <f>SUMIFS(Concentrado!I$2:I$199,Concentrado!$A$2:$A$199,"="&amp;$A4,Concentrado!$B$2:$B$199, "=Oaxaca")</f>
        <v>693</v>
      </c>
      <c r="I4" s="10">
        <f>SUMIFS(Concentrado!J$2:J$199,Concentrado!$A$2:$A$199,"="&amp;$A4,Concentrado!$B$2:$B$199, "=Oaxaca")</f>
        <v>206613</v>
      </c>
    </row>
    <row r="5" spans="1:9" x14ac:dyDescent="0.25">
      <c r="A5" s="7">
        <v>2020</v>
      </c>
      <c r="B5" s="10">
        <f>SUMIFS(Concentrado!C$2:C$199,Concentrado!$A$2:$A$199,"="&amp;$A5,Concentrado!$B$2:$B$199, "=Oaxaca")</f>
        <v>2174</v>
      </c>
      <c r="C5" s="10">
        <f>SUMIFS(Concentrado!D$2:D$199,Concentrado!$A$2:$A$199,"="&amp;$A5,Concentrado!$B$2:$B$199, "=Oaxaca")</f>
        <v>19283</v>
      </c>
      <c r="D5" s="10">
        <f>SUMIFS(Concentrado!E$2:E$199,Concentrado!$A$2:$A$199,"="&amp;$A5,Concentrado!$B$2:$B$199, "=Oaxaca")</f>
        <v>928</v>
      </c>
      <c r="E5" s="10">
        <f>SUMIFS(Concentrado!F$2:F$199,Concentrado!$A$2:$A$199,"="&amp;$A5,Concentrado!$B$2:$B$199, "=Oaxaca")</f>
        <v>3583</v>
      </c>
      <c r="F5" s="10">
        <f>SUMIFS(Concentrado!G$2:G$199,Concentrado!$A$2:$A$199,"="&amp;$A5,Concentrado!$B$2:$B$199, "=Oaxaca")</f>
        <v>1668</v>
      </c>
      <c r="G5" s="10">
        <f>SUMIFS(Concentrado!H$2:H$199,Concentrado!$A$2:$A$199,"="&amp;$A5,Concentrado!$B$2:$B$199, "=Oaxaca")</f>
        <v>143726</v>
      </c>
      <c r="H5" s="10">
        <f>SUMIFS(Concentrado!I$2:I$199,Concentrado!$A$2:$A$199,"="&amp;$A5,Concentrado!$B$2:$B$199, "=Oaxaca")</f>
        <v>0</v>
      </c>
      <c r="I5" s="10">
        <f>SUMIFS(Concentrado!J$2:J$199,Concentrado!$A$2:$A$199,"="&amp;$A5,Concentrado!$B$2:$B$199, "=Oaxaca")</f>
        <v>171362</v>
      </c>
    </row>
    <row r="6" spans="1:9" x14ac:dyDescent="0.25">
      <c r="A6" s="7">
        <v>2021</v>
      </c>
      <c r="B6" s="10">
        <f>SUMIFS(Concentrado!C$2:C$199,Concentrado!$A$2:$A$199,"="&amp;$A6,Concentrado!$B$2:$B$199, "=Oaxaca")</f>
        <v>1911</v>
      </c>
      <c r="C6" s="10">
        <f>SUMIFS(Concentrado!D$2:D$199,Concentrado!$A$2:$A$199,"="&amp;$A6,Concentrado!$B$2:$B$199, "=Oaxaca")</f>
        <v>16430</v>
      </c>
      <c r="D6" s="10">
        <f>SUMIFS(Concentrado!E$2:E$199,Concentrado!$A$2:$A$199,"="&amp;$A6,Concentrado!$B$2:$B$199, "=Oaxaca")</f>
        <v>867</v>
      </c>
      <c r="E6" s="10">
        <f>SUMIFS(Concentrado!F$2:F$199,Concentrado!$A$2:$A$199,"="&amp;$A6,Concentrado!$B$2:$B$199, "=Oaxaca")</f>
        <v>4436</v>
      </c>
      <c r="F6" s="10">
        <f>SUMIFS(Concentrado!G$2:G$199,Concentrado!$A$2:$A$199,"="&amp;$A6,Concentrado!$B$2:$B$199, "=Oaxaca")</f>
        <v>1236</v>
      </c>
      <c r="G6" s="10">
        <f>SUMIFS(Concentrado!H$2:H$199,Concentrado!$A$2:$A$199,"="&amp;$A6,Concentrado!$B$2:$B$199, "=Oaxaca")</f>
        <v>101144</v>
      </c>
      <c r="H6" s="10">
        <f>SUMIFS(Concentrado!I$2:I$199,Concentrado!$A$2:$A$199,"="&amp;$A6,Concentrado!$B$2:$B$199, "=Oaxaca")</f>
        <v>0</v>
      </c>
      <c r="I6" s="10">
        <f>SUMIFS(Concentrado!J$2:J$199,Concentrado!$A$2:$A$199,"="&amp;$A6,Concentrado!$B$2:$B$199, "=Oaxaca")</f>
        <v>126024</v>
      </c>
    </row>
    <row r="7" spans="1:9" x14ac:dyDescent="0.25">
      <c r="A7" s="7">
        <v>2022</v>
      </c>
      <c r="B7" s="10">
        <f>SUMIFS(Concentrado!C$2:C$199,Concentrado!$A$2:$A$199,"="&amp;$A7,Concentrado!$B$2:$B$199, "=Oaxaca")</f>
        <v>2961</v>
      </c>
      <c r="C7" s="10">
        <f>SUMIFS(Concentrado!D$2:D$199,Concentrado!$A$2:$A$199,"="&amp;$A7,Concentrado!$B$2:$B$199, "=Oaxaca")</f>
        <v>17121</v>
      </c>
      <c r="D7" s="10">
        <f>SUMIFS(Concentrado!E$2:E$199,Concentrado!$A$2:$A$199,"="&amp;$A7,Concentrado!$B$2:$B$199, "=Oaxaca")</f>
        <v>1025</v>
      </c>
      <c r="E7" s="10">
        <f>SUMIFS(Concentrado!F$2:F$199,Concentrado!$A$2:$A$199,"="&amp;$A7,Concentrado!$B$2:$B$199, "=Oaxaca")</f>
        <v>4819</v>
      </c>
      <c r="F7" s="10">
        <f>SUMIFS(Concentrado!G$2:G$199,Concentrado!$A$2:$A$199,"="&amp;$A7,Concentrado!$B$2:$B$199, "=Oaxaca")</f>
        <v>1840</v>
      </c>
      <c r="G7" s="10">
        <f>SUMIFS(Concentrado!H$2:H$199,Concentrado!$A$2:$A$199,"="&amp;$A7,Concentrado!$B$2:$B$199, "=Oaxaca")</f>
        <v>109162</v>
      </c>
      <c r="H7" s="10">
        <f>SUMIFS(Concentrado!I$2:I$199,Concentrado!$A$2:$A$199,"="&amp;$A7,Concentrado!$B$2:$B$199, "=Oaxaca")</f>
        <v>0</v>
      </c>
      <c r="I7" s="10">
        <f>SUMIFS(Concentrado!J$2:J$199,Concentrado!$A$2:$A$199,"="&amp;$A7,Concentrado!$B$2:$B$199, "=Oaxaca")</f>
        <v>136928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I7" sqref="I7"/>
    </sheetView>
  </sheetViews>
  <sheetFormatPr baseColWidth="10" defaultRowHeight="15" x14ac:dyDescent="0.25"/>
  <cols>
    <col min="1" max="1" width="12.140625" customWidth="1"/>
    <col min="2" max="7" width="14.7109375" customWidth="1"/>
    <col min="8" max="8" width="18.7109375" customWidth="1"/>
    <col min="9" max="9" width="14.7109375" customWidth="1"/>
    <col min="10" max="11" width="11.7109375" customWidth="1"/>
    <col min="12" max="12" width="13.7109375" customWidth="1"/>
    <col min="13" max="13" width="11.7109375" customWidth="1"/>
  </cols>
  <sheetData>
    <row r="1" spans="1:9" s="3" customFormat="1" ht="14.25" x14ac:dyDescent="0.2">
      <c r="A1" s="1" t="s">
        <v>0</v>
      </c>
      <c r="B1" s="1" t="s">
        <v>40</v>
      </c>
      <c r="C1" s="1" t="s">
        <v>37</v>
      </c>
      <c r="D1" s="1" t="s">
        <v>36</v>
      </c>
      <c r="E1" s="1" t="s">
        <v>39</v>
      </c>
      <c r="F1" s="1" t="s">
        <v>41</v>
      </c>
      <c r="G1" s="1" t="s">
        <v>38</v>
      </c>
      <c r="H1" s="1" t="s">
        <v>2</v>
      </c>
      <c r="I1" s="1" t="s">
        <v>4</v>
      </c>
    </row>
    <row r="2" spans="1:9" x14ac:dyDescent="0.25">
      <c r="A2" s="7">
        <v>2017</v>
      </c>
      <c r="B2" s="10">
        <f>SUMIFS(Concentrado!C$2:C$199,Concentrado!$A$2:$A$199,"="&amp;$A2,Concentrado!$B$2:$B$199, "=Puebla")</f>
        <v>13774</v>
      </c>
      <c r="C2" s="10">
        <f>SUMIFS(Concentrado!D$2:D$199,Concentrado!$A$2:$A$199,"="&amp;$A2,Concentrado!$B$2:$B$199, "=Puebla")</f>
        <v>62534</v>
      </c>
      <c r="D2" s="10">
        <f>SUMIFS(Concentrado!E$2:E$199,Concentrado!$A$2:$A$199,"="&amp;$A2,Concentrado!$B$2:$B$199, "=Puebla")</f>
        <v>2852</v>
      </c>
      <c r="E2" s="10">
        <f>SUMIFS(Concentrado!F$2:F$199,Concentrado!$A$2:$A$199,"="&amp;$A2,Concentrado!$B$2:$B$199, "=Puebla")</f>
        <v>10624</v>
      </c>
      <c r="F2" s="10">
        <f>SUMIFS(Concentrado!G$2:G$199,Concentrado!$A$2:$A$199,"="&amp;$A2,Concentrado!$B$2:$B$199, "=Puebla")</f>
        <v>1431</v>
      </c>
      <c r="G2" s="10">
        <f>SUMIFS(Concentrado!H$2:H$199,Concentrado!$A$2:$A$199,"="&amp;$A2,Concentrado!$B$2:$B$199, "=Puebla")</f>
        <v>70462</v>
      </c>
      <c r="H2" s="10">
        <f>SUMIFS(Concentrado!I$2:I$199,Concentrado!$A$2:$A$199,"="&amp;$A2,Concentrado!$B$2:$B$199, "=Puebla")</f>
        <v>270</v>
      </c>
      <c r="I2" s="10">
        <f>SUMIFS(Concentrado!J$2:J$199,Concentrado!$A$2:$A$199,"="&amp;$A2,Concentrado!$B$2:$B$199, "=Puebla")</f>
        <v>161947</v>
      </c>
    </row>
    <row r="3" spans="1:9" x14ac:dyDescent="0.25">
      <c r="A3" s="7">
        <v>2018</v>
      </c>
      <c r="B3" s="10">
        <f>SUMIFS(Concentrado!C$2:C$199,Concentrado!$A$2:$A$199,"="&amp;$A3,Concentrado!$B$2:$B$199, "=Puebla")</f>
        <v>12340</v>
      </c>
      <c r="C3" s="10">
        <f>SUMIFS(Concentrado!D$2:D$199,Concentrado!$A$2:$A$199,"="&amp;$A3,Concentrado!$B$2:$B$199, "=Puebla")</f>
        <v>58297</v>
      </c>
      <c r="D3" s="10">
        <f>SUMIFS(Concentrado!E$2:E$199,Concentrado!$A$2:$A$199,"="&amp;$A3,Concentrado!$B$2:$B$199, "=Puebla")</f>
        <v>2107</v>
      </c>
      <c r="E3" s="10">
        <f>SUMIFS(Concentrado!F$2:F$199,Concentrado!$A$2:$A$199,"="&amp;$A3,Concentrado!$B$2:$B$199, "=Puebla")</f>
        <v>10102</v>
      </c>
      <c r="F3" s="10">
        <f>SUMIFS(Concentrado!G$2:G$199,Concentrado!$A$2:$A$199,"="&amp;$A3,Concentrado!$B$2:$B$199, "=Puebla")</f>
        <v>1140</v>
      </c>
      <c r="G3" s="10">
        <f>SUMIFS(Concentrado!H$2:H$199,Concentrado!$A$2:$A$199,"="&amp;$A3,Concentrado!$B$2:$B$199, "=Puebla")</f>
        <v>61641</v>
      </c>
      <c r="H3" s="10">
        <f>SUMIFS(Concentrado!I$2:I$199,Concentrado!$A$2:$A$199,"="&amp;$A3,Concentrado!$B$2:$B$199, "=Puebla")</f>
        <v>960</v>
      </c>
      <c r="I3" s="10">
        <f>SUMIFS(Concentrado!J$2:J$199,Concentrado!$A$2:$A$199,"="&amp;$A3,Concentrado!$B$2:$B$199, "=Puebla")</f>
        <v>146587</v>
      </c>
    </row>
    <row r="4" spans="1:9" x14ac:dyDescent="0.25">
      <c r="A4" s="7">
        <v>2019</v>
      </c>
      <c r="B4" s="10">
        <f>SUMIFS(Concentrado!C$2:C$199,Concentrado!$A$2:$A$199,"="&amp;$A4,Concentrado!$B$2:$B$199, "=Puebla")</f>
        <v>12921</v>
      </c>
      <c r="C4" s="10">
        <f>SUMIFS(Concentrado!D$2:D$199,Concentrado!$A$2:$A$199,"="&amp;$A4,Concentrado!$B$2:$B$199, "=Puebla")</f>
        <v>60182</v>
      </c>
      <c r="D4" s="10">
        <f>SUMIFS(Concentrado!E$2:E$199,Concentrado!$A$2:$A$199,"="&amp;$A4,Concentrado!$B$2:$B$199, "=Puebla")</f>
        <v>1971</v>
      </c>
      <c r="E4" s="10">
        <f>SUMIFS(Concentrado!F$2:F$199,Concentrado!$A$2:$A$199,"="&amp;$A4,Concentrado!$B$2:$B$199, "=Puebla")</f>
        <v>9584</v>
      </c>
      <c r="F4" s="10">
        <f>SUMIFS(Concentrado!G$2:G$199,Concentrado!$A$2:$A$199,"="&amp;$A4,Concentrado!$B$2:$B$199, "=Puebla")</f>
        <v>968</v>
      </c>
      <c r="G4" s="10">
        <f>SUMIFS(Concentrado!H$2:H$199,Concentrado!$A$2:$A$199,"="&amp;$A4,Concentrado!$B$2:$B$199, "=Puebla")</f>
        <v>76482</v>
      </c>
      <c r="H4" s="10">
        <f>SUMIFS(Concentrado!I$2:I$199,Concentrado!$A$2:$A$199,"="&amp;$A4,Concentrado!$B$2:$B$199, "=Puebla")</f>
        <v>0</v>
      </c>
      <c r="I4" s="10">
        <f>SUMIFS(Concentrado!J$2:J$199,Concentrado!$A$2:$A$199,"="&amp;$A4,Concentrado!$B$2:$B$199, "=Puebla")</f>
        <v>162108</v>
      </c>
    </row>
    <row r="5" spans="1:9" x14ac:dyDescent="0.25">
      <c r="A5" s="7">
        <v>2020</v>
      </c>
      <c r="B5" s="10">
        <f>SUMIFS(Concentrado!C$2:C$199,Concentrado!$A$2:$A$199,"="&amp;$A5,Concentrado!$B$2:$B$199, "=Puebla")</f>
        <v>7012</v>
      </c>
      <c r="C5" s="10">
        <f>SUMIFS(Concentrado!D$2:D$199,Concentrado!$A$2:$A$199,"="&amp;$A5,Concentrado!$B$2:$B$199, "=Puebla")</f>
        <v>36874</v>
      </c>
      <c r="D5" s="10">
        <f>SUMIFS(Concentrado!E$2:E$199,Concentrado!$A$2:$A$199,"="&amp;$A5,Concentrado!$B$2:$B$199, "=Puebla")</f>
        <v>1623</v>
      </c>
      <c r="E5" s="10">
        <f>SUMIFS(Concentrado!F$2:F$199,Concentrado!$A$2:$A$199,"="&amp;$A5,Concentrado!$B$2:$B$199, "=Puebla")</f>
        <v>7747</v>
      </c>
      <c r="F5" s="10">
        <f>SUMIFS(Concentrado!G$2:G$199,Concentrado!$A$2:$A$199,"="&amp;$A5,Concentrado!$B$2:$B$199, "=Puebla")</f>
        <v>661</v>
      </c>
      <c r="G5" s="10">
        <f>SUMIFS(Concentrado!H$2:H$199,Concentrado!$A$2:$A$199,"="&amp;$A5,Concentrado!$B$2:$B$199, "=Puebla")</f>
        <v>61957</v>
      </c>
      <c r="H5" s="10">
        <f>SUMIFS(Concentrado!I$2:I$199,Concentrado!$A$2:$A$199,"="&amp;$A5,Concentrado!$B$2:$B$199, "=Puebla")</f>
        <v>0</v>
      </c>
      <c r="I5" s="10">
        <f>SUMIFS(Concentrado!J$2:J$199,Concentrado!$A$2:$A$199,"="&amp;$A5,Concentrado!$B$2:$B$199, "=Puebla")</f>
        <v>115874</v>
      </c>
    </row>
    <row r="6" spans="1:9" x14ac:dyDescent="0.25">
      <c r="A6" s="7">
        <v>2021</v>
      </c>
      <c r="B6" s="10">
        <f>SUMIFS(Concentrado!C$2:C$199,Concentrado!$A$2:$A$199,"="&amp;$A6,Concentrado!$B$2:$B$199, "=Puebla")</f>
        <v>12086</v>
      </c>
      <c r="C6" s="10">
        <f>SUMIFS(Concentrado!D$2:D$199,Concentrado!$A$2:$A$199,"="&amp;$A6,Concentrado!$B$2:$B$199, "=Puebla")</f>
        <v>48071</v>
      </c>
      <c r="D6" s="10">
        <f>SUMIFS(Concentrado!E$2:E$199,Concentrado!$A$2:$A$199,"="&amp;$A6,Concentrado!$B$2:$B$199, "=Puebla")</f>
        <v>2221</v>
      </c>
      <c r="E6" s="10">
        <f>SUMIFS(Concentrado!F$2:F$199,Concentrado!$A$2:$A$199,"="&amp;$A6,Concentrado!$B$2:$B$199, "=Puebla")</f>
        <v>16134</v>
      </c>
      <c r="F6" s="10">
        <f>SUMIFS(Concentrado!G$2:G$199,Concentrado!$A$2:$A$199,"="&amp;$A6,Concentrado!$B$2:$B$199, "=Puebla")</f>
        <v>803</v>
      </c>
      <c r="G6" s="10">
        <f>SUMIFS(Concentrado!H$2:H$199,Concentrado!$A$2:$A$199,"="&amp;$A6,Concentrado!$B$2:$B$199, "=Puebla")</f>
        <v>91069</v>
      </c>
      <c r="H6" s="10">
        <f>SUMIFS(Concentrado!I$2:I$199,Concentrado!$A$2:$A$199,"="&amp;$A6,Concentrado!$B$2:$B$199, "=Puebla")</f>
        <v>0</v>
      </c>
      <c r="I6" s="10">
        <f>SUMIFS(Concentrado!J$2:J$199,Concentrado!$A$2:$A$199,"="&amp;$A6,Concentrado!$B$2:$B$199, "=Puebla")</f>
        <v>170384</v>
      </c>
    </row>
    <row r="7" spans="1:9" x14ac:dyDescent="0.25">
      <c r="A7" s="7">
        <v>2022</v>
      </c>
      <c r="B7" s="10">
        <f>SUMIFS(Concentrado!C$2:C$199,Concentrado!$A$2:$A$199,"="&amp;$A7,Concentrado!$B$2:$B$199, "=Puebla")</f>
        <v>12494</v>
      </c>
      <c r="C7" s="10">
        <f>SUMIFS(Concentrado!D$2:D$199,Concentrado!$A$2:$A$199,"="&amp;$A7,Concentrado!$B$2:$B$199, "=Puebla")</f>
        <v>43862</v>
      </c>
      <c r="D7" s="10">
        <f>SUMIFS(Concentrado!E$2:E$199,Concentrado!$A$2:$A$199,"="&amp;$A7,Concentrado!$B$2:$B$199, "=Puebla")</f>
        <v>2579</v>
      </c>
      <c r="E7" s="10">
        <f>SUMIFS(Concentrado!F$2:F$199,Concentrado!$A$2:$A$199,"="&amp;$A7,Concentrado!$B$2:$B$199, "=Puebla")</f>
        <v>15699</v>
      </c>
      <c r="F7" s="10">
        <f>SUMIFS(Concentrado!G$2:G$199,Concentrado!$A$2:$A$199,"="&amp;$A7,Concentrado!$B$2:$B$199, "=Puebla")</f>
        <v>800</v>
      </c>
      <c r="G7" s="10">
        <f>SUMIFS(Concentrado!H$2:H$199,Concentrado!$A$2:$A$199,"="&amp;$A7,Concentrado!$B$2:$B$199, "=Puebla")</f>
        <v>100685</v>
      </c>
      <c r="H7" s="10">
        <f>SUMIFS(Concentrado!I$2:I$199,Concentrado!$A$2:$A$199,"="&amp;$A7,Concentrado!$B$2:$B$199, "=Puebla")</f>
        <v>0</v>
      </c>
      <c r="I7" s="10">
        <f>SUMIFS(Concentrado!J$2:J$199,Concentrado!$A$2:$A$199,"="&amp;$A7,Concentrado!$B$2:$B$199, "=Puebla")</f>
        <v>176119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I7" sqref="I7"/>
    </sheetView>
  </sheetViews>
  <sheetFormatPr baseColWidth="10" defaultRowHeight="15" x14ac:dyDescent="0.25"/>
  <cols>
    <col min="1" max="1" width="12.140625" customWidth="1"/>
    <col min="2" max="7" width="14.7109375" customWidth="1"/>
    <col min="8" max="8" width="18.7109375" customWidth="1"/>
    <col min="9" max="9" width="14.7109375" customWidth="1"/>
    <col min="10" max="11" width="11.7109375" customWidth="1"/>
    <col min="12" max="12" width="13.7109375" customWidth="1"/>
    <col min="13" max="13" width="11.7109375" customWidth="1"/>
  </cols>
  <sheetData>
    <row r="1" spans="1:9" s="3" customFormat="1" ht="14.25" x14ac:dyDescent="0.2">
      <c r="A1" s="1" t="s">
        <v>0</v>
      </c>
      <c r="B1" s="1" t="s">
        <v>40</v>
      </c>
      <c r="C1" s="1" t="s">
        <v>37</v>
      </c>
      <c r="D1" s="1" t="s">
        <v>36</v>
      </c>
      <c r="E1" s="1" t="s">
        <v>39</v>
      </c>
      <c r="F1" s="1" t="s">
        <v>41</v>
      </c>
      <c r="G1" s="1" t="s">
        <v>38</v>
      </c>
      <c r="H1" s="1" t="s">
        <v>2</v>
      </c>
      <c r="I1" s="1" t="s">
        <v>4</v>
      </c>
    </row>
    <row r="2" spans="1:9" x14ac:dyDescent="0.25">
      <c r="A2" s="7">
        <v>2017</v>
      </c>
      <c r="B2" s="10">
        <f>SUMIFS(Concentrado!C$2:C$199,Concentrado!$A$2:$A$199,"="&amp;$A2,Concentrado!$B$2:$B$199, "=Querétaro")</f>
        <v>6017</v>
      </c>
      <c r="C2" s="10">
        <f>SUMIFS(Concentrado!D$2:D$199,Concentrado!$A$2:$A$199,"="&amp;$A2,Concentrado!$B$2:$B$199, "=Querétaro")</f>
        <v>16858</v>
      </c>
      <c r="D2" s="10">
        <f>SUMIFS(Concentrado!E$2:E$199,Concentrado!$A$2:$A$199,"="&amp;$A2,Concentrado!$B$2:$B$199, "=Querétaro")</f>
        <v>1173</v>
      </c>
      <c r="E2" s="10">
        <f>SUMIFS(Concentrado!F$2:F$199,Concentrado!$A$2:$A$199,"="&amp;$A2,Concentrado!$B$2:$B$199, "=Querétaro")</f>
        <v>6957</v>
      </c>
      <c r="F2" s="10">
        <f>SUMIFS(Concentrado!G$2:G$199,Concentrado!$A$2:$A$199,"="&amp;$A2,Concentrado!$B$2:$B$199, "=Querétaro")</f>
        <v>799</v>
      </c>
      <c r="G2" s="10">
        <f>SUMIFS(Concentrado!H$2:H$199,Concentrado!$A$2:$A$199,"="&amp;$A2,Concentrado!$B$2:$B$199, "=Querétaro")</f>
        <v>136317</v>
      </c>
      <c r="H2" s="10">
        <f>SUMIFS(Concentrado!I$2:I$199,Concentrado!$A$2:$A$199,"="&amp;$A2,Concentrado!$B$2:$B$199, "=Querétaro")</f>
        <v>1584</v>
      </c>
      <c r="I2" s="10">
        <f>SUMIFS(Concentrado!J$2:J$199,Concentrado!$A$2:$A$199,"="&amp;$A2,Concentrado!$B$2:$B$199, "=Querétaro")</f>
        <v>169705</v>
      </c>
    </row>
    <row r="3" spans="1:9" x14ac:dyDescent="0.25">
      <c r="A3" s="7">
        <v>2018</v>
      </c>
      <c r="B3" s="10">
        <f>SUMIFS(Concentrado!C$2:C$199,Concentrado!$A$2:$A$199,"="&amp;$A3,Concentrado!$B$2:$B$199, "=Querétaro")</f>
        <v>5637</v>
      </c>
      <c r="C3" s="10">
        <f>SUMIFS(Concentrado!D$2:D$199,Concentrado!$A$2:$A$199,"="&amp;$A3,Concentrado!$B$2:$B$199, "=Querétaro")</f>
        <v>18153</v>
      </c>
      <c r="D3" s="10">
        <f>SUMIFS(Concentrado!E$2:E$199,Concentrado!$A$2:$A$199,"="&amp;$A3,Concentrado!$B$2:$B$199, "=Querétaro")</f>
        <v>2071</v>
      </c>
      <c r="E3" s="10">
        <f>SUMIFS(Concentrado!F$2:F$199,Concentrado!$A$2:$A$199,"="&amp;$A3,Concentrado!$B$2:$B$199, "=Querétaro")</f>
        <v>7086</v>
      </c>
      <c r="F3" s="10">
        <f>SUMIFS(Concentrado!G$2:G$199,Concentrado!$A$2:$A$199,"="&amp;$A3,Concentrado!$B$2:$B$199, "=Querétaro")</f>
        <v>848</v>
      </c>
      <c r="G3" s="10">
        <f>SUMIFS(Concentrado!H$2:H$199,Concentrado!$A$2:$A$199,"="&amp;$A3,Concentrado!$B$2:$B$199, "=Querétaro")</f>
        <v>129285</v>
      </c>
      <c r="H3" s="10">
        <f>SUMIFS(Concentrado!I$2:I$199,Concentrado!$A$2:$A$199,"="&amp;$A3,Concentrado!$B$2:$B$199, "=Querétaro")</f>
        <v>1862</v>
      </c>
      <c r="I3" s="10">
        <f>SUMIFS(Concentrado!J$2:J$199,Concentrado!$A$2:$A$199,"="&amp;$A3,Concentrado!$B$2:$B$199, "=Querétaro")</f>
        <v>164942</v>
      </c>
    </row>
    <row r="4" spans="1:9" x14ac:dyDescent="0.25">
      <c r="A4" s="7">
        <v>2019</v>
      </c>
      <c r="B4" s="10">
        <f>SUMIFS(Concentrado!C$2:C$199,Concentrado!$A$2:$A$199,"="&amp;$A4,Concentrado!$B$2:$B$199, "=Querétaro")</f>
        <v>5117</v>
      </c>
      <c r="C4" s="10">
        <f>SUMIFS(Concentrado!D$2:D$199,Concentrado!$A$2:$A$199,"="&amp;$A4,Concentrado!$B$2:$B$199, "=Querétaro")</f>
        <v>16884</v>
      </c>
      <c r="D4" s="10">
        <f>SUMIFS(Concentrado!E$2:E$199,Concentrado!$A$2:$A$199,"="&amp;$A4,Concentrado!$B$2:$B$199, "=Querétaro")</f>
        <v>1286</v>
      </c>
      <c r="E4" s="10">
        <f>SUMIFS(Concentrado!F$2:F$199,Concentrado!$A$2:$A$199,"="&amp;$A4,Concentrado!$B$2:$B$199, "=Querétaro")</f>
        <v>6717</v>
      </c>
      <c r="F4" s="10">
        <f>SUMIFS(Concentrado!G$2:G$199,Concentrado!$A$2:$A$199,"="&amp;$A4,Concentrado!$B$2:$B$199, "=Querétaro")</f>
        <v>1229</v>
      </c>
      <c r="G4" s="10">
        <f>SUMIFS(Concentrado!H$2:H$199,Concentrado!$A$2:$A$199,"="&amp;$A4,Concentrado!$B$2:$B$199, "=Querétaro")</f>
        <v>149591</v>
      </c>
      <c r="H4" s="10">
        <f>SUMIFS(Concentrado!I$2:I$199,Concentrado!$A$2:$A$199,"="&amp;$A4,Concentrado!$B$2:$B$199, "=Querétaro")</f>
        <v>2</v>
      </c>
      <c r="I4" s="10">
        <f>SUMIFS(Concentrado!J$2:J$199,Concentrado!$A$2:$A$199,"="&amp;$A4,Concentrado!$B$2:$B$199, "=Querétaro")</f>
        <v>180826</v>
      </c>
    </row>
    <row r="5" spans="1:9" x14ac:dyDescent="0.25">
      <c r="A5" s="7">
        <v>2020</v>
      </c>
      <c r="B5" s="10">
        <f>SUMIFS(Concentrado!C$2:C$199,Concentrado!$A$2:$A$199,"="&amp;$A5,Concentrado!$B$2:$B$199, "=Querétaro")</f>
        <v>3067</v>
      </c>
      <c r="C5" s="10">
        <f>SUMIFS(Concentrado!D$2:D$199,Concentrado!$A$2:$A$199,"="&amp;$A5,Concentrado!$B$2:$B$199, "=Querétaro")</f>
        <v>12633</v>
      </c>
      <c r="D5" s="10">
        <f>SUMIFS(Concentrado!E$2:E$199,Concentrado!$A$2:$A$199,"="&amp;$A5,Concentrado!$B$2:$B$199, "=Querétaro")</f>
        <v>662</v>
      </c>
      <c r="E5" s="10">
        <f>SUMIFS(Concentrado!F$2:F$199,Concentrado!$A$2:$A$199,"="&amp;$A5,Concentrado!$B$2:$B$199, "=Querétaro")</f>
        <v>4324</v>
      </c>
      <c r="F5" s="10">
        <f>SUMIFS(Concentrado!G$2:G$199,Concentrado!$A$2:$A$199,"="&amp;$A5,Concentrado!$B$2:$B$199, "=Querétaro")</f>
        <v>515</v>
      </c>
      <c r="G5" s="10">
        <f>SUMIFS(Concentrado!H$2:H$199,Concentrado!$A$2:$A$199,"="&amp;$A5,Concentrado!$B$2:$B$199, "=Querétaro")</f>
        <v>115095</v>
      </c>
      <c r="H5" s="10">
        <f>SUMIFS(Concentrado!I$2:I$199,Concentrado!$A$2:$A$199,"="&amp;$A5,Concentrado!$B$2:$B$199, "=Querétaro")</f>
        <v>0</v>
      </c>
      <c r="I5" s="10">
        <f>SUMIFS(Concentrado!J$2:J$199,Concentrado!$A$2:$A$199,"="&amp;$A5,Concentrado!$B$2:$B$199, "=Querétaro")</f>
        <v>136296</v>
      </c>
    </row>
    <row r="6" spans="1:9" x14ac:dyDescent="0.25">
      <c r="A6" s="7">
        <v>2021</v>
      </c>
      <c r="B6" s="10">
        <f>SUMIFS(Concentrado!C$2:C$199,Concentrado!$A$2:$A$199,"="&amp;$A6,Concentrado!$B$2:$B$199, "=Querétaro")</f>
        <v>3744</v>
      </c>
      <c r="C6" s="10">
        <f>SUMIFS(Concentrado!D$2:D$199,Concentrado!$A$2:$A$199,"="&amp;$A6,Concentrado!$B$2:$B$199, "=Querétaro")</f>
        <v>12675</v>
      </c>
      <c r="D6" s="10">
        <f>SUMIFS(Concentrado!E$2:E$199,Concentrado!$A$2:$A$199,"="&amp;$A6,Concentrado!$B$2:$B$199, "=Querétaro")</f>
        <v>1154</v>
      </c>
      <c r="E6" s="10">
        <f>SUMIFS(Concentrado!F$2:F$199,Concentrado!$A$2:$A$199,"="&amp;$A6,Concentrado!$B$2:$B$199, "=Querétaro")</f>
        <v>3945</v>
      </c>
      <c r="F6" s="10">
        <f>SUMIFS(Concentrado!G$2:G$199,Concentrado!$A$2:$A$199,"="&amp;$A6,Concentrado!$B$2:$B$199, "=Querétaro")</f>
        <v>414</v>
      </c>
      <c r="G6" s="10">
        <f>SUMIFS(Concentrado!H$2:H$199,Concentrado!$A$2:$A$199,"="&amp;$A6,Concentrado!$B$2:$B$199, "=Querétaro")</f>
        <v>132491</v>
      </c>
      <c r="H6" s="10">
        <f>SUMIFS(Concentrado!I$2:I$199,Concentrado!$A$2:$A$199,"="&amp;$A6,Concentrado!$B$2:$B$199, "=Querétaro")</f>
        <v>0</v>
      </c>
      <c r="I6" s="10">
        <f>SUMIFS(Concentrado!J$2:J$199,Concentrado!$A$2:$A$199,"="&amp;$A6,Concentrado!$B$2:$B$199, "=Querétaro")</f>
        <v>154423</v>
      </c>
    </row>
    <row r="7" spans="1:9" x14ac:dyDescent="0.25">
      <c r="A7" s="7">
        <v>2022</v>
      </c>
      <c r="B7" s="10">
        <f>SUMIFS(Concentrado!C$2:C$199,Concentrado!$A$2:$A$199,"="&amp;$A7,Concentrado!$B$2:$B$199, "=Querétaro")</f>
        <v>5236</v>
      </c>
      <c r="C7" s="10">
        <f>SUMIFS(Concentrado!D$2:D$199,Concentrado!$A$2:$A$199,"="&amp;$A7,Concentrado!$B$2:$B$199, "=Querétaro")</f>
        <v>13207</v>
      </c>
      <c r="D7" s="10">
        <f>SUMIFS(Concentrado!E$2:E$199,Concentrado!$A$2:$A$199,"="&amp;$A7,Concentrado!$B$2:$B$199, "=Querétaro")</f>
        <v>1707</v>
      </c>
      <c r="E7" s="10">
        <f>SUMIFS(Concentrado!F$2:F$199,Concentrado!$A$2:$A$199,"="&amp;$A7,Concentrado!$B$2:$B$199, "=Querétaro")</f>
        <v>3816</v>
      </c>
      <c r="F7" s="10">
        <f>SUMIFS(Concentrado!G$2:G$199,Concentrado!$A$2:$A$199,"="&amp;$A7,Concentrado!$B$2:$B$199, "=Querétaro")</f>
        <v>500</v>
      </c>
      <c r="G7" s="10">
        <f>SUMIFS(Concentrado!H$2:H$199,Concentrado!$A$2:$A$199,"="&amp;$A7,Concentrado!$B$2:$B$199, "=Querétaro")</f>
        <v>132394</v>
      </c>
      <c r="H7" s="10">
        <f>SUMIFS(Concentrado!I$2:I$199,Concentrado!$A$2:$A$199,"="&amp;$A7,Concentrado!$B$2:$B$199, "=Querétaro")</f>
        <v>0</v>
      </c>
      <c r="I7" s="10">
        <f>SUMIFS(Concentrado!J$2:J$199,Concentrado!$A$2:$A$199,"="&amp;$A7,Concentrado!$B$2:$B$199, "=Querétaro")</f>
        <v>156860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I7" sqref="I7"/>
    </sheetView>
  </sheetViews>
  <sheetFormatPr baseColWidth="10" defaultRowHeight="15" x14ac:dyDescent="0.25"/>
  <cols>
    <col min="1" max="1" width="12.140625" customWidth="1"/>
    <col min="2" max="7" width="14.7109375" customWidth="1"/>
    <col min="8" max="8" width="18.7109375" customWidth="1"/>
    <col min="9" max="9" width="14.7109375" customWidth="1"/>
    <col min="10" max="11" width="11.7109375" customWidth="1"/>
    <col min="12" max="12" width="13.7109375" customWidth="1"/>
    <col min="13" max="13" width="11.7109375" customWidth="1"/>
  </cols>
  <sheetData>
    <row r="1" spans="1:9" s="3" customFormat="1" ht="14.25" x14ac:dyDescent="0.2">
      <c r="A1" s="1" t="s">
        <v>0</v>
      </c>
      <c r="B1" s="1" t="s">
        <v>40</v>
      </c>
      <c r="C1" s="1" t="s">
        <v>37</v>
      </c>
      <c r="D1" s="1" t="s">
        <v>36</v>
      </c>
      <c r="E1" s="1" t="s">
        <v>39</v>
      </c>
      <c r="F1" s="1" t="s">
        <v>41</v>
      </c>
      <c r="G1" s="1" t="s">
        <v>38</v>
      </c>
      <c r="H1" s="1" t="s">
        <v>2</v>
      </c>
      <c r="I1" s="1" t="s">
        <v>4</v>
      </c>
    </row>
    <row r="2" spans="1:9" x14ac:dyDescent="0.25">
      <c r="A2" s="7">
        <v>2017</v>
      </c>
      <c r="B2" s="10">
        <f>SUMIFS(Concentrado!C$2:C$199,Concentrado!$A$2:$A$199,"="&amp;$A2,Concentrado!$B$2:$B$199, "=Quintana Roo")</f>
        <v>3480</v>
      </c>
      <c r="C2" s="10">
        <f>SUMIFS(Concentrado!D$2:D$199,Concentrado!$A$2:$A$199,"="&amp;$A2,Concentrado!$B$2:$B$199, "=Quintana Roo")</f>
        <v>10803</v>
      </c>
      <c r="D2" s="10">
        <f>SUMIFS(Concentrado!E$2:E$199,Concentrado!$A$2:$A$199,"="&amp;$A2,Concentrado!$B$2:$B$199, "=Quintana Roo")</f>
        <v>424</v>
      </c>
      <c r="E2" s="10">
        <f>SUMIFS(Concentrado!F$2:F$199,Concentrado!$A$2:$A$199,"="&amp;$A2,Concentrado!$B$2:$B$199, "=Quintana Roo")</f>
        <v>5559</v>
      </c>
      <c r="F2" s="10">
        <f>SUMIFS(Concentrado!G$2:G$199,Concentrado!$A$2:$A$199,"="&amp;$A2,Concentrado!$B$2:$B$199, "=Quintana Roo")</f>
        <v>271</v>
      </c>
      <c r="G2" s="10">
        <f>SUMIFS(Concentrado!H$2:H$199,Concentrado!$A$2:$A$199,"="&amp;$A2,Concentrado!$B$2:$B$199, "=Quintana Roo")</f>
        <v>42591</v>
      </c>
      <c r="H2" s="10">
        <f>SUMIFS(Concentrado!I$2:I$199,Concentrado!$A$2:$A$199,"="&amp;$A2,Concentrado!$B$2:$B$199, "=Quintana Roo")</f>
        <v>238</v>
      </c>
      <c r="I2" s="10">
        <f>SUMIFS(Concentrado!J$2:J$199,Concentrado!$A$2:$A$199,"="&amp;$A2,Concentrado!$B$2:$B$199, "=Quintana Roo")</f>
        <v>63366</v>
      </c>
    </row>
    <row r="3" spans="1:9" x14ac:dyDescent="0.25">
      <c r="A3" s="7">
        <v>2018</v>
      </c>
      <c r="B3" s="10">
        <f>SUMIFS(Concentrado!C$2:C$199,Concentrado!$A$2:$A$199,"="&amp;$A3,Concentrado!$B$2:$B$199, "=Quintana Roo")</f>
        <v>2760</v>
      </c>
      <c r="C3" s="10">
        <f>SUMIFS(Concentrado!D$2:D$199,Concentrado!$A$2:$A$199,"="&amp;$A3,Concentrado!$B$2:$B$199, "=Quintana Roo")</f>
        <v>11969</v>
      </c>
      <c r="D3" s="10">
        <f>SUMIFS(Concentrado!E$2:E$199,Concentrado!$A$2:$A$199,"="&amp;$A3,Concentrado!$B$2:$B$199, "=Quintana Roo")</f>
        <v>682</v>
      </c>
      <c r="E3" s="10">
        <f>SUMIFS(Concentrado!F$2:F$199,Concentrado!$A$2:$A$199,"="&amp;$A3,Concentrado!$B$2:$B$199, "=Quintana Roo")</f>
        <v>4852</v>
      </c>
      <c r="F3" s="10">
        <f>SUMIFS(Concentrado!G$2:G$199,Concentrado!$A$2:$A$199,"="&amp;$A3,Concentrado!$B$2:$B$199, "=Quintana Roo")</f>
        <v>302</v>
      </c>
      <c r="G3" s="10">
        <f>SUMIFS(Concentrado!H$2:H$199,Concentrado!$A$2:$A$199,"="&amp;$A3,Concentrado!$B$2:$B$199, "=Quintana Roo")</f>
        <v>37129</v>
      </c>
      <c r="H3" s="10">
        <f>SUMIFS(Concentrado!I$2:I$199,Concentrado!$A$2:$A$199,"="&amp;$A3,Concentrado!$B$2:$B$199, "=Quintana Roo")</f>
        <v>1111</v>
      </c>
      <c r="I3" s="10">
        <f>SUMIFS(Concentrado!J$2:J$199,Concentrado!$A$2:$A$199,"="&amp;$A3,Concentrado!$B$2:$B$199, "=Quintana Roo")</f>
        <v>58805</v>
      </c>
    </row>
    <row r="4" spans="1:9" x14ac:dyDescent="0.25">
      <c r="A4" s="7">
        <v>2019</v>
      </c>
      <c r="B4" s="10">
        <f>SUMIFS(Concentrado!C$2:C$199,Concentrado!$A$2:$A$199,"="&amp;$A4,Concentrado!$B$2:$B$199, "=Quintana Roo")</f>
        <v>2514</v>
      </c>
      <c r="C4" s="10">
        <f>SUMIFS(Concentrado!D$2:D$199,Concentrado!$A$2:$A$199,"="&amp;$A4,Concentrado!$B$2:$B$199, "=Quintana Roo")</f>
        <v>11123</v>
      </c>
      <c r="D4" s="10">
        <f>SUMIFS(Concentrado!E$2:E$199,Concentrado!$A$2:$A$199,"="&amp;$A4,Concentrado!$B$2:$B$199, "=Quintana Roo")</f>
        <v>840</v>
      </c>
      <c r="E4" s="10">
        <f>SUMIFS(Concentrado!F$2:F$199,Concentrado!$A$2:$A$199,"="&amp;$A4,Concentrado!$B$2:$B$199, "=Quintana Roo")</f>
        <v>5434</v>
      </c>
      <c r="F4" s="10">
        <f>SUMIFS(Concentrado!G$2:G$199,Concentrado!$A$2:$A$199,"="&amp;$A4,Concentrado!$B$2:$B$199, "=Quintana Roo")</f>
        <v>151</v>
      </c>
      <c r="G4" s="10">
        <f>SUMIFS(Concentrado!H$2:H$199,Concentrado!$A$2:$A$199,"="&amp;$A4,Concentrado!$B$2:$B$199, "=Quintana Roo")</f>
        <v>60476</v>
      </c>
      <c r="H4" s="10">
        <f>SUMIFS(Concentrado!I$2:I$199,Concentrado!$A$2:$A$199,"="&amp;$A4,Concentrado!$B$2:$B$199, "=Quintana Roo")</f>
        <v>1</v>
      </c>
      <c r="I4" s="10">
        <f>SUMIFS(Concentrado!J$2:J$199,Concentrado!$A$2:$A$199,"="&amp;$A4,Concentrado!$B$2:$B$199, "=Quintana Roo")</f>
        <v>80539</v>
      </c>
    </row>
    <row r="5" spans="1:9" x14ac:dyDescent="0.25">
      <c r="A5" s="7">
        <v>2020</v>
      </c>
      <c r="B5" s="10">
        <f>SUMIFS(Concentrado!C$2:C$199,Concentrado!$A$2:$A$199,"="&amp;$A5,Concentrado!$B$2:$B$199, "=Quintana Roo")</f>
        <v>1225</v>
      </c>
      <c r="C5" s="10">
        <f>SUMIFS(Concentrado!D$2:D$199,Concentrado!$A$2:$A$199,"="&amp;$A5,Concentrado!$B$2:$B$199, "=Quintana Roo")</f>
        <v>9640</v>
      </c>
      <c r="D5" s="10">
        <f>SUMIFS(Concentrado!E$2:E$199,Concentrado!$A$2:$A$199,"="&amp;$A5,Concentrado!$B$2:$B$199, "=Quintana Roo")</f>
        <v>696</v>
      </c>
      <c r="E5" s="10">
        <f>SUMIFS(Concentrado!F$2:F$199,Concentrado!$A$2:$A$199,"="&amp;$A5,Concentrado!$B$2:$B$199, "=Quintana Roo")</f>
        <v>2994</v>
      </c>
      <c r="F5" s="10">
        <f>SUMIFS(Concentrado!G$2:G$199,Concentrado!$A$2:$A$199,"="&amp;$A5,Concentrado!$B$2:$B$199, "=Quintana Roo")</f>
        <v>80</v>
      </c>
      <c r="G5" s="10">
        <f>SUMIFS(Concentrado!H$2:H$199,Concentrado!$A$2:$A$199,"="&amp;$A5,Concentrado!$B$2:$B$199, "=Quintana Roo")</f>
        <v>41655</v>
      </c>
      <c r="H5" s="10">
        <f>SUMIFS(Concentrado!I$2:I$199,Concentrado!$A$2:$A$199,"="&amp;$A5,Concentrado!$B$2:$B$199, "=Quintana Roo")</f>
        <v>1</v>
      </c>
      <c r="I5" s="10">
        <f>SUMIFS(Concentrado!J$2:J$199,Concentrado!$A$2:$A$199,"="&amp;$A5,Concentrado!$B$2:$B$199, "=Quintana Roo")</f>
        <v>56291</v>
      </c>
    </row>
    <row r="6" spans="1:9" x14ac:dyDescent="0.25">
      <c r="A6" s="7">
        <v>2021</v>
      </c>
      <c r="B6" s="10">
        <f>SUMIFS(Concentrado!C$2:C$199,Concentrado!$A$2:$A$199,"="&amp;$A6,Concentrado!$B$2:$B$199, "=Quintana Roo")</f>
        <v>1966</v>
      </c>
      <c r="C6" s="10">
        <f>SUMIFS(Concentrado!D$2:D$199,Concentrado!$A$2:$A$199,"="&amp;$A6,Concentrado!$B$2:$B$199, "=Quintana Roo")</f>
        <v>8721</v>
      </c>
      <c r="D6" s="10">
        <f>SUMIFS(Concentrado!E$2:E$199,Concentrado!$A$2:$A$199,"="&amp;$A6,Concentrado!$B$2:$B$199, "=Quintana Roo")</f>
        <v>953</v>
      </c>
      <c r="E6" s="10">
        <f>SUMIFS(Concentrado!F$2:F$199,Concentrado!$A$2:$A$199,"="&amp;$A6,Concentrado!$B$2:$B$199, "=Quintana Roo")</f>
        <v>3420</v>
      </c>
      <c r="F6" s="10">
        <f>SUMIFS(Concentrado!G$2:G$199,Concentrado!$A$2:$A$199,"="&amp;$A6,Concentrado!$B$2:$B$199, "=Quintana Roo")</f>
        <v>253</v>
      </c>
      <c r="G6" s="10">
        <f>SUMIFS(Concentrado!H$2:H$199,Concentrado!$A$2:$A$199,"="&amp;$A6,Concentrado!$B$2:$B$199, "=Quintana Roo")</f>
        <v>53232</v>
      </c>
      <c r="H6" s="10">
        <f>SUMIFS(Concentrado!I$2:I$199,Concentrado!$A$2:$A$199,"="&amp;$A6,Concentrado!$B$2:$B$199, "=Quintana Roo")</f>
        <v>0</v>
      </c>
      <c r="I6" s="10">
        <f>SUMIFS(Concentrado!J$2:J$199,Concentrado!$A$2:$A$199,"="&amp;$A6,Concentrado!$B$2:$B$199, "=Quintana Roo")</f>
        <v>68545</v>
      </c>
    </row>
    <row r="7" spans="1:9" x14ac:dyDescent="0.25">
      <c r="A7" s="7">
        <v>2022</v>
      </c>
      <c r="B7" s="10">
        <f>SUMIFS(Concentrado!C$2:C$199,Concentrado!$A$2:$A$199,"="&amp;$A7,Concentrado!$B$2:$B$199, "=Quintana Roo")</f>
        <v>1278</v>
      </c>
      <c r="C7" s="10">
        <f>SUMIFS(Concentrado!D$2:D$199,Concentrado!$A$2:$A$199,"="&amp;$A7,Concentrado!$B$2:$B$199, "=Quintana Roo")</f>
        <v>9312</v>
      </c>
      <c r="D7" s="10">
        <f>SUMIFS(Concentrado!E$2:E$199,Concentrado!$A$2:$A$199,"="&amp;$A7,Concentrado!$B$2:$B$199, "=Quintana Roo")</f>
        <v>762</v>
      </c>
      <c r="E7" s="10">
        <f>SUMIFS(Concentrado!F$2:F$199,Concentrado!$A$2:$A$199,"="&amp;$A7,Concentrado!$B$2:$B$199, "=Quintana Roo")</f>
        <v>4112</v>
      </c>
      <c r="F7" s="10">
        <f>SUMIFS(Concentrado!G$2:G$199,Concentrado!$A$2:$A$199,"="&amp;$A7,Concentrado!$B$2:$B$199, "=Quintana Roo")</f>
        <v>232</v>
      </c>
      <c r="G7" s="10">
        <f>SUMIFS(Concentrado!H$2:H$199,Concentrado!$A$2:$A$199,"="&amp;$A7,Concentrado!$B$2:$B$199, "=Quintana Roo")</f>
        <v>38387</v>
      </c>
      <c r="H7" s="10">
        <f>SUMIFS(Concentrado!I$2:I$199,Concentrado!$A$2:$A$199,"="&amp;$A7,Concentrado!$B$2:$B$199, "=Quintana Roo")</f>
        <v>0</v>
      </c>
      <c r="I7" s="10">
        <f>SUMIFS(Concentrado!J$2:J$199,Concentrado!$A$2:$A$199,"="&amp;$A7,Concentrado!$B$2:$B$199, "=Quintana Roo")</f>
        <v>54083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I7" sqref="I7"/>
    </sheetView>
  </sheetViews>
  <sheetFormatPr baseColWidth="10" defaultRowHeight="15" x14ac:dyDescent="0.25"/>
  <cols>
    <col min="1" max="1" width="12.140625" customWidth="1"/>
    <col min="2" max="7" width="14.7109375" customWidth="1"/>
    <col min="8" max="8" width="18.7109375" customWidth="1"/>
    <col min="9" max="9" width="14.7109375" customWidth="1"/>
    <col min="10" max="11" width="11.7109375" customWidth="1"/>
    <col min="12" max="12" width="13.7109375" customWidth="1"/>
    <col min="13" max="13" width="11.7109375" customWidth="1"/>
  </cols>
  <sheetData>
    <row r="1" spans="1:9" s="3" customFormat="1" ht="14.25" x14ac:dyDescent="0.2">
      <c r="A1" s="1" t="s">
        <v>0</v>
      </c>
      <c r="B1" s="1" t="s">
        <v>40</v>
      </c>
      <c r="C1" s="1" t="s">
        <v>37</v>
      </c>
      <c r="D1" s="1" t="s">
        <v>36</v>
      </c>
      <c r="E1" s="1" t="s">
        <v>39</v>
      </c>
      <c r="F1" s="1" t="s">
        <v>41</v>
      </c>
      <c r="G1" s="1" t="s">
        <v>38</v>
      </c>
      <c r="H1" s="1" t="s">
        <v>2</v>
      </c>
      <c r="I1" s="1" t="s">
        <v>4</v>
      </c>
    </row>
    <row r="2" spans="1:9" x14ac:dyDescent="0.25">
      <c r="A2" s="7">
        <v>2017</v>
      </c>
      <c r="B2" s="10">
        <f>SUMIFS(Concentrado!C$2:C$199,Concentrado!$A$2:$A$199,"="&amp;$A2,Concentrado!$B$2:$B$199, "=San Luis Potosí")</f>
        <v>3376</v>
      </c>
      <c r="C2" s="10">
        <f>SUMIFS(Concentrado!D$2:D$199,Concentrado!$A$2:$A$199,"="&amp;$A2,Concentrado!$B$2:$B$199, "=San Luis Potosí")</f>
        <v>37991</v>
      </c>
      <c r="D2" s="10">
        <f>SUMIFS(Concentrado!E$2:E$199,Concentrado!$A$2:$A$199,"="&amp;$A2,Concentrado!$B$2:$B$199, "=San Luis Potosí")</f>
        <v>729</v>
      </c>
      <c r="E2" s="10">
        <f>SUMIFS(Concentrado!F$2:F$199,Concentrado!$A$2:$A$199,"="&amp;$A2,Concentrado!$B$2:$B$199, "=San Luis Potosí")</f>
        <v>9428</v>
      </c>
      <c r="F2" s="10">
        <f>SUMIFS(Concentrado!G$2:G$199,Concentrado!$A$2:$A$199,"="&amp;$A2,Concentrado!$B$2:$B$199, "=San Luis Potosí")</f>
        <v>441</v>
      </c>
      <c r="G2" s="10">
        <f>SUMIFS(Concentrado!H$2:H$199,Concentrado!$A$2:$A$199,"="&amp;$A2,Concentrado!$B$2:$B$199, "=San Luis Potosí")</f>
        <v>108516</v>
      </c>
      <c r="H2" s="10">
        <f>SUMIFS(Concentrado!I$2:I$199,Concentrado!$A$2:$A$199,"="&amp;$A2,Concentrado!$B$2:$B$199, "=San Luis Potosí")</f>
        <v>692</v>
      </c>
      <c r="I2" s="10">
        <f>SUMIFS(Concentrado!J$2:J$199,Concentrado!$A$2:$A$199,"="&amp;$A2,Concentrado!$B$2:$B$199, "=San Luis Potosí")</f>
        <v>161173</v>
      </c>
    </row>
    <row r="3" spans="1:9" x14ac:dyDescent="0.25">
      <c r="A3" s="7">
        <v>2018</v>
      </c>
      <c r="B3" s="10">
        <f>SUMIFS(Concentrado!C$2:C$199,Concentrado!$A$2:$A$199,"="&amp;$A3,Concentrado!$B$2:$B$199, "=San Luis Potosí")</f>
        <v>2770</v>
      </c>
      <c r="C3" s="10">
        <f>SUMIFS(Concentrado!D$2:D$199,Concentrado!$A$2:$A$199,"="&amp;$A3,Concentrado!$B$2:$B$199, "=San Luis Potosí")</f>
        <v>34343</v>
      </c>
      <c r="D3" s="10">
        <f>SUMIFS(Concentrado!E$2:E$199,Concentrado!$A$2:$A$199,"="&amp;$A3,Concentrado!$B$2:$B$199, "=San Luis Potosí")</f>
        <v>717</v>
      </c>
      <c r="E3" s="10">
        <f>SUMIFS(Concentrado!F$2:F$199,Concentrado!$A$2:$A$199,"="&amp;$A3,Concentrado!$B$2:$B$199, "=San Luis Potosí")</f>
        <v>7955</v>
      </c>
      <c r="F3" s="10">
        <f>SUMIFS(Concentrado!G$2:G$199,Concentrado!$A$2:$A$199,"="&amp;$A3,Concentrado!$B$2:$B$199, "=San Luis Potosí")</f>
        <v>555</v>
      </c>
      <c r="G3" s="10">
        <f>SUMIFS(Concentrado!H$2:H$199,Concentrado!$A$2:$A$199,"="&amp;$A3,Concentrado!$B$2:$B$199, "=San Luis Potosí")</f>
        <v>103723</v>
      </c>
      <c r="H3" s="10">
        <f>SUMIFS(Concentrado!I$2:I$199,Concentrado!$A$2:$A$199,"="&amp;$A3,Concentrado!$B$2:$B$199, "=San Luis Potosí")</f>
        <v>1104</v>
      </c>
      <c r="I3" s="10">
        <f>SUMIFS(Concentrado!J$2:J$199,Concentrado!$A$2:$A$199,"="&amp;$A3,Concentrado!$B$2:$B$199, "=San Luis Potosí")</f>
        <v>151167</v>
      </c>
    </row>
    <row r="4" spans="1:9" x14ac:dyDescent="0.25">
      <c r="A4" s="7">
        <v>2019</v>
      </c>
      <c r="B4" s="10">
        <f>SUMIFS(Concentrado!C$2:C$199,Concentrado!$A$2:$A$199,"="&amp;$A4,Concentrado!$B$2:$B$199, "=San Luis Potosí")</f>
        <v>2243</v>
      </c>
      <c r="C4" s="10">
        <f>SUMIFS(Concentrado!D$2:D$199,Concentrado!$A$2:$A$199,"="&amp;$A4,Concentrado!$B$2:$B$199, "=San Luis Potosí")</f>
        <v>31626</v>
      </c>
      <c r="D4" s="10">
        <f>SUMIFS(Concentrado!E$2:E$199,Concentrado!$A$2:$A$199,"="&amp;$A4,Concentrado!$B$2:$B$199, "=San Luis Potosí")</f>
        <v>454</v>
      </c>
      <c r="E4" s="10">
        <f>SUMIFS(Concentrado!F$2:F$199,Concentrado!$A$2:$A$199,"="&amp;$A4,Concentrado!$B$2:$B$199, "=San Luis Potosí")</f>
        <v>4811</v>
      </c>
      <c r="F4" s="10">
        <f>SUMIFS(Concentrado!G$2:G$199,Concentrado!$A$2:$A$199,"="&amp;$A4,Concentrado!$B$2:$B$199, "=San Luis Potosí")</f>
        <v>458</v>
      </c>
      <c r="G4" s="10">
        <f>SUMIFS(Concentrado!H$2:H$199,Concentrado!$A$2:$A$199,"="&amp;$A4,Concentrado!$B$2:$B$199, "=San Luis Potosí")</f>
        <v>105738</v>
      </c>
      <c r="H4" s="10">
        <f>SUMIFS(Concentrado!I$2:I$199,Concentrado!$A$2:$A$199,"="&amp;$A4,Concentrado!$B$2:$B$199, "=San Luis Potosí")</f>
        <v>591</v>
      </c>
      <c r="I4" s="10">
        <f>SUMIFS(Concentrado!J$2:J$199,Concentrado!$A$2:$A$199,"="&amp;$A4,Concentrado!$B$2:$B$199, "=San Luis Potosí")</f>
        <v>145921</v>
      </c>
    </row>
    <row r="5" spans="1:9" x14ac:dyDescent="0.25">
      <c r="A5" s="7">
        <v>2020</v>
      </c>
      <c r="B5" s="10">
        <f>SUMIFS(Concentrado!C$2:C$199,Concentrado!$A$2:$A$199,"="&amp;$A5,Concentrado!$B$2:$B$199, "=San Luis Potosí")</f>
        <v>1409</v>
      </c>
      <c r="C5" s="10">
        <f>SUMIFS(Concentrado!D$2:D$199,Concentrado!$A$2:$A$199,"="&amp;$A5,Concentrado!$B$2:$B$199, "=San Luis Potosí")</f>
        <v>22164</v>
      </c>
      <c r="D5" s="10">
        <f>SUMIFS(Concentrado!E$2:E$199,Concentrado!$A$2:$A$199,"="&amp;$A5,Concentrado!$B$2:$B$199, "=San Luis Potosí")</f>
        <v>345</v>
      </c>
      <c r="E5" s="10">
        <f>SUMIFS(Concentrado!F$2:F$199,Concentrado!$A$2:$A$199,"="&amp;$A5,Concentrado!$B$2:$B$199, "=San Luis Potosí")</f>
        <v>6097</v>
      </c>
      <c r="F5" s="10">
        <f>SUMIFS(Concentrado!G$2:G$199,Concentrado!$A$2:$A$199,"="&amp;$A5,Concentrado!$B$2:$B$199, "=San Luis Potosí")</f>
        <v>368</v>
      </c>
      <c r="G5" s="10">
        <f>SUMIFS(Concentrado!H$2:H$199,Concentrado!$A$2:$A$199,"="&amp;$A5,Concentrado!$B$2:$B$199, "=San Luis Potosí")</f>
        <v>86589</v>
      </c>
      <c r="H5" s="10">
        <f>SUMIFS(Concentrado!I$2:I$199,Concentrado!$A$2:$A$199,"="&amp;$A5,Concentrado!$B$2:$B$199, "=San Luis Potosí")</f>
        <v>1</v>
      </c>
      <c r="I5" s="10">
        <f>SUMIFS(Concentrado!J$2:J$199,Concentrado!$A$2:$A$199,"="&amp;$A5,Concentrado!$B$2:$B$199, "=San Luis Potosí")</f>
        <v>116973</v>
      </c>
    </row>
    <row r="6" spans="1:9" x14ac:dyDescent="0.25">
      <c r="A6" s="7">
        <v>2021</v>
      </c>
      <c r="B6" s="10">
        <f>SUMIFS(Concentrado!C$2:C$199,Concentrado!$A$2:$A$199,"="&amp;$A6,Concentrado!$B$2:$B$199, "=San Luis Potosí")</f>
        <v>2049</v>
      </c>
      <c r="C6" s="10">
        <f>SUMIFS(Concentrado!D$2:D$199,Concentrado!$A$2:$A$199,"="&amp;$A6,Concentrado!$B$2:$B$199, "=San Luis Potosí")</f>
        <v>21232</v>
      </c>
      <c r="D6" s="10">
        <f>SUMIFS(Concentrado!E$2:E$199,Concentrado!$A$2:$A$199,"="&amp;$A6,Concentrado!$B$2:$B$199, "=San Luis Potosí")</f>
        <v>398</v>
      </c>
      <c r="E6" s="10">
        <f>SUMIFS(Concentrado!F$2:F$199,Concentrado!$A$2:$A$199,"="&amp;$A6,Concentrado!$B$2:$B$199, "=San Luis Potosí")</f>
        <v>7631</v>
      </c>
      <c r="F6" s="10">
        <f>SUMIFS(Concentrado!G$2:G$199,Concentrado!$A$2:$A$199,"="&amp;$A6,Concentrado!$B$2:$B$199, "=San Luis Potosí")</f>
        <v>343</v>
      </c>
      <c r="G6" s="10">
        <f>SUMIFS(Concentrado!H$2:H$199,Concentrado!$A$2:$A$199,"="&amp;$A6,Concentrado!$B$2:$B$199, "=San Luis Potosí")</f>
        <v>82621</v>
      </c>
      <c r="H6" s="10">
        <f>SUMIFS(Concentrado!I$2:I$199,Concentrado!$A$2:$A$199,"="&amp;$A6,Concentrado!$B$2:$B$199, "=San Luis Potosí")</f>
        <v>0</v>
      </c>
      <c r="I6" s="10">
        <f>SUMIFS(Concentrado!J$2:J$199,Concentrado!$A$2:$A$199,"="&amp;$A6,Concentrado!$B$2:$B$199, "=San Luis Potosí")</f>
        <v>114274</v>
      </c>
    </row>
    <row r="7" spans="1:9" x14ac:dyDescent="0.25">
      <c r="A7" s="7">
        <v>2022</v>
      </c>
      <c r="B7" s="10">
        <f>SUMIFS(Concentrado!C$2:C$199,Concentrado!$A$2:$A$199,"="&amp;$A7,Concentrado!$B$2:$B$199, "=San Luis Potosí")</f>
        <v>3270</v>
      </c>
      <c r="C7" s="10">
        <f>SUMIFS(Concentrado!D$2:D$199,Concentrado!$A$2:$A$199,"="&amp;$A7,Concentrado!$B$2:$B$199, "=San Luis Potosí")</f>
        <v>18784</v>
      </c>
      <c r="D7" s="10">
        <f>SUMIFS(Concentrado!E$2:E$199,Concentrado!$A$2:$A$199,"="&amp;$A7,Concentrado!$B$2:$B$199, "=San Luis Potosí")</f>
        <v>730</v>
      </c>
      <c r="E7" s="10">
        <f>SUMIFS(Concentrado!F$2:F$199,Concentrado!$A$2:$A$199,"="&amp;$A7,Concentrado!$B$2:$B$199, "=San Luis Potosí")</f>
        <v>9438</v>
      </c>
      <c r="F7" s="10">
        <f>SUMIFS(Concentrado!G$2:G$199,Concentrado!$A$2:$A$199,"="&amp;$A7,Concentrado!$B$2:$B$199, "=San Luis Potosí")</f>
        <v>385</v>
      </c>
      <c r="G7" s="10">
        <f>SUMIFS(Concentrado!H$2:H$199,Concentrado!$A$2:$A$199,"="&amp;$A7,Concentrado!$B$2:$B$199, "=San Luis Potosí")</f>
        <v>80359</v>
      </c>
      <c r="H7" s="10">
        <f>SUMIFS(Concentrado!I$2:I$199,Concentrado!$A$2:$A$199,"="&amp;$A7,Concentrado!$B$2:$B$199, "=San Luis Potosí")</f>
        <v>0</v>
      </c>
      <c r="I7" s="10">
        <f>SUMIFS(Concentrado!J$2:J$199,Concentrado!$A$2:$A$199,"="&amp;$A7,Concentrado!$B$2:$B$199, "=San Luis Potosí")</f>
        <v>112966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I7" sqref="I7"/>
    </sheetView>
  </sheetViews>
  <sheetFormatPr baseColWidth="10" defaultRowHeight="15" x14ac:dyDescent="0.25"/>
  <cols>
    <col min="1" max="1" width="12.140625" customWidth="1"/>
    <col min="2" max="7" width="14.7109375" customWidth="1"/>
    <col min="8" max="8" width="18.7109375" customWidth="1"/>
    <col min="9" max="9" width="14.7109375" customWidth="1"/>
    <col min="10" max="11" width="11.7109375" customWidth="1"/>
    <col min="12" max="12" width="13.7109375" customWidth="1"/>
    <col min="13" max="13" width="11.7109375" customWidth="1"/>
  </cols>
  <sheetData>
    <row r="1" spans="1:9" s="3" customFormat="1" ht="14.25" x14ac:dyDescent="0.2">
      <c r="A1" s="1" t="s">
        <v>0</v>
      </c>
      <c r="B1" s="1" t="s">
        <v>40</v>
      </c>
      <c r="C1" s="1" t="s">
        <v>37</v>
      </c>
      <c r="D1" s="1" t="s">
        <v>36</v>
      </c>
      <c r="E1" s="1" t="s">
        <v>39</v>
      </c>
      <c r="F1" s="1" t="s">
        <v>41</v>
      </c>
      <c r="G1" s="1" t="s">
        <v>38</v>
      </c>
      <c r="H1" s="1" t="s">
        <v>2</v>
      </c>
      <c r="I1" s="1" t="s">
        <v>4</v>
      </c>
    </row>
    <row r="2" spans="1:9" x14ac:dyDescent="0.25">
      <c r="A2" s="7">
        <v>2017</v>
      </c>
      <c r="B2" s="10">
        <f>SUMIFS(Concentrado!C$2:C$199,Concentrado!$A$2:$A$199,"="&amp;$A2,Concentrado!$B$2:$B$199, "=Sinaloa")</f>
        <v>5182</v>
      </c>
      <c r="C2" s="10">
        <f>SUMIFS(Concentrado!D$2:D$199,Concentrado!$A$2:$A$199,"="&amp;$A2,Concentrado!$B$2:$B$199, "=Sinaloa")</f>
        <v>15775</v>
      </c>
      <c r="D2" s="10">
        <f>SUMIFS(Concentrado!E$2:E$199,Concentrado!$A$2:$A$199,"="&amp;$A2,Concentrado!$B$2:$B$199, "=Sinaloa")</f>
        <v>1598</v>
      </c>
      <c r="E2" s="10">
        <f>SUMIFS(Concentrado!F$2:F$199,Concentrado!$A$2:$A$199,"="&amp;$A2,Concentrado!$B$2:$B$199, "=Sinaloa")</f>
        <v>5479</v>
      </c>
      <c r="F2" s="10">
        <f>SUMIFS(Concentrado!G$2:G$199,Concentrado!$A$2:$A$199,"="&amp;$A2,Concentrado!$B$2:$B$199, "=Sinaloa")</f>
        <v>96</v>
      </c>
      <c r="G2" s="10">
        <f>SUMIFS(Concentrado!H$2:H$199,Concentrado!$A$2:$A$199,"="&amp;$A2,Concentrado!$B$2:$B$199, "=Sinaloa")</f>
        <v>38096</v>
      </c>
      <c r="H2" s="10">
        <f>SUMIFS(Concentrado!I$2:I$199,Concentrado!$A$2:$A$199,"="&amp;$A2,Concentrado!$B$2:$B$199, "=Sinaloa")</f>
        <v>317</v>
      </c>
      <c r="I2" s="10">
        <f>SUMIFS(Concentrado!J$2:J$199,Concentrado!$A$2:$A$199,"="&amp;$A2,Concentrado!$B$2:$B$199, "=Sinaloa")</f>
        <v>66543</v>
      </c>
    </row>
    <row r="3" spans="1:9" x14ac:dyDescent="0.25">
      <c r="A3" s="7">
        <v>2018</v>
      </c>
      <c r="B3" s="10">
        <f>SUMIFS(Concentrado!C$2:C$199,Concentrado!$A$2:$A$199,"="&amp;$A3,Concentrado!$B$2:$B$199, "=Sinaloa")</f>
        <v>7063</v>
      </c>
      <c r="C3" s="10">
        <f>SUMIFS(Concentrado!D$2:D$199,Concentrado!$A$2:$A$199,"="&amp;$A3,Concentrado!$B$2:$B$199, "=Sinaloa")</f>
        <v>14783</v>
      </c>
      <c r="D3" s="10">
        <f>SUMIFS(Concentrado!E$2:E$199,Concentrado!$A$2:$A$199,"="&amp;$A3,Concentrado!$B$2:$B$199, "=Sinaloa")</f>
        <v>987</v>
      </c>
      <c r="E3" s="10">
        <f>SUMIFS(Concentrado!F$2:F$199,Concentrado!$A$2:$A$199,"="&amp;$A3,Concentrado!$B$2:$B$199, "=Sinaloa")</f>
        <v>5349</v>
      </c>
      <c r="F3" s="10">
        <f>SUMIFS(Concentrado!G$2:G$199,Concentrado!$A$2:$A$199,"="&amp;$A3,Concentrado!$B$2:$B$199, "=Sinaloa")</f>
        <v>94</v>
      </c>
      <c r="G3" s="10">
        <f>SUMIFS(Concentrado!H$2:H$199,Concentrado!$A$2:$A$199,"="&amp;$A3,Concentrado!$B$2:$B$199, "=Sinaloa")</f>
        <v>36565</v>
      </c>
      <c r="H3" s="10">
        <f>SUMIFS(Concentrado!I$2:I$199,Concentrado!$A$2:$A$199,"="&amp;$A3,Concentrado!$B$2:$B$199, "=Sinaloa")</f>
        <v>778</v>
      </c>
      <c r="I3" s="10">
        <f>SUMIFS(Concentrado!J$2:J$199,Concentrado!$A$2:$A$199,"="&amp;$A3,Concentrado!$B$2:$B$199, "=Sinaloa")</f>
        <v>65619</v>
      </c>
    </row>
    <row r="4" spans="1:9" x14ac:dyDescent="0.25">
      <c r="A4" s="7">
        <v>2019</v>
      </c>
      <c r="B4" s="10">
        <f>SUMIFS(Concentrado!C$2:C$199,Concentrado!$A$2:$A$199,"="&amp;$A4,Concentrado!$B$2:$B$199, "=Sinaloa")</f>
        <v>6140</v>
      </c>
      <c r="C4" s="10">
        <f>SUMIFS(Concentrado!D$2:D$199,Concentrado!$A$2:$A$199,"="&amp;$A4,Concentrado!$B$2:$B$199, "=Sinaloa")</f>
        <v>15505</v>
      </c>
      <c r="D4" s="10">
        <f>SUMIFS(Concentrado!E$2:E$199,Concentrado!$A$2:$A$199,"="&amp;$A4,Concentrado!$B$2:$B$199, "=Sinaloa")</f>
        <v>1075</v>
      </c>
      <c r="E4" s="10">
        <f>SUMIFS(Concentrado!F$2:F$199,Concentrado!$A$2:$A$199,"="&amp;$A4,Concentrado!$B$2:$B$199, "=Sinaloa")</f>
        <v>4283</v>
      </c>
      <c r="F4" s="10">
        <f>SUMIFS(Concentrado!G$2:G$199,Concentrado!$A$2:$A$199,"="&amp;$A4,Concentrado!$B$2:$B$199, "=Sinaloa")</f>
        <v>116</v>
      </c>
      <c r="G4" s="10">
        <f>SUMIFS(Concentrado!H$2:H$199,Concentrado!$A$2:$A$199,"="&amp;$A4,Concentrado!$B$2:$B$199, "=Sinaloa")</f>
        <v>36067</v>
      </c>
      <c r="H4" s="10">
        <f>SUMIFS(Concentrado!I$2:I$199,Concentrado!$A$2:$A$199,"="&amp;$A4,Concentrado!$B$2:$B$199, "=Sinaloa")</f>
        <v>0</v>
      </c>
      <c r="I4" s="10">
        <f>SUMIFS(Concentrado!J$2:J$199,Concentrado!$A$2:$A$199,"="&amp;$A4,Concentrado!$B$2:$B$199, "=Sinaloa")</f>
        <v>63186</v>
      </c>
    </row>
    <row r="5" spans="1:9" x14ac:dyDescent="0.25">
      <c r="A5" s="7">
        <v>2020</v>
      </c>
      <c r="B5" s="10">
        <f>SUMIFS(Concentrado!C$2:C$199,Concentrado!$A$2:$A$199,"="&amp;$A5,Concentrado!$B$2:$B$199, "=Sinaloa")</f>
        <v>3645</v>
      </c>
      <c r="C5" s="10">
        <f>SUMIFS(Concentrado!D$2:D$199,Concentrado!$A$2:$A$199,"="&amp;$A5,Concentrado!$B$2:$B$199, "=Sinaloa")</f>
        <v>11434</v>
      </c>
      <c r="D5" s="10">
        <f>SUMIFS(Concentrado!E$2:E$199,Concentrado!$A$2:$A$199,"="&amp;$A5,Concentrado!$B$2:$B$199, "=Sinaloa")</f>
        <v>680</v>
      </c>
      <c r="E5" s="10">
        <f>SUMIFS(Concentrado!F$2:F$199,Concentrado!$A$2:$A$199,"="&amp;$A5,Concentrado!$B$2:$B$199, "=Sinaloa")</f>
        <v>3662</v>
      </c>
      <c r="F5" s="10">
        <f>SUMIFS(Concentrado!G$2:G$199,Concentrado!$A$2:$A$199,"="&amp;$A5,Concentrado!$B$2:$B$199, "=Sinaloa")</f>
        <v>43</v>
      </c>
      <c r="G5" s="10">
        <f>SUMIFS(Concentrado!H$2:H$199,Concentrado!$A$2:$A$199,"="&amp;$A5,Concentrado!$B$2:$B$199, "=Sinaloa")</f>
        <v>32743</v>
      </c>
      <c r="H5" s="10">
        <f>SUMIFS(Concentrado!I$2:I$199,Concentrado!$A$2:$A$199,"="&amp;$A5,Concentrado!$B$2:$B$199, "=Sinaloa")</f>
        <v>0</v>
      </c>
      <c r="I5" s="10">
        <f>SUMIFS(Concentrado!J$2:J$199,Concentrado!$A$2:$A$199,"="&amp;$A5,Concentrado!$B$2:$B$199, "=Sinaloa")</f>
        <v>52207</v>
      </c>
    </row>
    <row r="6" spans="1:9" x14ac:dyDescent="0.25">
      <c r="A6" s="7">
        <v>2021</v>
      </c>
      <c r="B6" s="10">
        <f>SUMIFS(Concentrado!C$2:C$199,Concentrado!$A$2:$A$199,"="&amp;$A6,Concentrado!$B$2:$B$199, "=Sinaloa")</f>
        <v>4441</v>
      </c>
      <c r="C6" s="10">
        <f>SUMIFS(Concentrado!D$2:D$199,Concentrado!$A$2:$A$199,"="&amp;$A6,Concentrado!$B$2:$B$199, "=Sinaloa")</f>
        <v>10673</v>
      </c>
      <c r="D6" s="10">
        <f>SUMIFS(Concentrado!E$2:E$199,Concentrado!$A$2:$A$199,"="&amp;$A6,Concentrado!$B$2:$B$199, "=Sinaloa")</f>
        <v>984</v>
      </c>
      <c r="E6" s="10">
        <f>SUMIFS(Concentrado!F$2:F$199,Concentrado!$A$2:$A$199,"="&amp;$A6,Concentrado!$B$2:$B$199, "=Sinaloa")</f>
        <v>4126</v>
      </c>
      <c r="F6" s="10">
        <f>SUMIFS(Concentrado!G$2:G$199,Concentrado!$A$2:$A$199,"="&amp;$A6,Concentrado!$B$2:$B$199, "=Sinaloa")</f>
        <v>950</v>
      </c>
      <c r="G6" s="10">
        <f>SUMIFS(Concentrado!H$2:H$199,Concentrado!$A$2:$A$199,"="&amp;$A6,Concentrado!$B$2:$B$199, "=Sinaloa")</f>
        <v>40012</v>
      </c>
      <c r="H6" s="10">
        <f>SUMIFS(Concentrado!I$2:I$199,Concentrado!$A$2:$A$199,"="&amp;$A6,Concentrado!$B$2:$B$199, "=Sinaloa")</f>
        <v>0</v>
      </c>
      <c r="I6" s="10">
        <f>SUMIFS(Concentrado!J$2:J$199,Concentrado!$A$2:$A$199,"="&amp;$A6,Concentrado!$B$2:$B$199, "=Sinaloa")</f>
        <v>61186</v>
      </c>
    </row>
    <row r="7" spans="1:9" x14ac:dyDescent="0.25">
      <c r="A7" s="7">
        <v>2022</v>
      </c>
      <c r="B7" s="10">
        <f>SUMIFS(Concentrado!C$2:C$199,Concentrado!$A$2:$A$199,"="&amp;$A7,Concentrado!$B$2:$B$199, "=Sinaloa")</f>
        <v>5266</v>
      </c>
      <c r="C7" s="10">
        <f>SUMIFS(Concentrado!D$2:D$199,Concentrado!$A$2:$A$199,"="&amp;$A7,Concentrado!$B$2:$B$199, "=Sinaloa")</f>
        <v>12501</v>
      </c>
      <c r="D7" s="10">
        <f>SUMIFS(Concentrado!E$2:E$199,Concentrado!$A$2:$A$199,"="&amp;$A7,Concentrado!$B$2:$B$199, "=Sinaloa")</f>
        <v>1101</v>
      </c>
      <c r="E7" s="10">
        <f>SUMIFS(Concentrado!F$2:F$199,Concentrado!$A$2:$A$199,"="&amp;$A7,Concentrado!$B$2:$B$199, "=Sinaloa")</f>
        <v>3580</v>
      </c>
      <c r="F7" s="10">
        <f>SUMIFS(Concentrado!G$2:G$199,Concentrado!$A$2:$A$199,"="&amp;$A7,Concentrado!$B$2:$B$199, "=Sinaloa")</f>
        <v>845</v>
      </c>
      <c r="G7" s="10">
        <f>SUMIFS(Concentrado!H$2:H$199,Concentrado!$A$2:$A$199,"="&amp;$A7,Concentrado!$B$2:$B$199, "=Sinaloa")</f>
        <v>51648</v>
      </c>
      <c r="H7" s="10">
        <f>SUMIFS(Concentrado!I$2:I$199,Concentrado!$A$2:$A$199,"="&amp;$A7,Concentrado!$B$2:$B$199, "=Sinaloa")</f>
        <v>0</v>
      </c>
      <c r="I7" s="10">
        <f>SUMIFS(Concentrado!J$2:J$199,Concentrado!$A$2:$A$199,"="&amp;$A7,Concentrado!$B$2:$B$199, "=Sinaloa")</f>
        <v>74941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I7" sqref="I7"/>
    </sheetView>
  </sheetViews>
  <sheetFormatPr baseColWidth="10" defaultRowHeight="15" x14ac:dyDescent="0.25"/>
  <cols>
    <col min="1" max="1" width="12.140625" customWidth="1"/>
    <col min="2" max="7" width="14.7109375" customWidth="1"/>
    <col min="8" max="8" width="18.7109375" customWidth="1"/>
    <col min="9" max="9" width="14.7109375" customWidth="1"/>
    <col min="10" max="11" width="11.7109375" customWidth="1"/>
    <col min="12" max="12" width="13.7109375" customWidth="1"/>
    <col min="13" max="13" width="11.7109375" customWidth="1"/>
  </cols>
  <sheetData>
    <row r="1" spans="1:9" s="3" customFormat="1" ht="14.25" x14ac:dyDescent="0.2">
      <c r="A1" s="1" t="s">
        <v>0</v>
      </c>
      <c r="B1" s="1" t="s">
        <v>40</v>
      </c>
      <c r="C1" s="1" t="s">
        <v>37</v>
      </c>
      <c r="D1" s="1" t="s">
        <v>36</v>
      </c>
      <c r="E1" s="1" t="s">
        <v>39</v>
      </c>
      <c r="F1" s="1" t="s">
        <v>41</v>
      </c>
      <c r="G1" s="1" t="s">
        <v>38</v>
      </c>
      <c r="H1" s="1" t="s">
        <v>2</v>
      </c>
      <c r="I1" s="1" t="s">
        <v>4</v>
      </c>
    </row>
    <row r="2" spans="1:9" x14ac:dyDescent="0.25">
      <c r="A2" s="7">
        <v>2017</v>
      </c>
      <c r="B2" s="10">
        <f>SUMIFS(Concentrado!C$2:C$199,Concentrado!$A$2:$A$199,"="&amp;$A2,Concentrado!$B$2:$B$199, "=Sonora")</f>
        <v>5407</v>
      </c>
      <c r="C2" s="10">
        <f>SUMIFS(Concentrado!D$2:D$199,Concentrado!$A$2:$A$199,"="&amp;$A2,Concentrado!$B$2:$B$199, "=Sonora")</f>
        <v>19475</v>
      </c>
      <c r="D2" s="10">
        <f>SUMIFS(Concentrado!E$2:E$199,Concentrado!$A$2:$A$199,"="&amp;$A2,Concentrado!$B$2:$B$199, "=Sonora")</f>
        <v>2496</v>
      </c>
      <c r="E2" s="10">
        <f>SUMIFS(Concentrado!F$2:F$199,Concentrado!$A$2:$A$199,"="&amp;$A2,Concentrado!$B$2:$B$199, "=Sonora")</f>
        <v>15185</v>
      </c>
      <c r="F2" s="10">
        <f>SUMIFS(Concentrado!G$2:G$199,Concentrado!$A$2:$A$199,"="&amp;$A2,Concentrado!$B$2:$B$199, "=Sonora")</f>
        <v>1789</v>
      </c>
      <c r="G2" s="10">
        <f>SUMIFS(Concentrado!H$2:H$199,Concentrado!$A$2:$A$199,"="&amp;$A2,Concentrado!$B$2:$B$199, "=Sonora")</f>
        <v>98919</v>
      </c>
      <c r="H2" s="10">
        <f>SUMIFS(Concentrado!I$2:I$199,Concentrado!$A$2:$A$199,"="&amp;$A2,Concentrado!$B$2:$B$199, "=Sonora")</f>
        <v>432</v>
      </c>
      <c r="I2" s="10">
        <f>SUMIFS(Concentrado!J$2:J$199,Concentrado!$A$2:$A$199,"="&amp;$A2,Concentrado!$B$2:$B$199, "=Sonora")</f>
        <v>143703</v>
      </c>
    </row>
    <row r="3" spans="1:9" x14ac:dyDescent="0.25">
      <c r="A3" s="7">
        <v>2018</v>
      </c>
      <c r="B3" s="10">
        <f>SUMIFS(Concentrado!C$2:C$199,Concentrado!$A$2:$A$199,"="&amp;$A3,Concentrado!$B$2:$B$199, "=Sonora")</f>
        <v>5336</v>
      </c>
      <c r="C3" s="10">
        <f>SUMIFS(Concentrado!D$2:D$199,Concentrado!$A$2:$A$199,"="&amp;$A3,Concentrado!$B$2:$B$199, "=Sonora")</f>
        <v>18049</v>
      </c>
      <c r="D3" s="10">
        <f>SUMIFS(Concentrado!E$2:E$199,Concentrado!$A$2:$A$199,"="&amp;$A3,Concentrado!$B$2:$B$199, "=Sonora")</f>
        <v>2166</v>
      </c>
      <c r="E3" s="10">
        <f>SUMIFS(Concentrado!F$2:F$199,Concentrado!$A$2:$A$199,"="&amp;$A3,Concentrado!$B$2:$B$199, "=Sonora")</f>
        <v>13866</v>
      </c>
      <c r="F3" s="10">
        <f>SUMIFS(Concentrado!G$2:G$199,Concentrado!$A$2:$A$199,"="&amp;$A3,Concentrado!$B$2:$B$199, "=Sonora")</f>
        <v>1502</v>
      </c>
      <c r="G3" s="10">
        <f>SUMIFS(Concentrado!H$2:H$199,Concentrado!$A$2:$A$199,"="&amp;$A3,Concentrado!$B$2:$B$199, "=Sonora")</f>
        <v>88214</v>
      </c>
      <c r="H3" s="10">
        <f>SUMIFS(Concentrado!I$2:I$199,Concentrado!$A$2:$A$199,"="&amp;$A3,Concentrado!$B$2:$B$199, "=Sonora")</f>
        <v>640</v>
      </c>
      <c r="I3" s="10">
        <f>SUMIFS(Concentrado!J$2:J$199,Concentrado!$A$2:$A$199,"="&amp;$A3,Concentrado!$B$2:$B$199, "=Sonora")</f>
        <v>129773</v>
      </c>
    </row>
    <row r="4" spans="1:9" x14ac:dyDescent="0.25">
      <c r="A4" s="7">
        <v>2019</v>
      </c>
      <c r="B4" s="10">
        <f>SUMIFS(Concentrado!C$2:C$199,Concentrado!$A$2:$A$199,"="&amp;$A4,Concentrado!$B$2:$B$199, "=Sonora")</f>
        <v>6092</v>
      </c>
      <c r="C4" s="10">
        <f>SUMIFS(Concentrado!D$2:D$199,Concentrado!$A$2:$A$199,"="&amp;$A4,Concentrado!$B$2:$B$199, "=Sonora")</f>
        <v>16742</v>
      </c>
      <c r="D4" s="10">
        <f>SUMIFS(Concentrado!E$2:E$199,Concentrado!$A$2:$A$199,"="&amp;$A4,Concentrado!$B$2:$B$199, "=Sonora")</f>
        <v>2085</v>
      </c>
      <c r="E4" s="10">
        <f>SUMIFS(Concentrado!F$2:F$199,Concentrado!$A$2:$A$199,"="&amp;$A4,Concentrado!$B$2:$B$199, "=Sonora")</f>
        <v>10706</v>
      </c>
      <c r="F4" s="10">
        <f>SUMIFS(Concentrado!G$2:G$199,Concentrado!$A$2:$A$199,"="&amp;$A4,Concentrado!$B$2:$B$199, "=Sonora")</f>
        <v>1961</v>
      </c>
      <c r="G4" s="10">
        <f>SUMIFS(Concentrado!H$2:H$199,Concentrado!$A$2:$A$199,"="&amp;$A4,Concentrado!$B$2:$B$199, "=Sonora")</f>
        <v>96361</v>
      </c>
      <c r="H4" s="10">
        <f>SUMIFS(Concentrado!I$2:I$199,Concentrado!$A$2:$A$199,"="&amp;$A4,Concentrado!$B$2:$B$199, "=Sonora")</f>
        <v>196</v>
      </c>
      <c r="I4" s="10">
        <f>SUMIFS(Concentrado!J$2:J$199,Concentrado!$A$2:$A$199,"="&amp;$A4,Concentrado!$B$2:$B$199, "=Sonora")</f>
        <v>134143</v>
      </c>
    </row>
    <row r="5" spans="1:9" x14ac:dyDescent="0.25">
      <c r="A5" s="7">
        <v>2020</v>
      </c>
      <c r="B5" s="10">
        <f>SUMIFS(Concentrado!C$2:C$199,Concentrado!$A$2:$A$199,"="&amp;$A5,Concentrado!$B$2:$B$199, "=Sonora")</f>
        <v>3636</v>
      </c>
      <c r="C5" s="10">
        <f>SUMIFS(Concentrado!D$2:D$199,Concentrado!$A$2:$A$199,"="&amp;$A5,Concentrado!$B$2:$B$199, "=Sonora")</f>
        <v>12404</v>
      </c>
      <c r="D5" s="10">
        <f>SUMIFS(Concentrado!E$2:E$199,Concentrado!$A$2:$A$199,"="&amp;$A5,Concentrado!$B$2:$B$199, "=Sonora")</f>
        <v>1584</v>
      </c>
      <c r="E5" s="10">
        <f>SUMIFS(Concentrado!F$2:F$199,Concentrado!$A$2:$A$199,"="&amp;$A5,Concentrado!$B$2:$B$199, "=Sonora")</f>
        <v>6861</v>
      </c>
      <c r="F5" s="10">
        <f>SUMIFS(Concentrado!G$2:G$199,Concentrado!$A$2:$A$199,"="&amp;$A5,Concentrado!$B$2:$B$199, "=Sonora")</f>
        <v>844</v>
      </c>
      <c r="G5" s="10">
        <f>SUMIFS(Concentrado!H$2:H$199,Concentrado!$A$2:$A$199,"="&amp;$A5,Concentrado!$B$2:$B$199, "=Sonora")</f>
        <v>84381</v>
      </c>
      <c r="H5" s="10">
        <f>SUMIFS(Concentrado!I$2:I$199,Concentrado!$A$2:$A$199,"="&amp;$A5,Concentrado!$B$2:$B$199, "=Sonora")</f>
        <v>0</v>
      </c>
      <c r="I5" s="10">
        <f>SUMIFS(Concentrado!J$2:J$199,Concentrado!$A$2:$A$199,"="&amp;$A5,Concentrado!$B$2:$B$199, "=Sonora")</f>
        <v>109710</v>
      </c>
    </row>
    <row r="6" spans="1:9" x14ac:dyDescent="0.25">
      <c r="A6" s="7">
        <v>2021</v>
      </c>
      <c r="B6" s="10">
        <f>SUMIFS(Concentrado!C$2:C$199,Concentrado!$A$2:$A$199,"="&amp;$A6,Concentrado!$B$2:$B$199, "=Sonora")</f>
        <v>4615</v>
      </c>
      <c r="C6" s="10">
        <f>SUMIFS(Concentrado!D$2:D$199,Concentrado!$A$2:$A$199,"="&amp;$A6,Concentrado!$B$2:$B$199, "=Sonora")</f>
        <v>11958</v>
      </c>
      <c r="D6" s="10">
        <f>SUMIFS(Concentrado!E$2:E$199,Concentrado!$A$2:$A$199,"="&amp;$A6,Concentrado!$B$2:$B$199, "=Sonora")</f>
        <v>1907</v>
      </c>
      <c r="E6" s="10">
        <f>SUMIFS(Concentrado!F$2:F$199,Concentrado!$A$2:$A$199,"="&amp;$A6,Concentrado!$B$2:$B$199, "=Sonora")</f>
        <v>4018</v>
      </c>
      <c r="F6" s="10">
        <f>SUMIFS(Concentrado!G$2:G$199,Concentrado!$A$2:$A$199,"="&amp;$A6,Concentrado!$B$2:$B$199, "=Sonora")</f>
        <v>1050</v>
      </c>
      <c r="G6" s="10">
        <f>SUMIFS(Concentrado!H$2:H$199,Concentrado!$A$2:$A$199,"="&amp;$A6,Concentrado!$B$2:$B$199, "=Sonora")</f>
        <v>83831</v>
      </c>
      <c r="H6" s="10">
        <f>SUMIFS(Concentrado!I$2:I$199,Concentrado!$A$2:$A$199,"="&amp;$A6,Concentrado!$B$2:$B$199, "=Sonora")</f>
        <v>0</v>
      </c>
      <c r="I6" s="10">
        <f>SUMIFS(Concentrado!J$2:J$199,Concentrado!$A$2:$A$199,"="&amp;$A6,Concentrado!$B$2:$B$199, "=Sonora")</f>
        <v>107379</v>
      </c>
    </row>
    <row r="7" spans="1:9" x14ac:dyDescent="0.25">
      <c r="A7" s="7">
        <v>2022</v>
      </c>
      <c r="B7" s="10">
        <f>SUMIFS(Concentrado!C$2:C$199,Concentrado!$A$2:$A$199,"="&amp;$A7,Concentrado!$B$2:$B$199, "=Sonora")</f>
        <v>4550</v>
      </c>
      <c r="C7" s="10">
        <f>SUMIFS(Concentrado!D$2:D$199,Concentrado!$A$2:$A$199,"="&amp;$A7,Concentrado!$B$2:$B$199, "=Sonora")</f>
        <v>11626</v>
      </c>
      <c r="D7" s="10">
        <f>SUMIFS(Concentrado!E$2:E$199,Concentrado!$A$2:$A$199,"="&amp;$A7,Concentrado!$B$2:$B$199, "=Sonora")</f>
        <v>2539</v>
      </c>
      <c r="E7" s="10">
        <f>SUMIFS(Concentrado!F$2:F$199,Concentrado!$A$2:$A$199,"="&amp;$A7,Concentrado!$B$2:$B$199, "=Sonora")</f>
        <v>3097</v>
      </c>
      <c r="F7" s="10">
        <f>SUMIFS(Concentrado!G$2:G$199,Concentrado!$A$2:$A$199,"="&amp;$A7,Concentrado!$B$2:$B$199, "=Sonora")</f>
        <v>799</v>
      </c>
      <c r="G7" s="10">
        <f>SUMIFS(Concentrado!H$2:H$199,Concentrado!$A$2:$A$199,"="&amp;$A7,Concentrado!$B$2:$B$199, "=Sonora")</f>
        <v>78782</v>
      </c>
      <c r="H7" s="10">
        <f>SUMIFS(Concentrado!I$2:I$199,Concentrado!$A$2:$A$199,"="&amp;$A7,Concentrado!$B$2:$B$199, "=Sonora")</f>
        <v>0</v>
      </c>
      <c r="I7" s="10">
        <f>SUMIFS(Concentrado!J$2:J$199,Concentrado!$A$2:$A$199,"="&amp;$A7,Concentrado!$B$2:$B$199, "=Sonora")</f>
        <v>101393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I7" sqref="I7"/>
    </sheetView>
  </sheetViews>
  <sheetFormatPr baseColWidth="10" defaultRowHeight="15" x14ac:dyDescent="0.25"/>
  <cols>
    <col min="1" max="1" width="12.140625" customWidth="1"/>
    <col min="2" max="7" width="14.7109375" customWidth="1"/>
    <col min="8" max="8" width="18.7109375" customWidth="1"/>
    <col min="9" max="9" width="14.7109375" customWidth="1"/>
    <col min="10" max="11" width="11.7109375" customWidth="1"/>
    <col min="12" max="12" width="13.7109375" customWidth="1"/>
    <col min="13" max="13" width="11.7109375" customWidth="1"/>
  </cols>
  <sheetData>
    <row r="1" spans="1:9" s="3" customFormat="1" ht="14.25" x14ac:dyDescent="0.2">
      <c r="A1" s="1" t="s">
        <v>0</v>
      </c>
      <c r="B1" s="1" t="s">
        <v>40</v>
      </c>
      <c r="C1" s="1" t="s">
        <v>37</v>
      </c>
      <c r="D1" s="1" t="s">
        <v>36</v>
      </c>
      <c r="E1" s="1" t="s">
        <v>39</v>
      </c>
      <c r="F1" s="1" t="s">
        <v>41</v>
      </c>
      <c r="G1" s="1" t="s">
        <v>38</v>
      </c>
      <c r="H1" s="1" t="s">
        <v>2</v>
      </c>
      <c r="I1" s="1" t="s">
        <v>4</v>
      </c>
    </row>
    <row r="2" spans="1:9" x14ac:dyDescent="0.25">
      <c r="A2" s="7">
        <v>2017</v>
      </c>
      <c r="B2" s="10">
        <f>SUMIFS(Concentrado!C$2:C$199,Concentrado!$A$2:$A$199,"="&amp;$A2,Concentrado!$B$2:$B$199, "=Tabasco")</f>
        <v>10638</v>
      </c>
      <c r="C2" s="10">
        <f>SUMIFS(Concentrado!D$2:D$199,Concentrado!$A$2:$A$199,"="&amp;$A2,Concentrado!$B$2:$B$199, "=Tabasco")</f>
        <v>24278</v>
      </c>
      <c r="D2" s="10">
        <f>SUMIFS(Concentrado!E$2:E$199,Concentrado!$A$2:$A$199,"="&amp;$A2,Concentrado!$B$2:$B$199, "=Tabasco")</f>
        <v>2287</v>
      </c>
      <c r="E2" s="10">
        <f>SUMIFS(Concentrado!F$2:F$199,Concentrado!$A$2:$A$199,"="&amp;$A2,Concentrado!$B$2:$B$199, "=Tabasco")</f>
        <v>8650</v>
      </c>
      <c r="F2" s="10">
        <f>SUMIFS(Concentrado!G$2:G$199,Concentrado!$A$2:$A$199,"="&amp;$A2,Concentrado!$B$2:$B$199, "=Tabasco")</f>
        <v>1225</v>
      </c>
      <c r="G2" s="10">
        <f>SUMIFS(Concentrado!H$2:H$199,Concentrado!$A$2:$A$199,"="&amp;$A2,Concentrado!$B$2:$B$199, "=Tabasco")</f>
        <v>308154</v>
      </c>
      <c r="H2" s="10">
        <f>SUMIFS(Concentrado!I$2:I$199,Concentrado!$A$2:$A$199,"="&amp;$A2,Concentrado!$B$2:$B$199, "=Tabasco")</f>
        <v>8461</v>
      </c>
      <c r="I2" s="10">
        <f>SUMIFS(Concentrado!J$2:J$199,Concentrado!$A$2:$A$199,"="&amp;$A2,Concentrado!$B$2:$B$199, "=Tabasco")</f>
        <v>363693</v>
      </c>
    </row>
    <row r="3" spans="1:9" x14ac:dyDescent="0.25">
      <c r="A3" s="7">
        <v>2018</v>
      </c>
      <c r="B3" s="10">
        <f>SUMIFS(Concentrado!C$2:C$199,Concentrado!$A$2:$A$199,"="&amp;$A3,Concentrado!$B$2:$B$199, "=Tabasco")</f>
        <v>6863</v>
      </c>
      <c r="C3" s="10">
        <f>SUMIFS(Concentrado!D$2:D$199,Concentrado!$A$2:$A$199,"="&amp;$A3,Concentrado!$B$2:$B$199, "=Tabasco")</f>
        <v>22450</v>
      </c>
      <c r="D3" s="10">
        <f>SUMIFS(Concentrado!E$2:E$199,Concentrado!$A$2:$A$199,"="&amp;$A3,Concentrado!$B$2:$B$199, "=Tabasco")</f>
        <v>1467</v>
      </c>
      <c r="E3" s="10">
        <f>SUMIFS(Concentrado!F$2:F$199,Concentrado!$A$2:$A$199,"="&amp;$A3,Concentrado!$B$2:$B$199, "=Tabasco")</f>
        <v>9403</v>
      </c>
      <c r="F3" s="10">
        <f>SUMIFS(Concentrado!G$2:G$199,Concentrado!$A$2:$A$199,"="&amp;$A3,Concentrado!$B$2:$B$199, "=Tabasco")</f>
        <v>678</v>
      </c>
      <c r="G3" s="10">
        <f>SUMIFS(Concentrado!H$2:H$199,Concentrado!$A$2:$A$199,"="&amp;$A3,Concentrado!$B$2:$B$199, "=Tabasco")</f>
        <v>257032</v>
      </c>
      <c r="H3" s="10">
        <f>SUMIFS(Concentrado!I$2:I$199,Concentrado!$A$2:$A$199,"="&amp;$A3,Concentrado!$B$2:$B$199, "=Tabasco")</f>
        <v>3205</v>
      </c>
      <c r="I3" s="10">
        <f>SUMIFS(Concentrado!J$2:J$199,Concentrado!$A$2:$A$199,"="&amp;$A3,Concentrado!$B$2:$B$199, "=Tabasco")</f>
        <v>301098</v>
      </c>
    </row>
    <row r="4" spans="1:9" x14ac:dyDescent="0.25">
      <c r="A4" s="7">
        <v>2019</v>
      </c>
      <c r="B4" s="10">
        <f>SUMIFS(Concentrado!C$2:C$199,Concentrado!$A$2:$A$199,"="&amp;$A4,Concentrado!$B$2:$B$199, "=Tabasco")</f>
        <v>7765</v>
      </c>
      <c r="C4" s="10">
        <f>SUMIFS(Concentrado!D$2:D$199,Concentrado!$A$2:$A$199,"="&amp;$A4,Concentrado!$B$2:$B$199, "=Tabasco")</f>
        <v>19781</v>
      </c>
      <c r="D4" s="10">
        <f>SUMIFS(Concentrado!E$2:E$199,Concentrado!$A$2:$A$199,"="&amp;$A4,Concentrado!$B$2:$B$199, "=Tabasco")</f>
        <v>2061</v>
      </c>
      <c r="E4" s="10">
        <f>SUMIFS(Concentrado!F$2:F$199,Concentrado!$A$2:$A$199,"="&amp;$A4,Concentrado!$B$2:$B$199, "=Tabasco")</f>
        <v>6773</v>
      </c>
      <c r="F4" s="10">
        <f>SUMIFS(Concentrado!G$2:G$199,Concentrado!$A$2:$A$199,"="&amp;$A4,Concentrado!$B$2:$B$199, "=Tabasco")</f>
        <v>583</v>
      </c>
      <c r="G4" s="10">
        <f>SUMIFS(Concentrado!H$2:H$199,Concentrado!$A$2:$A$199,"="&amp;$A4,Concentrado!$B$2:$B$199, "=Tabasco")</f>
        <v>290873</v>
      </c>
      <c r="H4" s="10">
        <f>SUMIFS(Concentrado!I$2:I$199,Concentrado!$A$2:$A$199,"="&amp;$A4,Concentrado!$B$2:$B$199, "=Tabasco")</f>
        <v>1492</v>
      </c>
      <c r="I4" s="10">
        <f>SUMIFS(Concentrado!J$2:J$199,Concentrado!$A$2:$A$199,"="&amp;$A4,Concentrado!$B$2:$B$199, "=Tabasco")</f>
        <v>329328</v>
      </c>
    </row>
    <row r="5" spans="1:9" x14ac:dyDescent="0.25">
      <c r="A5" s="7">
        <v>2020</v>
      </c>
      <c r="B5" s="10">
        <f>SUMIFS(Concentrado!C$2:C$199,Concentrado!$A$2:$A$199,"="&amp;$A5,Concentrado!$B$2:$B$199, "=Tabasco")</f>
        <v>4352</v>
      </c>
      <c r="C5" s="10">
        <f>SUMIFS(Concentrado!D$2:D$199,Concentrado!$A$2:$A$199,"="&amp;$A5,Concentrado!$B$2:$B$199, "=Tabasco")</f>
        <v>16124</v>
      </c>
      <c r="D5" s="10">
        <f>SUMIFS(Concentrado!E$2:E$199,Concentrado!$A$2:$A$199,"="&amp;$A5,Concentrado!$B$2:$B$199, "=Tabasco")</f>
        <v>1744</v>
      </c>
      <c r="E5" s="10">
        <f>SUMIFS(Concentrado!F$2:F$199,Concentrado!$A$2:$A$199,"="&amp;$A5,Concentrado!$B$2:$B$199, "=Tabasco")</f>
        <v>7509</v>
      </c>
      <c r="F5" s="10">
        <f>SUMIFS(Concentrado!G$2:G$199,Concentrado!$A$2:$A$199,"="&amp;$A5,Concentrado!$B$2:$B$199, "=Tabasco")</f>
        <v>506</v>
      </c>
      <c r="G5" s="10">
        <f>SUMIFS(Concentrado!H$2:H$199,Concentrado!$A$2:$A$199,"="&amp;$A5,Concentrado!$B$2:$B$199, "=Tabasco")</f>
        <v>210856</v>
      </c>
      <c r="H5" s="10">
        <f>SUMIFS(Concentrado!I$2:I$199,Concentrado!$A$2:$A$199,"="&amp;$A5,Concentrado!$B$2:$B$199, "=Tabasco")</f>
        <v>0</v>
      </c>
      <c r="I5" s="10">
        <f>SUMIFS(Concentrado!J$2:J$199,Concentrado!$A$2:$A$199,"="&amp;$A5,Concentrado!$B$2:$B$199, "=Tabasco")</f>
        <v>241091</v>
      </c>
    </row>
    <row r="6" spans="1:9" x14ac:dyDescent="0.25">
      <c r="A6" s="7">
        <v>2021</v>
      </c>
      <c r="B6" s="10">
        <f>SUMIFS(Concentrado!C$2:C$199,Concentrado!$A$2:$A$199,"="&amp;$A6,Concentrado!$B$2:$B$199, "=Tabasco")</f>
        <v>7095</v>
      </c>
      <c r="C6" s="10">
        <f>SUMIFS(Concentrado!D$2:D$199,Concentrado!$A$2:$A$199,"="&amp;$A6,Concentrado!$B$2:$B$199, "=Tabasco")</f>
        <v>24855</v>
      </c>
      <c r="D6" s="10">
        <f>SUMIFS(Concentrado!E$2:E$199,Concentrado!$A$2:$A$199,"="&amp;$A6,Concentrado!$B$2:$B$199, "=Tabasco")</f>
        <v>2544</v>
      </c>
      <c r="E6" s="10">
        <f>SUMIFS(Concentrado!F$2:F$199,Concentrado!$A$2:$A$199,"="&amp;$A6,Concentrado!$B$2:$B$199, "=Tabasco")</f>
        <v>6614</v>
      </c>
      <c r="F6" s="10">
        <f>SUMIFS(Concentrado!G$2:G$199,Concentrado!$A$2:$A$199,"="&amp;$A6,Concentrado!$B$2:$B$199, "=Tabasco")</f>
        <v>380</v>
      </c>
      <c r="G6" s="10">
        <f>SUMIFS(Concentrado!H$2:H$199,Concentrado!$A$2:$A$199,"="&amp;$A6,Concentrado!$B$2:$B$199, "=Tabasco")</f>
        <v>262008</v>
      </c>
      <c r="H6" s="10">
        <f>SUMIFS(Concentrado!I$2:I$199,Concentrado!$A$2:$A$199,"="&amp;$A6,Concentrado!$B$2:$B$199, "=Tabasco")</f>
        <v>0</v>
      </c>
      <c r="I6" s="10">
        <f>SUMIFS(Concentrado!J$2:J$199,Concentrado!$A$2:$A$199,"="&amp;$A6,Concentrado!$B$2:$B$199, "=Tabasco")</f>
        <v>303496</v>
      </c>
    </row>
    <row r="7" spans="1:9" x14ac:dyDescent="0.25">
      <c r="A7" s="7">
        <v>2022</v>
      </c>
      <c r="B7" s="10">
        <f>SUMIFS(Concentrado!C$2:C$199,Concentrado!$A$2:$A$199,"="&amp;$A7,Concentrado!$B$2:$B$199, "=Tabasco")</f>
        <v>8408</v>
      </c>
      <c r="C7" s="10">
        <f>SUMIFS(Concentrado!D$2:D$199,Concentrado!$A$2:$A$199,"="&amp;$A7,Concentrado!$B$2:$B$199, "=Tabasco")</f>
        <v>25581</v>
      </c>
      <c r="D7" s="10">
        <f>SUMIFS(Concentrado!E$2:E$199,Concentrado!$A$2:$A$199,"="&amp;$A7,Concentrado!$B$2:$B$199, "=Tabasco")</f>
        <v>2927</v>
      </c>
      <c r="E7" s="10">
        <f>SUMIFS(Concentrado!F$2:F$199,Concentrado!$A$2:$A$199,"="&amp;$A7,Concentrado!$B$2:$B$199, "=Tabasco")</f>
        <v>8257</v>
      </c>
      <c r="F7" s="10">
        <f>SUMIFS(Concentrado!G$2:G$199,Concentrado!$A$2:$A$199,"="&amp;$A7,Concentrado!$B$2:$B$199, "=Tabasco")</f>
        <v>459</v>
      </c>
      <c r="G7" s="10">
        <f>SUMIFS(Concentrado!H$2:H$199,Concentrado!$A$2:$A$199,"="&amp;$A7,Concentrado!$B$2:$B$199, "=Tabasco")</f>
        <v>298406</v>
      </c>
      <c r="H7" s="10">
        <f>SUMIFS(Concentrado!I$2:I$199,Concentrado!$A$2:$A$199,"="&amp;$A7,Concentrado!$B$2:$B$199, "=Tabasco")</f>
        <v>0</v>
      </c>
      <c r="I7" s="10">
        <f>SUMIFS(Concentrado!J$2:J$199,Concentrado!$A$2:$A$199,"="&amp;$A7,Concentrado!$B$2:$B$199, "=Tabasco")</f>
        <v>344038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G4" sqref="G4"/>
    </sheetView>
  </sheetViews>
  <sheetFormatPr baseColWidth="10" defaultRowHeight="15" x14ac:dyDescent="0.25"/>
  <cols>
    <col min="1" max="1" width="12.140625" customWidth="1"/>
    <col min="2" max="7" width="14.7109375" customWidth="1"/>
    <col min="8" max="8" width="18.7109375" customWidth="1"/>
    <col min="9" max="9" width="14.7109375" customWidth="1"/>
    <col min="10" max="11" width="11.7109375" customWidth="1"/>
    <col min="12" max="12" width="13.7109375" customWidth="1"/>
    <col min="13" max="13" width="11.7109375" customWidth="1"/>
  </cols>
  <sheetData>
    <row r="1" spans="1:9" s="3" customFormat="1" ht="14.25" x14ac:dyDescent="0.2">
      <c r="A1" s="1" t="s">
        <v>0</v>
      </c>
      <c r="B1" s="1" t="s">
        <v>40</v>
      </c>
      <c r="C1" s="1" t="s">
        <v>37</v>
      </c>
      <c r="D1" s="1" t="s">
        <v>36</v>
      </c>
      <c r="E1" s="1" t="s">
        <v>39</v>
      </c>
      <c r="F1" s="1" t="s">
        <v>41</v>
      </c>
      <c r="G1" s="1" t="s">
        <v>38</v>
      </c>
      <c r="H1" s="1" t="s">
        <v>2</v>
      </c>
      <c r="I1" s="1" t="s">
        <v>4</v>
      </c>
    </row>
    <row r="2" spans="1:9" x14ac:dyDescent="0.25">
      <c r="A2" s="7">
        <v>2017</v>
      </c>
      <c r="B2" s="10">
        <f>SUMIFS(Concentrado!C$2:C$199,Concentrado!$A$2:$A$199,"="&amp;$A2,Concentrado!$B$2:$B$199, "=Aguascalientes")</f>
        <v>5076</v>
      </c>
      <c r="C2" s="10">
        <f>SUMIFS(Concentrado!D$2:D$199,Concentrado!$A$2:$A$199,"="&amp;$A2,Concentrado!$B$2:$B$199, "=Aguascalientes")</f>
        <v>18969</v>
      </c>
      <c r="D2" s="10">
        <f>SUMIFS(Concentrado!E$2:E$199,Concentrado!$A$2:$A$199,"="&amp;$A2,Concentrado!$B$2:$B$199, "=Aguascalientes")</f>
        <v>1338</v>
      </c>
      <c r="E2" s="10">
        <f>SUMIFS(Concentrado!F$2:F$199,Concentrado!$A$2:$A$199,"="&amp;$A2,Concentrado!$B$2:$B$199, "=Aguascalientes")</f>
        <v>19038</v>
      </c>
      <c r="F2" s="10">
        <f>SUMIFS(Concentrado!G$2:G$199,Concentrado!$A$2:$A$199,"="&amp;$A2,Concentrado!$B$2:$B$199, "=Aguascalientes")</f>
        <v>307</v>
      </c>
      <c r="G2" s="10">
        <f>SUMIFS(Concentrado!H$2:H$199,Concentrado!$A$2:$A$199,"="&amp;$A2,Concentrado!$B$2:$B$199, "=Aguascalientes")</f>
        <v>61132</v>
      </c>
      <c r="H2" s="10">
        <f>SUMIFS(Concentrado!I$2:I$199,Concentrado!$A$2:$A$199,"="&amp;$A2,Concentrado!$B$2:$B$199, "=Aguascalientes")</f>
        <v>130</v>
      </c>
      <c r="I2" s="10">
        <f>SUMIFS(Concentrado!J$2:J$199,Concentrado!$A$2:$A$199,"="&amp;$A2,Concentrado!$B$2:$B$199, "=Aguascalientes")</f>
        <v>105990</v>
      </c>
    </row>
    <row r="3" spans="1:9" x14ac:dyDescent="0.25">
      <c r="A3" s="7">
        <v>2018</v>
      </c>
      <c r="B3" s="10">
        <f>SUMIFS(Concentrado!C$2:C$199,Concentrado!$A$2:$A$199,"="&amp;$A3,Concentrado!$B$2:$B$199, "=Aguascalientes")</f>
        <v>4042</v>
      </c>
      <c r="C3" s="10">
        <f>SUMIFS(Concentrado!D$2:D$199,Concentrado!$A$2:$A$199,"="&amp;$A3,Concentrado!$B$2:$B$199, "=Aguascalientes")</f>
        <v>18484</v>
      </c>
      <c r="D3" s="10">
        <f>SUMIFS(Concentrado!E$2:E$199,Concentrado!$A$2:$A$199,"="&amp;$A3,Concentrado!$B$2:$B$199, "=Aguascalientes")</f>
        <v>1409</v>
      </c>
      <c r="E3" s="10">
        <f>SUMIFS(Concentrado!F$2:F$199,Concentrado!$A$2:$A$199,"="&amp;$A3,Concentrado!$B$2:$B$199, "=Aguascalientes")</f>
        <v>18212</v>
      </c>
      <c r="F3" s="10">
        <f>SUMIFS(Concentrado!G$2:G$199,Concentrado!$A$2:$A$199,"="&amp;$A3,Concentrado!$B$2:$B$199, "=Aguascalientes")</f>
        <v>260</v>
      </c>
      <c r="G3" s="10">
        <f>SUMIFS(Concentrado!H$2:H$199,Concentrado!$A$2:$A$199,"="&amp;$A3,Concentrado!$B$2:$B$199, "=Aguascalientes")</f>
        <v>63346</v>
      </c>
      <c r="H3" s="10">
        <f>SUMIFS(Concentrado!I$2:I$199,Concentrado!$A$2:$A$199,"="&amp;$A3,Concentrado!$B$2:$B$199, "=Aguascalientes")</f>
        <v>120</v>
      </c>
      <c r="I3" s="10">
        <f>SUMIFS(Concentrado!J$2:J$199,Concentrado!$A$2:$A$199,"="&amp;$A3,Concentrado!$B$2:$B$199, "=Aguascalientes")</f>
        <v>105873</v>
      </c>
    </row>
    <row r="4" spans="1:9" x14ac:dyDescent="0.25">
      <c r="A4" s="7">
        <v>2019</v>
      </c>
      <c r="B4" s="10">
        <f>SUMIFS(Concentrado!C$2:C$199,Concentrado!$A$2:$A$199,"="&amp;$A4,Concentrado!$B$2:$B$199, "=Aguascalientes")</f>
        <v>3962</v>
      </c>
      <c r="C4" s="10">
        <f>SUMIFS(Concentrado!D$2:D$199,Concentrado!$A$2:$A$199,"="&amp;$A4,Concentrado!$B$2:$B$199, "=Aguascalientes")</f>
        <v>17026</v>
      </c>
      <c r="D4" s="10">
        <f>SUMIFS(Concentrado!E$2:E$199,Concentrado!$A$2:$A$199,"="&amp;$A4,Concentrado!$B$2:$B$199, "=Aguascalientes")</f>
        <v>1535</v>
      </c>
      <c r="E4" s="10">
        <f>SUMIFS(Concentrado!F$2:F$199,Concentrado!$A$2:$A$199,"="&amp;$A4,Concentrado!$B$2:$B$199, "=Aguascalientes")</f>
        <v>15891</v>
      </c>
      <c r="F4" s="10">
        <f>SUMIFS(Concentrado!G$2:G$199,Concentrado!$A$2:$A$199,"="&amp;$A4,Concentrado!$B$2:$B$199, "=Aguascalientes")</f>
        <v>348</v>
      </c>
      <c r="G4" s="10">
        <f>SUMIFS(Concentrado!H$2:H$199,Concentrado!$A$2:$A$199,"="&amp;$A4,Concentrado!$B$2:$B$199, "=Aguascalientes")</f>
        <v>62029</v>
      </c>
      <c r="H4" s="10">
        <f>SUMIFS(Concentrado!I$2:I$199,Concentrado!$A$2:$A$199,"="&amp;$A4,Concentrado!$B$2:$B$199, "=Aguascalientes")</f>
        <v>1</v>
      </c>
      <c r="I4" s="10">
        <f>SUMIFS(Concentrado!J$2:J$199,Concentrado!$A$2:$A$199,"="&amp;$A4,Concentrado!$B$2:$B$199, "=Aguascalientes")</f>
        <v>100792</v>
      </c>
    </row>
    <row r="5" spans="1:9" x14ac:dyDescent="0.25">
      <c r="A5" s="7">
        <v>2020</v>
      </c>
      <c r="B5" s="10">
        <f>SUMIFS(Concentrado!C$2:C$199,Concentrado!$A$2:$A$199,"="&amp;$A5,Concentrado!$B$2:$B$199, "=Aguascalientes")</f>
        <v>2355</v>
      </c>
      <c r="C5" s="10">
        <f>SUMIFS(Concentrado!D$2:D$199,Concentrado!$A$2:$A$199,"="&amp;$A5,Concentrado!$B$2:$B$199, "=Aguascalientes")</f>
        <v>13574</v>
      </c>
      <c r="D5" s="10">
        <f>SUMIFS(Concentrado!E$2:E$199,Concentrado!$A$2:$A$199,"="&amp;$A5,Concentrado!$B$2:$B$199, "=Aguascalientes")</f>
        <v>3056</v>
      </c>
      <c r="E5" s="10">
        <f>SUMIFS(Concentrado!F$2:F$199,Concentrado!$A$2:$A$199,"="&amp;$A5,Concentrado!$B$2:$B$199, "=Aguascalientes")</f>
        <v>12472</v>
      </c>
      <c r="F5" s="10">
        <f>SUMIFS(Concentrado!G$2:G$199,Concentrado!$A$2:$A$199,"="&amp;$A5,Concentrado!$B$2:$B$199, "=Aguascalientes")</f>
        <v>124</v>
      </c>
      <c r="G5" s="10">
        <f>SUMIFS(Concentrado!H$2:H$199,Concentrado!$A$2:$A$199,"="&amp;$A5,Concentrado!$B$2:$B$199, "=Aguascalientes")</f>
        <v>56960</v>
      </c>
      <c r="H5" s="10">
        <f>SUMIFS(Concentrado!I$2:I$199,Concentrado!$A$2:$A$199,"="&amp;$A5,Concentrado!$B$2:$B$199, "=Aguascalientes")</f>
        <v>17</v>
      </c>
      <c r="I5" s="10">
        <f>SUMIFS(Concentrado!J$2:J$199,Concentrado!$A$2:$A$199,"="&amp;$A5,Concentrado!$B$2:$B$199, "=Aguascalientes")</f>
        <v>88558</v>
      </c>
    </row>
    <row r="6" spans="1:9" x14ac:dyDescent="0.25">
      <c r="A6" s="7">
        <v>2021</v>
      </c>
      <c r="B6" s="10">
        <f>SUMIFS(Concentrado!C$2:C$199,Concentrado!$A$2:$A$199,"="&amp;$A6,Concentrado!$B$2:$B$199, "=Aguascalientes")</f>
        <v>2896</v>
      </c>
      <c r="C6" s="10">
        <f>SUMIFS(Concentrado!D$2:D$199,Concentrado!$A$2:$A$199,"="&amp;$A6,Concentrado!$B$2:$B$199, "=Aguascalientes")</f>
        <v>15055</v>
      </c>
      <c r="D6" s="10">
        <f>SUMIFS(Concentrado!E$2:E$199,Concentrado!$A$2:$A$199,"="&amp;$A6,Concentrado!$B$2:$B$199, "=Aguascalientes")</f>
        <v>4712</v>
      </c>
      <c r="E6" s="10">
        <f>SUMIFS(Concentrado!F$2:F$199,Concentrado!$A$2:$A$199,"="&amp;$A6,Concentrado!$B$2:$B$199, "=Aguascalientes")</f>
        <v>10643</v>
      </c>
      <c r="F6" s="10">
        <f>SUMIFS(Concentrado!G$2:G$199,Concentrado!$A$2:$A$199,"="&amp;$A6,Concentrado!$B$2:$B$199, "=Aguascalientes")</f>
        <v>332</v>
      </c>
      <c r="G6" s="10">
        <f>SUMIFS(Concentrado!H$2:H$199,Concentrado!$A$2:$A$199,"="&amp;$A6,Concentrado!$B$2:$B$199, "=Aguascalientes")</f>
        <v>63299</v>
      </c>
      <c r="H6" s="10">
        <f>SUMIFS(Concentrado!I$2:I$199,Concentrado!$A$2:$A$199,"="&amp;$A6,Concentrado!$B$2:$B$199, "=Aguascalientes")</f>
        <v>0</v>
      </c>
      <c r="I6" s="10">
        <f>SUMIFS(Concentrado!J$2:J$199,Concentrado!$A$2:$A$199,"="&amp;$A6,Concentrado!$B$2:$B$199, "=Aguascalientes")</f>
        <v>96937</v>
      </c>
    </row>
    <row r="7" spans="1:9" x14ac:dyDescent="0.25">
      <c r="A7" s="7">
        <v>2022</v>
      </c>
      <c r="B7" s="10">
        <f>SUMIFS(Concentrado!C$2:C$199,Concentrado!$A$2:$A$199,"="&amp;$A7,Concentrado!$B$2:$B$199, "=Aguascalientes")</f>
        <v>1136</v>
      </c>
      <c r="C7" s="10">
        <f>SUMIFS(Concentrado!D$2:D$199,Concentrado!$A$2:$A$199,"="&amp;$A7,Concentrado!$B$2:$B$199, "=Aguascalientes")</f>
        <v>6889</v>
      </c>
      <c r="D7" s="10">
        <f>SUMIFS(Concentrado!E$2:E$199,Concentrado!$A$2:$A$199,"="&amp;$A7,Concentrado!$B$2:$B$199, "=Aguascalientes")</f>
        <v>255</v>
      </c>
      <c r="E7" s="10">
        <f>SUMIFS(Concentrado!F$2:F$199,Concentrado!$A$2:$A$199,"="&amp;$A7,Concentrado!$B$2:$B$199, "=Aguascalientes")</f>
        <v>3269</v>
      </c>
      <c r="F7" s="10">
        <f>SUMIFS(Concentrado!G$2:G$199,Concentrado!$A$2:$A$199,"="&amp;$A7,Concentrado!$B$2:$B$199, "=Aguascalientes")</f>
        <v>403</v>
      </c>
      <c r="G7" s="10">
        <f>SUMIFS(Concentrado!H$2:H$199,Concentrado!$A$2:$A$199,"="&amp;$A7,Concentrado!$B$2:$B$199, "=Aguascalientes")</f>
        <v>52527</v>
      </c>
      <c r="H7" s="10">
        <f>SUMIFS(Concentrado!I$2:I$199,Concentrado!$A$2:$A$199,"="&amp;$A7,Concentrado!$B$2:$B$199, "=Aguascalientes")</f>
        <v>0</v>
      </c>
      <c r="I7" s="10">
        <f>SUMIFS(Concentrado!J$2:J$199,Concentrado!$A$2:$A$199,"="&amp;$A7,Concentrado!$B$2:$B$199, "=Aguascalientes")</f>
        <v>64479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I7" sqref="I7"/>
    </sheetView>
  </sheetViews>
  <sheetFormatPr baseColWidth="10" defaultRowHeight="15" x14ac:dyDescent="0.25"/>
  <cols>
    <col min="1" max="1" width="12.140625" customWidth="1"/>
    <col min="2" max="7" width="14.7109375" customWidth="1"/>
    <col min="8" max="8" width="18.7109375" customWidth="1"/>
    <col min="9" max="9" width="14.7109375" customWidth="1"/>
    <col min="10" max="11" width="11.7109375" customWidth="1"/>
    <col min="12" max="12" width="13.7109375" customWidth="1"/>
    <col min="13" max="13" width="11.7109375" customWidth="1"/>
  </cols>
  <sheetData>
    <row r="1" spans="1:9" s="3" customFormat="1" ht="14.25" x14ac:dyDescent="0.2">
      <c r="A1" s="1" t="s">
        <v>0</v>
      </c>
      <c r="B1" s="1" t="s">
        <v>40</v>
      </c>
      <c r="C1" s="1" t="s">
        <v>37</v>
      </c>
      <c r="D1" s="1" t="s">
        <v>36</v>
      </c>
      <c r="E1" s="1" t="s">
        <v>39</v>
      </c>
      <c r="F1" s="1" t="s">
        <v>41</v>
      </c>
      <c r="G1" s="1" t="s">
        <v>38</v>
      </c>
      <c r="H1" s="1" t="s">
        <v>2</v>
      </c>
      <c r="I1" s="1" t="s">
        <v>4</v>
      </c>
    </row>
    <row r="2" spans="1:9" x14ac:dyDescent="0.25">
      <c r="A2" s="7">
        <v>2017</v>
      </c>
      <c r="B2" s="10">
        <f>SUMIFS(Concentrado!C$2:C$199,Concentrado!$A$2:$A$199,"="&amp;$A2,Concentrado!$B$2:$B$199, "=Tamaulipas")</f>
        <v>5780</v>
      </c>
      <c r="C2" s="10">
        <f>SUMIFS(Concentrado!D$2:D$199,Concentrado!$A$2:$A$199,"="&amp;$A2,Concentrado!$B$2:$B$199, "=Tamaulipas")</f>
        <v>24017</v>
      </c>
      <c r="D2" s="10">
        <f>SUMIFS(Concentrado!E$2:E$199,Concentrado!$A$2:$A$199,"="&amp;$A2,Concentrado!$B$2:$B$199, "=Tamaulipas")</f>
        <v>3012</v>
      </c>
      <c r="E2" s="10">
        <f>SUMIFS(Concentrado!F$2:F$199,Concentrado!$A$2:$A$199,"="&amp;$A2,Concentrado!$B$2:$B$199, "=Tamaulipas")</f>
        <v>12129</v>
      </c>
      <c r="F2" s="10">
        <f>SUMIFS(Concentrado!G$2:G$199,Concentrado!$A$2:$A$199,"="&amp;$A2,Concentrado!$B$2:$B$199, "=Tamaulipas")</f>
        <v>507</v>
      </c>
      <c r="G2" s="10">
        <f>SUMIFS(Concentrado!H$2:H$199,Concentrado!$A$2:$A$199,"="&amp;$A2,Concentrado!$B$2:$B$199, "=Tamaulipas")</f>
        <v>119553</v>
      </c>
      <c r="H2" s="10">
        <f>SUMIFS(Concentrado!I$2:I$199,Concentrado!$A$2:$A$199,"="&amp;$A2,Concentrado!$B$2:$B$199, "=Tamaulipas")</f>
        <v>366</v>
      </c>
      <c r="I2" s="10">
        <f>SUMIFS(Concentrado!J$2:J$199,Concentrado!$A$2:$A$199,"="&amp;$A2,Concentrado!$B$2:$B$199, "=Tamaulipas")</f>
        <v>165364</v>
      </c>
    </row>
    <row r="3" spans="1:9" x14ac:dyDescent="0.25">
      <c r="A3" s="7">
        <v>2018</v>
      </c>
      <c r="B3" s="10">
        <f>SUMIFS(Concentrado!C$2:C$199,Concentrado!$A$2:$A$199,"="&amp;$A3,Concentrado!$B$2:$B$199, "=Tamaulipas")</f>
        <v>5257</v>
      </c>
      <c r="C3" s="10">
        <f>SUMIFS(Concentrado!D$2:D$199,Concentrado!$A$2:$A$199,"="&amp;$A3,Concentrado!$B$2:$B$199, "=Tamaulipas")</f>
        <v>24138</v>
      </c>
      <c r="D3" s="10">
        <f>SUMIFS(Concentrado!E$2:E$199,Concentrado!$A$2:$A$199,"="&amp;$A3,Concentrado!$B$2:$B$199, "=Tamaulipas")</f>
        <v>3131</v>
      </c>
      <c r="E3" s="10">
        <f>SUMIFS(Concentrado!F$2:F$199,Concentrado!$A$2:$A$199,"="&amp;$A3,Concentrado!$B$2:$B$199, "=Tamaulipas")</f>
        <v>10718</v>
      </c>
      <c r="F3" s="10">
        <f>SUMIFS(Concentrado!G$2:G$199,Concentrado!$A$2:$A$199,"="&amp;$A3,Concentrado!$B$2:$B$199, "=Tamaulipas")</f>
        <v>554</v>
      </c>
      <c r="G3" s="10">
        <f>SUMIFS(Concentrado!H$2:H$199,Concentrado!$A$2:$A$199,"="&amp;$A3,Concentrado!$B$2:$B$199, "=Tamaulipas")</f>
        <v>129595</v>
      </c>
      <c r="H3" s="10">
        <f>SUMIFS(Concentrado!I$2:I$199,Concentrado!$A$2:$A$199,"="&amp;$A3,Concentrado!$B$2:$B$199, "=Tamaulipas")</f>
        <v>433</v>
      </c>
      <c r="I3" s="10">
        <f>SUMIFS(Concentrado!J$2:J$199,Concentrado!$A$2:$A$199,"="&amp;$A3,Concentrado!$B$2:$B$199, "=Tamaulipas")</f>
        <v>173826</v>
      </c>
    </row>
    <row r="4" spans="1:9" x14ac:dyDescent="0.25">
      <c r="A4" s="7">
        <v>2019</v>
      </c>
      <c r="B4" s="10">
        <f>SUMIFS(Concentrado!C$2:C$199,Concentrado!$A$2:$A$199,"="&amp;$A4,Concentrado!$B$2:$B$199, "=Tamaulipas")</f>
        <v>4614</v>
      </c>
      <c r="C4" s="10">
        <f>SUMIFS(Concentrado!D$2:D$199,Concentrado!$A$2:$A$199,"="&amp;$A4,Concentrado!$B$2:$B$199, "=Tamaulipas")</f>
        <v>22631</v>
      </c>
      <c r="D4" s="10">
        <f>SUMIFS(Concentrado!E$2:E$199,Concentrado!$A$2:$A$199,"="&amp;$A4,Concentrado!$B$2:$B$199, "=Tamaulipas")</f>
        <v>2882</v>
      </c>
      <c r="E4" s="10">
        <f>SUMIFS(Concentrado!F$2:F$199,Concentrado!$A$2:$A$199,"="&amp;$A4,Concentrado!$B$2:$B$199, "=Tamaulipas")</f>
        <v>9561</v>
      </c>
      <c r="F4" s="10">
        <f>SUMIFS(Concentrado!G$2:G$199,Concentrado!$A$2:$A$199,"="&amp;$A4,Concentrado!$B$2:$B$199, "=Tamaulipas")</f>
        <v>593</v>
      </c>
      <c r="G4" s="10">
        <f>SUMIFS(Concentrado!H$2:H$199,Concentrado!$A$2:$A$199,"="&amp;$A4,Concentrado!$B$2:$B$199, "=Tamaulipas")</f>
        <v>129649</v>
      </c>
      <c r="H4" s="10">
        <f>SUMIFS(Concentrado!I$2:I$199,Concentrado!$A$2:$A$199,"="&amp;$A4,Concentrado!$B$2:$B$199, "=Tamaulipas")</f>
        <v>1</v>
      </c>
      <c r="I4" s="10">
        <f>SUMIFS(Concentrado!J$2:J$199,Concentrado!$A$2:$A$199,"="&amp;$A4,Concentrado!$B$2:$B$199, "=Tamaulipas")</f>
        <v>169931</v>
      </c>
    </row>
    <row r="5" spans="1:9" x14ac:dyDescent="0.25">
      <c r="A5" s="7">
        <v>2020</v>
      </c>
      <c r="B5" s="10">
        <f>SUMIFS(Concentrado!C$2:C$199,Concentrado!$A$2:$A$199,"="&amp;$A5,Concentrado!$B$2:$B$199, "=Tamaulipas")</f>
        <v>2543</v>
      </c>
      <c r="C5" s="10">
        <f>SUMIFS(Concentrado!D$2:D$199,Concentrado!$A$2:$A$199,"="&amp;$A5,Concentrado!$B$2:$B$199, "=Tamaulipas")</f>
        <v>16689</v>
      </c>
      <c r="D5" s="10">
        <f>SUMIFS(Concentrado!E$2:E$199,Concentrado!$A$2:$A$199,"="&amp;$A5,Concentrado!$B$2:$B$199, "=Tamaulipas")</f>
        <v>1278</v>
      </c>
      <c r="E5" s="10">
        <f>SUMIFS(Concentrado!F$2:F$199,Concentrado!$A$2:$A$199,"="&amp;$A5,Concentrado!$B$2:$B$199, "=Tamaulipas")</f>
        <v>6974</v>
      </c>
      <c r="F5" s="10">
        <f>SUMIFS(Concentrado!G$2:G$199,Concentrado!$A$2:$A$199,"="&amp;$A5,Concentrado!$B$2:$B$199, "=Tamaulipas")</f>
        <v>295</v>
      </c>
      <c r="G5" s="10">
        <f>SUMIFS(Concentrado!H$2:H$199,Concentrado!$A$2:$A$199,"="&amp;$A5,Concentrado!$B$2:$B$199, "=Tamaulipas")</f>
        <v>100720</v>
      </c>
      <c r="H5" s="10">
        <f>SUMIFS(Concentrado!I$2:I$199,Concentrado!$A$2:$A$199,"="&amp;$A5,Concentrado!$B$2:$B$199, "=Tamaulipas")</f>
        <v>0</v>
      </c>
      <c r="I5" s="10">
        <f>SUMIFS(Concentrado!J$2:J$199,Concentrado!$A$2:$A$199,"="&amp;$A5,Concentrado!$B$2:$B$199, "=Tamaulipas")</f>
        <v>128499</v>
      </c>
    </row>
    <row r="6" spans="1:9" x14ac:dyDescent="0.25">
      <c r="A6" s="7">
        <v>2021</v>
      </c>
      <c r="B6" s="10">
        <f>SUMIFS(Concentrado!C$2:C$199,Concentrado!$A$2:$A$199,"="&amp;$A6,Concentrado!$B$2:$B$199, "=Tamaulipas")</f>
        <v>3036</v>
      </c>
      <c r="C6" s="10">
        <f>SUMIFS(Concentrado!D$2:D$199,Concentrado!$A$2:$A$199,"="&amp;$A6,Concentrado!$B$2:$B$199, "=Tamaulipas")</f>
        <v>18956</v>
      </c>
      <c r="D6" s="10">
        <f>SUMIFS(Concentrado!E$2:E$199,Concentrado!$A$2:$A$199,"="&amp;$A6,Concentrado!$B$2:$B$199, "=Tamaulipas")</f>
        <v>1771</v>
      </c>
      <c r="E6" s="10">
        <f>SUMIFS(Concentrado!F$2:F$199,Concentrado!$A$2:$A$199,"="&amp;$A6,Concentrado!$B$2:$B$199, "=Tamaulipas")</f>
        <v>8241</v>
      </c>
      <c r="F6" s="10">
        <f>SUMIFS(Concentrado!G$2:G$199,Concentrado!$A$2:$A$199,"="&amp;$A6,Concentrado!$B$2:$B$199, "=Tamaulipas")</f>
        <v>732</v>
      </c>
      <c r="G6" s="10">
        <f>SUMIFS(Concentrado!H$2:H$199,Concentrado!$A$2:$A$199,"="&amp;$A6,Concentrado!$B$2:$B$199, "=Tamaulipas")</f>
        <v>94005</v>
      </c>
      <c r="H6" s="10">
        <f>SUMIFS(Concentrado!I$2:I$199,Concentrado!$A$2:$A$199,"="&amp;$A6,Concentrado!$B$2:$B$199, "=Tamaulipas")</f>
        <v>0</v>
      </c>
      <c r="I6" s="10">
        <f>SUMIFS(Concentrado!J$2:J$199,Concentrado!$A$2:$A$199,"="&amp;$A6,Concentrado!$B$2:$B$199, "=Tamaulipas")</f>
        <v>126741</v>
      </c>
    </row>
    <row r="7" spans="1:9" x14ac:dyDescent="0.25">
      <c r="A7" s="7">
        <v>2022</v>
      </c>
      <c r="B7" s="10">
        <f>SUMIFS(Concentrado!C$2:C$199,Concentrado!$A$2:$A$199,"="&amp;$A7,Concentrado!$B$2:$B$199, "=Tamaulipas")</f>
        <v>3853</v>
      </c>
      <c r="C7" s="10">
        <f>SUMIFS(Concentrado!D$2:D$199,Concentrado!$A$2:$A$199,"="&amp;$A7,Concentrado!$B$2:$B$199, "=Tamaulipas")</f>
        <v>20082</v>
      </c>
      <c r="D7" s="10">
        <f>SUMIFS(Concentrado!E$2:E$199,Concentrado!$A$2:$A$199,"="&amp;$A7,Concentrado!$B$2:$B$199, "=Tamaulipas")</f>
        <v>1357</v>
      </c>
      <c r="E7" s="10">
        <f>SUMIFS(Concentrado!F$2:F$199,Concentrado!$A$2:$A$199,"="&amp;$A7,Concentrado!$B$2:$B$199, "=Tamaulipas")</f>
        <v>8198</v>
      </c>
      <c r="F7" s="10">
        <f>SUMIFS(Concentrado!G$2:G$199,Concentrado!$A$2:$A$199,"="&amp;$A7,Concentrado!$B$2:$B$199, "=Tamaulipas")</f>
        <v>757</v>
      </c>
      <c r="G7" s="10">
        <f>SUMIFS(Concentrado!H$2:H$199,Concentrado!$A$2:$A$199,"="&amp;$A7,Concentrado!$B$2:$B$199, "=Tamaulipas")</f>
        <v>90522</v>
      </c>
      <c r="H7" s="10">
        <f>SUMIFS(Concentrado!I$2:I$199,Concentrado!$A$2:$A$199,"="&amp;$A7,Concentrado!$B$2:$B$199, "=Tamaulipas")</f>
        <v>0</v>
      </c>
      <c r="I7" s="10">
        <f>SUMIFS(Concentrado!J$2:J$199,Concentrado!$A$2:$A$199,"="&amp;$A7,Concentrado!$B$2:$B$199, "=Tamaulipas")</f>
        <v>124769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I7" sqref="I7"/>
    </sheetView>
  </sheetViews>
  <sheetFormatPr baseColWidth="10" defaultRowHeight="15" x14ac:dyDescent="0.25"/>
  <cols>
    <col min="1" max="1" width="12.140625" customWidth="1"/>
    <col min="2" max="7" width="14.7109375" customWidth="1"/>
    <col min="8" max="8" width="18.7109375" customWidth="1"/>
    <col min="9" max="9" width="14.7109375" customWidth="1"/>
    <col min="10" max="11" width="11.7109375" customWidth="1"/>
    <col min="12" max="12" width="13.7109375" customWidth="1"/>
    <col min="13" max="13" width="11.7109375" customWidth="1"/>
  </cols>
  <sheetData>
    <row r="1" spans="1:9" s="3" customFormat="1" ht="14.25" x14ac:dyDescent="0.2">
      <c r="A1" s="1" t="s">
        <v>0</v>
      </c>
      <c r="B1" s="1" t="s">
        <v>40</v>
      </c>
      <c r="C1" s="1" t="s">
        <v>37</v>
      </c>
      <c r="D1" s="1" t="s">
        <v>36</v>
      </c>
      <c r="E1" s="1" t="s">
        <v>39</v>
      </c>
      <c r="F1" s="1" t="s">
        <v>41</v>
      </c>
      <c r="G1" s="1" t="s">
        <v>38</v>
      </c>
      <c r="H1" s="1" t="s">
        <v>2</v>
      </c>
      <c r="I1" s="1" t="s">
        <v>4</v>
      </c>
    </row>
    <row r="2" spans="1:9" x14ac:dyDescent="0.25">
      <c r="A2" s="7">
        <v>2017</v>
      </c>
      <c r="B2" s="10">
        <f>SUMIFS(Concentrado!C$2:C$199,Concentrado!$A$2:$A$199,"="&amp;$A2,Concentrado!$B$2:$B$199, "=Tlaxcala")</f>
        <v>6204</v>
      </c>
      <c r="C2" s="10">
        <f>SUMIFS(Concentrado!D$2:D$199,Concentrado!$A$2:$A$199,"="&amp;$A2,Concentrado!$B$2:$B$199, "=Tlaxcala")</f>
        <v>29413</v>
      </c>
      <c r="D2" s="10">
        <f>SUMIFS(Concentrado!E$2:E$199,Concentrado!$A$2:$A$199,"="&amp;$A2,Concentrado!$B$2:$B$199, "=Tlaxcala")</f>
        <v>2525</v>
      </c>
      <c r="E2" s="10">
        <f>SUMIFS(Concentrado!F$2:F$199,Concentrado!$A$2:$A$199,"="&amp;$A2,Concentrado!$B$2:$B$199, "=Tlaxcala")</f>
        <v>4715</v>
      </c>
      <c r="F2" s="10">
        <f>SUMIFS(Concentrado!G$2:G$199,Concentrado!$A$2:$A$199,"="&amp;$A2,Concentrado!$B$2:$B$199, "=Tlaxcala")</f>
        <v>981</v>
      </c>
      <c r="G2" s="10">
        <f>SUMIFS(Concentrado!H$2:H$199,Concentrado!$A$2:$A$199,"="&amp;$A2,Concentrado!$B$2:$B$199, "=Tlaxcala")</f>
        <v>147326</v>
      </c>
      <c r="H2" s="10">
        <f>SUMIFS(Concentrado!I$2:I$199,Concentrado!$A$2:$A$199,"="&amp;$A2,Concentrado!$B$2:$B$199, "=Tlaxcala")</f>
        <v>2479</v>
      </c>
      <c r="I2" s="10">
        <f>SUMIFS(Concentrado!J$2:J$199,Concentrado!$A$2:$A$199,"="&amp;$A2,Concentrado!$B$2:$B$199, "=Tlaxcala")</f>
        <v>193643</v>
      </c>
    </row>
    <row r="3" spans="1:9" x14ac:dyDescent="0.25">
      <c r="A3" s="7">
        <v>2018</v>
      </c>
      <c r="B3" s="10">
        <f>SUMIFS(Concentrado!C$2:C$199,Concentrado!$A$2:$A$199,"="&amp;$A3,Concentrado!$B$2:$B$199, "=Tlaxcala")</f>
        <v>3383</v>
      </c>
      <c r="C3" s="10">
        <f>SUMIFS(Concentrado!D$2:D$199,Concentrado!$A$2:$A$199,"="&amp;$A3,Concentrado!$B$2:$B$199, "=Tlaxcala")</f>
        <v>14673</v>
      </c>
      <c r="D3" s="10">
        <f>SUMIFS(Concentrado!E$2:E$199,Concentrado!$A$2:$A$199,"="&amp;$A3,Concentrado!$B$2:$B$199, "=Tlaxcala")</f>
        <v>1034</v>
      </c>
      <c r="E3" s="10">
        <f>SUMIFS(Concentrado!F$2:F$199,Concentrado!$A$2:$A$199,"="&amp;$A3,Concentrado!$B$2:$B$199, "=Tlaxcala")</f>
        <v>2904</v>
      </c>
      <c r="F3" s="10">
        <f>SUMIFS(Concentrado!G$2:G$199,Concentrado!$A$2:$A$199,"="&amp;$A3,Concentrado!$B$2:$B$199, "=Tlaxcala")</f>
        <v>275</v>
      </c>
      <c r="G3" s="10">
        <f>SUMIFS(Concentrado!H$2:H$199,Concentrado!$A$2:$A$199,"="&amp;$A3,Concentrado!$B$2:$B$199, "=Tlaxcala")</f>
        <v>109227</v>
      </c>
      <c r="H3" s="10">
        <f>SUMIFS(Concentrado!I$2:I$199,Concentrado!$A$2:$A$199,"="&amp;$A3,Concentrado!$B$2:$B$199, "=Tlaxcala")</f>
        <v>904</v>
      </c>
      <c r="I3" s="10">
        <f>SUMIFS(Concentrado!J$2:J$199,Concentrado!$A$2:$A$199,"="&amp;$A3,Concentrado!$B$2:$B$199, "=Tlaxcala")</f>
        <v>132400</v>
      </c>
    </row>
    <row r="4" spans="1:9" x14ac:dyDescent="0.25">
      <c r="A4" s="7">
        <v>2019</v>
      </c>
      <c r="B4" s="10">
        <f>SUMIFS(Concentrado!C$2:C$199,Concentrado!$A$2:$A$199,"="&amp;$A4,Concentrado!$B$2:$B$199, "=Tlaxcala")</f>
        <v>2863</v>
      </c>
      <c r="C4" s="10">
        <f>SUMIFS(Concentrado!D$2:D$199,Concentrado!$A$2:$A$199,"="&amp;$A4,Concentrado!$B$2:$B$199, "=Tlaxcala")</f>
        <v>14201</v>
      </c>
      <c r="D4" s="10">
        <f>SUMIFS(Concentrado!E$2:E$199,Concentrado!$A$2:$A$199,"="&amp;$A4,Concentrado!$B$2:$B$199, "=Tlaxcala")</f>
        <v>1045</v>
      </c>
      <c r="E4" s="10">
        <f>SUMIFS(Concentrado!F$2:F$199,Concentrado!$A$2:$A$199,"="&amp;$A4,Concentrado!$B$2:$B$199, "=Tlaxcala")</f>
        <v>2423</v>
      </c>
      <c r="F4" s="10">
        <f>SUMIFS(Concentrado!G$2:G$199,Concentrado!$A$2:$A$199,"="&amp;$A4,Concentrado!$B$2:$B$199, "=Tlaxcala")</f>
        <v>416</v>
      </c>
      <c r="G4" s="10">
        <f>SUMIFS(Concentrado!H$2:H$199,Concentrado!$A$2:$A$199,"="&amp;$A4,Concentrado!$B$2:$B$199, "=Tlaxcala")</f>
        <v>110654</v>
      </c>
      <c r="H4" s="10">
        <f>SUMIFS(Concentrado!I$2:I$199,Concentrado!$A$2:$A$199,"="&amp;$A4,Concentrado!$B$2:$B$199, "=Tlaxcala")</f>
        <v>1152</v>
      </c>
      <c r="I4" s="10">
        <f>SUMIFS(Concentrado!J$2:J$199,Concentrado!$A$2:$A$199,"="&amp;$A4,Concentrado!$B$2:$B$199, "=Tlaxcala")</f>
        <v>132754</v>
      </c>
    </row>
    <row r="5" spans="1:9" x14ac:dyDescent="0.25">
      <c r="A5" s="7">
        <v>2020</v>
      </c>
      <c r="B5" s="10">
        <f>SUMIFS(Concentrado!C$2:C$199,Concentrado!$A$2:$A$199,"="&amp;$A5,Concentrado!$B$2:$B$199, "=Tlaxcala")</f>
        <v>1716</v>
      </c>
      <c r="C5" s="10">
        <f>SUMIFS(Concentrado!D$2:D$199,Concentrado!$A$2:$A$199,"="&amp;$A5,Concentrado!$B$2:$B$199, "=Tlaxcala")</f>
        <v>8982</v>
      </c>
      <c r="D5" s="10">
        <f>SUMIFS(Concentrado!E$2:E$199,Concentrado!$A$2:$A$199,"="&amp;$A5,Concentrado!$B$2:$B$199, "=Tlaxcala")</f>
        <v>633</v>
      </c>
      <c r="E5" s="10">
        <f>SUMIFS(Concentrado!F$2:F$199,Concentrado!$A$2:$A$199,"="&amp;$A5,Concentrado!$B$2:$B$199, "=Tlaxcala")</f>
        <v>1680</v>
      </c>
      <c r="F5" s="10">
        <f>SUMIFS(Concentrado!G$2:G$199,Concentrado!$A$2:$A$199,"="&amp;$A5,Concentrado!$B$2:$B$199, "=Tlaxcala")</f>
        <v>185</v>
      </c>
      <c r="G5" s="10">
        <f>SUMIFS(Concentrado!H$2:H$199,Concentrado!$A$2:$A$199,"="&amp;$A5,Concentrado!$B$2:$B$199, "=Tlaxcala")</f>
        <v>66848</v>
      </c>
      <c r="H5" s="10">
        <f>SUMIFS(Concentrado!I$2:I$199,Concentrado!$A$2:$A$199,"="&amp;$A5,Concentrado!$B$2:$B$199, "=Tlaxcala")</f>
        <v>0</v>
      </c>
      <c r="I5" s="10">
        <f>SUMIFS(Concentrado!J$2:J$199,Concentrado!$A$2:$A$199,"="&amp;$A5,Concentrado!$B$2:$B$199, "=Tlaxcala")</f>
        <v>80044</v>
      </c>
    </row>
    <row r="6" spans="1:9" x14ac:dyDescent="0.25">
      <c r="A6" s="7">
        <v>2021</v>
      </c>
      <c r="B6" s="10">
        <f>SUMIFS(Concentrado!C$2:C$199,Concentrado!$A$2:$A$199,"="&amp;$A6,Concentrado!$B$2:$B$199, "=Tlaxcala")</f>
        <v>2085</v>
      </c>
      <c r="C6" s="10">
        <f>SUMIFS(Concentrado!D$2:D$199,Concentrado!$A$2:$A$199,"="&amp;$A6,Concentrado!$B$2:$B$199, "=Tlaxcala")</f>
        <v>10532</v>
      </c>
      <c r="D6" s="10">
        <f>SUMIFS(Concentrado!E$2:E$199,Concentrado!$A$2:$A$199,"="&amp;$A6,Concentrado!$B$2:$B$199, "=Tlaxcala")</f>
        <v>1136</v>
      </c>
      <c r="E6" s="10">
        <f>SUMIFS(Concentrado!F$2:F$199,Concentrado!$A$2:$A$199,"="&amp;$A6,Concentrado!$B$2:$B$199, "=Tlaxcala")</f>
        <v>2454</v>
      </c>
      <c r="F6" s="10">
        <f>SUMIFS(Concentrado!G$2:G$199,Concentrado!$A$2:$A$199,"="&amp;$A6,Concentrado!$B$2:$B$199, "=Tlaxcala")</f>
        <v>245</v>
      </c>
      <c r="G6" s="10">
        <f>SUMIFS(Concentrado!H$2:H$199,Concentrado!$A$2:$A$199,"="&amp;$A6,Concentrado!$B$2:$B$199, "=Tlaxcala")</f>
        <v>70379</v>
      </c>
      <c r="H6" s="10">
        <f>SUMIFS(Concentrado!I$2:I$199,Concentrado!$A$2:$A$199,"="&amp;$A6,Concentrado!$B$2:$B$199, "=Tlaxcala")</f>
        <v>0</v>
      </c>
      <c r="I6" s="10">
        <f>SUMIFS(Concentrado!J$2:J$199,Concentrado!$A$2:$A$199,"="&amp;$A6,Concentrado!$B$2:$B$199, "=Tlaxcala")</f>
        <v>86831</v>
      </c>
    </row>
    <row r="7" spans="1:9" x14ac:dyDescent="0.25">
      <c r="A7" s="7">
        <v>2022</v>
      </c>
      <c r="B7" s="10">
        <f>SUMIFS(Concentrado!C$2:C$199,Concentrado!$A$2:$A$199,"="&amp;$A7,Concentrado!$B$2:$B$199, "=Tlaxcala")</f>
        <v>3092</v>
      </c>
      <c r="C7" s="10">
        <f>SUMIFS(Concentrado!D$2:D$199,Concentrado!$A$2:$A$199,"="&amp;$A7,Concentrado!$B$2:$B$199, "=Tlaxcala")</f>
        <v>12167</v>
      </c>
      <c r="D7" s="10">
        <f>SUMIFS(Concentrado!E$2:E$199,Concentrado!$A$2:$A$199,"="&amp;$A7,Concentrado!$B$2:$B$199, "=Tlaxcala")</f>
        <v>790</v>
      </c>
      <c r="E7" s="10">
        <f>SUMIFS(Concentrado!F$2:F$199,Concentrado!$A$2:$A$199,"="&amp;$A7,Concentrado!$B$2:$B$199, "=Tlaxcala")</f>
        <v>3033</v>
      </c>
      <c r="F7" s="10">
        <f>SUMIFS(Concentrado!G$2:G$199,Concentrado!$A$2:$A$199,"="&amp;$A7,Concentrado!$B$2:$B$199, "=Tlaxcala")</f>
        <v>380</v>
      </c>
      <c r="G7" s="10">
        <f>SUMIFS(Concentrado!H$2:H$199,Concentrado!$A$2:$A$199,"="&amp;$A7,Concentrado!$B$2:$B$199, "=Tlaxcala")</f>
        <v>78572</v>
      </c>
      <c r="H7" s="10">
        <f>SUMIFS(Concentrado!I$2:I$199,Concentrado!$A$2:$A$199,"="&amp;$A7,Concentrado!$B$2:$B$199, "=Tlaxcala")</f>
        <v>0</v>
      </c>
      <c r="I7" s="10">
        <f>SUMIFS(Concentrado!J$2:J$199,Concentrado!$A$2:$A$199,"="&amp;$A7,Concentrado!$B$2:$B$199, "=Tlaxcala")</f>
        <v>98034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I7" sqref="I7"/>
    </sheetView>
  </sheetViews>
  <sheetFormatPr baseColWidth="10" defaultRowHeight="15" x14ac:dyDescent="0.25"/>
  <cols>
    <col min="1" max="1" width="12.140625" customWidth="1"/>
    <col min="2" max="7" width="14.7109375" customWidth="1"/>
    <col min="8" max="8" width="18.7109375" customWidth="1"/>
    <col min="9" max="9" width="14.7109375" customWidth="1"/>
    <col min="10" max="11" width="11.7109375" customWidth="1"/>
    <col min="12" max="12" width="13.7109375" customWidth="1"/>
    <col min="13" max="13" width="11.7109375" customWidth="1"/>
  </cols>
  <sheetData>
    <row r="1" spans="1:9" s="3" customFormat="1" ht="14.25" x14ac:dyDescent="0.2">
      <c r="A1" s="1" t="s">
        <v>0</v>
      </c>
      <c r="B1" s="1" t="s">
        <v>40</v>
      </c>
      <c r="C1" s="1" t="s">
        <v>37</v>
      </c>
      <c r="D1" s="1" t="s">
        <v>36</v>
      </c>
      <c r="E1" s="1" t="s">
        <v>39</v>
      </c>
      <c r="F1" s="1" t="s">
        <v>41</v>
      </c>
      <c r="G1" s="1" t="s">
        <v>38</v>
      </c>
      <c r="H1" s="1" t="s">
        <v>2</v>
      </c>
      <c r="I1" s="1" t="s">
        <v>4</v>
      </c>
    </row>
    <row r="2" spans="1:9" x14ac:dyDescent="0.25">
      <c r="A2" s="7">
        <v>2017</v>
      </c>
      <c r="B2" s="10">
        <f>SUMIFS(Concentrado!C$2:C$199,Concentrado!$A$2:$A$199,"="&amp;$A2,Concentrado!$B$2:$B$199, "=Veracruz")</f>
        <v>16131</v>
      </c>
      <c r="C2" s="10">
        <f>SUMIFS(Concentrado!D$2:D$199,Concentrado!$A$2:$A$199,"="&amp;$A2,Concentrado!$B$2:$B$199, "=Veracruz")</f>
        <v>58223</v>
      </c>
      <c r="D2" s="10">
        <f>SUMIFS(Concentrado!E$2:E$199,Concentrado!$A$2:$A$199,"="&amp;$A2,Concentrado!$B$2:$B$199, "=Veracruz")</f>
        <v>3488</v>
      </c>
      <c r="E2" s="10">
        <f>SUMIFS(Concentrado!F$2:F$199,Concentrado!$A$2:$A$199,"="&amp;$A2,Concentrado!$B$2:$B$199, "=Veracruz")</f>
        <v>17044</v>
      </c>
      <c r="F2" s="10">
        <f>SUMIFS(Concentrado!G$2:G$199,Concentrado!$A$2:$A$199,"="&amp;$A2,Concentrado!$B$2:$B$199, "=Veracruz")</f>
        <v>1139</v>
      </c>
      <c r="G2" s="10">
        <f>SUMIFS(Concentrado!H$2:H$199,Concentrado!$A$2:$A$199,"="&amp;$A2,Concentrado!$B$2:$B$199, "=Veracruz")</f>
        <v>296306</v>
      </c>
      <c r="H2" s="10">
        <f>SUMIFS(Concentrado!I$2:I$199,Concentrado!$A$2:$A$199,"="&amp;$A2,Concentrado!$B$2:$B$199, "=Veracruz")</f>
        <v>1292</v>
      </c>
      <c r="I2" s="10">
        <f>SUMIFS(Concentrado!J$2:J$199,Concentrado!$A$2:$A$199,"="&amp;$A2,Concentrado!$B$2:$B$199, "=Veracruz")</f>
        <v>393623</v>
      </c>
    </row>
    <row r="3" spans="1:9" x14ac:dyDescent="0.25">
      <c r="A3" s="7">
        <v>2018</v>
      </c>
      <c r="B3" s="10">
        <f>SUMIFS(Concentrado!C$2:C$199,Concentrado!$A$2:$A$199,"="&amp;$A3,Concentrado!$B$2:$B$199, "=Veracruz")</f>
        <v>16454</v>
      </c>
      <c r="C3" s="10">
        <f>SUMIFS(Concentrado!D$2:D$199,Concentrado!$A$2:$A$199,"="&amp;$A3,Concentrado!$B$2:$B$199, "=Veracruz")</f>
        <v>58174</v>
      </c>
      <c r="D3" s="10">
        <f>SUMIFS(Concentrado!E$2:E$199,Concentrado!$A$2:$A$199,"="&amp;$A3,Concentrado!$B$2:$B$199, "=Veracruz")</f>
        <v>3388</v>
      </c>
      <c r="E3" s="10">
        <f>SUMIFS(Concentrado!F$2:F$199,Concentrado!$A$2:$A$199,"="&amp;$A3,Concentrado!$B$2:$B$199, "=Veracruz")</f>
        <v>16318</v>
      </c>
      <c r="F3" s="10">
        <f>SUMIFS(Concentrado!G$2:G$199,Concentrado!$A$2:$A$199,"="&amp;$A3,Concentrado!$B$2:$B$199, "=Veracruz")</f>
        <v>1402</v>
      </c>
      <c r="G3" s="10">
        <f>SUMIFS(Concentrado!H$2:H$199,Concentrado!$A$2:$A$199,"="&amp;$A3,Concentrado!$B$2:$B$199, "=Veracruz")</f>
        <v>293691</v>
      </c>
      <c r="H3" s="10">
        <f>SUMIFS(Concentrado!I$2:I$199,Concentrado!$A$2:$A$199,"="&amp;$A3,Concentrado!$B$2:$B$199, "=Veracruz")</f>
        <v>954</v>
      </c>
      <c r="I3" s="10">
        <f>SUMIFS(Concentrado!J$2:J$199,Concentrado!$A$2:$A$199,"="&amp;$A3,Concentrado!$B$2:$B$199, "=Veracruz")</f>
        <v>390381</v>
      </c>
    </row>
    <row r="4" spans="1:9" x14ac:dyDescent="0.25">
      <c r="A4" s="7">
        <v>2019</v>
      </c>
      <c r="B4" s="10">
        <f>SUMIFS(Concentrado!C$2:C$199,Concentrado!$A$2:$A$199,"="&amp;$A4,Concentrado!$B$2:$B$199, "=Veracruz")</f>
        <v>16486</v>
      </c>
      <c r="C4" s="10">
        <f>SUMIFS(Concentrado!D$2:D$199,Concentrado!$A$2:$A$199,"="&amp;$A4,Concentrado!$B$2:$B$199, "=Veracruz")</f>
        <v>57940</v>
      </c>
      <c r="D4" s="10">
        <f>SUMIFS(Concentrado!E$2:E$199,Concentrado!$A$2:$A$199,"="&amp;$A4,Concentrado!$B$2:$B$199, "=Veracruz")</f>
        <v>3775</v>
      </c>
      <c r="E4" s="10">
        <f>SUMIFS(Concentrado!F$2:F$199,Concentrado!$A$2:$A$199,"="&amp;$A4,Concentrado!$B$2:$B$199, "=Veracruz")</f>
        <v>16946</v>
      </c>
      <c r="F4" s="10">
        <f>SUMIFS(Concentrado!G$2:G$199,Concentrado!$A$2:$A$199,"="&amp;$A4,Concentrado!$B$2:$B$199, "=Veracruz")</f>
        <v>965</v>
      </c>
      <c r="G4" s="10">
        <f>SUMIFS(Concentrado!H$2:H$199,Concentrado!$A$2:$A$199,"="&amp;$A4,Concentrado!$B$2:$B$199, "=Veracruz")</f>
        <v>284210</v>
      </c>
      <c r="H4" s="10">
        <f>SUMIFS(Concentrado!I$2:I$199,Concentrado!$A$2:$A$199,"="&amp;$A4,Concentrado!$B$2:$B$199, "=Veracruz")</f>
        <v>107</v>
      </c>
      <c r="I4" s="10">
        <f>SUMIFS(Concentrado!J$2:J$199,Concentrado!$A$2:$A$199,"="&amp;$A4,Concentrado!$B$2:$B$199, "=Veracruz")</f>
        <v>380429</v>
      </c>
    </row>
    <row r="5" spans="1:9" x14ac:dyDescent="0.25">
      <c r="A5" s="7">
        <v>2020</v>
      </c>
      <c r="B5" s="10">
        <f>SUMIFS(Concentrado!C$2:C$199,Concentrado!$A$2:$A$199,"="&amp;$A5,Concentrado!$B$2:$B$199, "=Veracruz")</f>
        <v>8738</v>
      </c>
      <c r="C5" s="10">
        <f>SUMIFS(Concentrado!D$2:D$199,Concentrado!$A$2:$A$199,"="&amp;$A5,Concentrado!$B$2:$B$199, "=Veracruz")</f>
        <v>41578</v>
      </c>
      <c r="D5" s="10">
        <f>SUMIFS(Concentrado!E$2:E$199,Concentrado!$A$2:$A$199,"="&amp;$A5,Concentrado!$B$2:$B$199, "=Veracruz")</f>
        <v>2616</v>
      </c>
      <c r="E5" s="10">
        <f>SUMIFS(Concentrado!F$2:F$199,Concentrado!$A$2:$A$199,"="&amp;$A5,Concentrado!$B$2:$B$199, "=Veracruz")</f>
        <v>14700</v>
      </c>
      <c r="F5" s="10">
        <f>SUMIFS(Concentrado!G$2:G$199,Concentrado!$A$2:$A$199,"="&amp;$A5,Concentrado!$B$2:$B$199, "=Veracruz")</f>
        <v>539</v>
      </c>
      <c r="G5" s="10">
        <f>SUMIFS(Concentrado!H$2:H$199,Concentrado!$A$2:$A$199,"="&amp;$A5,Concentrado!$B$2:$B$199, "=Veracruz")</f>
        <v>202482</v>
      </c>
      <c r="H5" s="10">
        <f>SUMIFS(Concentrado!I$2:I$199,Concentrado!$A$2:$A$199,"="&amp;$A5,Concentrado!$B$2:$B$199, "=Veracruz")</f>
        <v>2</v>
      </c>
      <c r="I5" s="10">
        <f>SUMIFS(Concentrado!J$2:J$199,Concentrado!$A$2:$A$199,"="&amp;$A5,Concentrado!$B$2:$B$199, "=Veracruz")</f>
        <v>270655</v>
      </c>
    </row>
    <row r="6" spans="1:9" x14ac:dyDescent="0.25">
      <c r="A6" s="7">
        <v>2021</v>
      </c>
      <c r="B6" s="10">
        <f>SUMIFS(Concentrado!C$2:C$199,Concentrado!$A$2:$A$199,"="&amp;$A6,Concentrado!$B$2:$B$199, "=Veracruz")</f>
        <v>11028</v>
      </c>
      <c r="C6" s="10">
        <f>SUMIFS(Concentrado!D$2:D$199,Concentrado!$A$2:$A$199,"="&amp;$A6,Concentrado!$B$2:$B$199, "=Veracruz")</f>
        <v>44840</v>
      </c>
      <c r="D6" s="10">
        <f>SUMIFS(Concentrado!E$2:E$199,Concentrado!$A$2:$A$199,"="&amp;$A6,Concentrado!$B$2:$B$199, "=Veracruz")</f>
        <v>3837</v>
      </c>
      <c r="E6" s="10">
        <f>SUMIFS(Concentrado!F$2:F$199,Concentrado!$A$2:$A$199,"="&amp;$A6,Concentrado!$B$2:$B$199, "=Veracruz")</f>
        <v>16504</v>
      </c>
      <c r="F6" s="10">
        <f>SUMIFS(Concentrado!G$2:G$199,Concentrado!$A$2:$A$199,"="&amp;$A6,Concentrado!$B$2:$B$199, "=Veracruz")</f>
        <v>647</v>
      </c>
      <c r="G6" s="10">
        <f>SUMIFS(Concentrado!H$2:H$199,Concentrado!$A$2:$A$199,"="&amp;$A6,Concentrado!$B$2:$B$199, "=Veracruz")</f>
        <v>197368</v>
      </c>
      <c r="H6" s="10">
        <f>SUMIFS(Concentrado!I$2:I$199,Concentrado!$A$2:$A$199,"="&amp;$A6,Concentrado!$B$2:$B$199, "=Veracruz")</f>
        <v>0</v>
      </c>
      <c r="I6" s="10">
        <f>SUMIFS(Concentrado!J$2:J$199,Concentrado!$A$2:$A$199,"="&amp;$A6,Concentrado!$B$2:$B$199, "=Veracruz")</f>
        <v>274224</v>
      </c>
    </row>
    <row r="7" spans="1:9" x14ac:dyDescent="0.25">
      <c r="A7" s="7">
        <v>2022</v>
      </c>
      <c r="B7" s="10">
        <f>SUMIFS(Concentrado!C$2:C$199,Concentrado!$A$2:$A$199,"="&amp;$A7,Concentrado!$B$2:$B$199, "=Veracruz")</f>
        <v>13749</v>
      </c>
      <c r="C7" s="10">
        <f>SUMIFS(Concentrado!D$2:D$199,Concentrado!$A$2:$A$199,"="&amp;$A7,Concentrado!$B$2:$B$199, "=Veracruz")</f>
        <v>46225</v>
      </c>
      <c r="D7" s="10">
        <f>SUMIFS(Concentrado!E$2:E$199,Concentrado!$A$2:$A$199,"="&amp;$A7,Concentrado!$B$2:$B$199, "=Veracruz")</f>
        <v>4479</v>
      </c>
      <c r="E7" s="10">
        <f>SUMIFS(Concentrado!F$2:F$199,Concentrado!$A$2:$A$199,"="&amp;$A7,Concentrado!$B$2:$B$199, "=Veracruz")</f>
        <v>15577</v>
      </c>
      <c r="F7" s="10">
        <f>SUMIFS(Concentrado!G$2:G$199,Concentrado!$A$2:$A$199,"="&amp;$A7,Concentrado!$B$2:$B$199, "=Veracruz")</f>
        <v>917</v>
      </c>
      <c r="G7" s="10">
        <f>SUMIFS(Concentrado!H$2:H$199,Concentrado!$A$2:$A$199,"="&amp;$A7,Concentrado!$B$2:$B$199, "=Veracruz")</f>
        <v>202088</v>
      </c>
      <c r="H7" s="10">
        <f>SUMIFS(Concentrado!I$2:I$199,Concentrado!$A$2:$A$199,"="&amp;$A7,Concentrado!$B$2:$B$199, "=Veracruz")</f>
        <v>0</v>
      </c>
      <c r="I7" s="10">
        <f>SUMIFS(Concentrado!J$2:J$199,Concentrado!$A$2:$A$199,"="&amp;$A7,Concentrado!$B$2:$B$199, "=Veracruz")</f>
        <v>283035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I7" sqref="I7"/>
    </sheetView>
  </sheetViews>
  <sheetFormatPr baseColWidth="10" defaultRowHeight="15" x14ac:dyDescent="0.25"/>
  <cols>
    <col min="1" max="1" width="12.140625" customWidth="1"/>
    <col min="2" max="7" width="14.7109375" customWidth="1"/>
    <col min="8" max="8" width="18.7109375" customWidth="1"/>
    <col min="9" max="9" width="14.7109375" customWidth="1"/>
    <col min="10" max="11" width="11.7109375" customWidth="1"/>
    <col min="12" max="12" width="13.7109375" customWidth="1"/>
    <col min="13" max="13" width="11.7109375" customWidth="1"/>
  </cols>
  <sheetData>
    <row r="1" spans="1:9" s="3" customFormat="1" ht="14.25" x14ac:dyDescent="0.2">
      <c r="A1" s="1" t="s">
        <v>0</v>
      </c>
      <c r="B1" s="1" t="s">
        <v>40</v>
      </c>
      <c r="C1" s="1" t="s">
        <v>37</v>
      </c>
      <c r="D1" s="1" t="s">
        <v>36</v>
      </c>
      <c r="E1" s="1" t="s">
        <v>39</v>
      </c>
      <c r="F1" s="1" t="s">
        <v>41</v>
      </c>
      <c r="G1" s="1" t="s">
        <v>38</v>
      </c>
      <c r="H1" s="1" t="s">
        <v>2</v>
      </c>
      <c r="I1" s="1" t="s">
        <v>4</v>
      </c>
    </row>
    <row r="2" spans="1:9" x14ac:dyDescent="0.25">
      <c r="A2" s="7">
        <v>2017</v>
      </c>
      <c r="B2" s="10">
        <f>SUMIFS(Concentrado!C$2:C$199,Concentrado!$A$2:$A$199,"="&amp;$A2,Concentrado!$B$2:$B$199, "=Yucatán")</f>
        <v>6447</v>
      </c>
      <c r="C2" s="10">
        <f>SUMIFS(Concentrado!D$2:D$199,Concentrado!$A$2:$A$199,"="&amp;$A2,Concentrado!$B$2:$B$199, "=Yucatán")</f>
        <v>13601</v>
      </c>
      <c r="D2" s="10">
        <f>SUMIFS(Concentrado!E$2:E$199,Concentrado!$A$2:$A$199,"="&amp;$A2,Concentrado!$B$2:$B$199, "=Yucatán")</f>
        <v>1682</v>
      </c>
      <c r="E2" s="10">
        <f>SUMIFS(Concentrado!F$2:F$199,Concentrado!$A$2:$A$199,"="&amp;$A2,Concentrado!$B$2:$B$199, "=Yucatán")</f>
        <v>5902</v>
      </c>
      <c r="F2" s="10">
        <f>SUMIFS(Concentrado!G$2:G$199,Concentrado!$A$2:$A$199,"="&amp;$A2,Concentrado!$B$2:$B$199, "=Yucatán")</f>
        <v>537</v>
      </c>
      <c r="G2" s="10">
        <f>SUMIFS(Concentrado!H$2:H$199,Concentrado!$A$2:$A$199,"="&amp;$A2,Concentrado!$B$2:$B$199, "=Yucatán")</f>
        <v>79542</v>
      </c>
      <c r="H2" s="10">
        <f>SUMIFS(Concentrado!I$2:I$199,Concentrado!$A$2:$A$199,"="&amp;$A2,Concentrado!$B$2:$B$199, "=Yucatán")</f>
        <v>304</v>
      </c>
      <c r="I2" s="10">
        <f>SUMIFS(Concentrado!J$2:J$199,Concentrado!$A$2:$A$199,"="&amp;$A2,Concentrado!$B$2:$B$199, "=Yucatán")</f>
        <v>108015</v>
      </c>
    </row>
    <row r="3" spans="1:9" x14ac:dyDescent="0.25">
      <c r="A3" s="7">
        <v>2018</v>
      </c>
      <c r="B3" s="10">
        <f>SUMIFS(Concentrado!C$2:C$199,Concentrado!$A$2:$A$199,"="&amp;$A3,Concentrado!$B$2:$B$199, "=Yucatán")</f>
        <v>5503</v>
      </c>
      <c r="C3" s="10">
        <f>SUMIFS(Concentrado!D$2:D$199,Concentrado!$A$2:$A$199,"="&amp;$A3,Concentrado!$B$2:$B$199, "=Yucatán")</f>
        <v>13724</v>
      </c>
      <c r="D3" s="10">
        <f>SUMIFS(Concentrado!E$2:E$199,Concentrado!$A$2:$A$199,"="&amp;$A3,Concentrado!$B$2:$B$199, "=Yucatán")</f>
        <v>1368</v>
      </c>
      <c r="E3" s="10">
        <f>SUMIFS(Concentrado!F$2:F$199,Concentrado!$A$2:$A$199,"="&amp;$A3,Concentrado!$B$2:$B$199, "=Yucatán")</f>
        <v>5308</v>
      </c>
      <c r="F3" s="10">
        <f>SUMIFS(Concentrado!G$2:G$199,Concentrado!$A$2:$A$199,"="&amp;$A3,Concentrado!$B$2:$B$199, "=Yucatán")</f>
        <v>505</v>
      </c>
      <c r="G3" s="10">
        <f>SUMIFS(Concentrado!H$2:H$199,Concentrado!$A$2:$A$199,"="&amp;$A3,Concentrado!$B$2:$B$199, "=Yucatán")</f>
        <v>69536</v>
      </c>
      <c r="H3" s="10">
        <f>SUMIFS(Concentrado!I$2:I$199,Concentrado!$A$2:$A$199,"="&amp;$A3,Concentrado!$B$2:$B$199, "=Yucatán")</f>
        <v>387</v>
      </c>
      <c r="I3" s="10">
        <f>SUMIFS(Concentrado!J$2:J$199,Concentrado!$A$2:$A$199,"="&amp;$A3,Concentrado!$B$2:$B$199, "=Yucatán")</f>
        <v>96331</v>
      </c>
    </row>
    <row r="4" spans="1:9" x14ac:dyDescent="0.25">
      <c r="A4" s="7">
        <v>2019</v>
      </c>
      <c r="B4" s="10">
        <f>SUMIFS(Concentrado!C$2:C$199,Concentrado!$A$2:$A$199,"="&amp;$A4,Concentrado!$B$2:$B$199, "=Yucatán")</f>
        <v>5780</v>
      </c>
      <c r="C4" s="10">
        <f>SUMIFS(Concentrado!D$2:D$199,Concentrado!$A$2:$A$199,"="&amp;$A4,Concentrado!$B$2:$B$199, "=Yucatán")</f>
        <v>13672</v>
      </c>
      <c r="D4" s="10">
        <f>SUMIFS(Concentrado!E$2:E$199,Concentrado!$A$2:$A$199,"="&amp;$A4,Concentrado!$B$2:$B$199, "=Yucatán")</f>
        <v>1177</v>
      </c>
      <c r="E4" s="10">
        <f>SUMIFS(Concentrado!F$2:F$199,Concentrado!$A$2:$A$199,"="&amp;$A4,Concentrado!$B$2:$B$199, "=Yucatán")</f>
        <v>5246</v>
      </c>
      <c r="F4" s="10">
        <f>SUMIFS(Concentrado!G$2:G$199,Concentrado!$A$2:$A$199,"="&amp;$A4,Concentrado!$B$2:$B$199, "=Yucatán")</f>
        <v>748</v>
      </c>
      <c r="G4" s="10">
        <f>SUMIFS(Concentrado!H$2:H$199,Concentrado!$A$2:$A$199,"="&amp;$A4,Concentrado!$B$2:$B$199, "=Yucatán")</f>
        <v>70332</v>
      </c>
      <c r="H4" s="10">
        <f>SUMIFS(Concentrado!I$2:I$199,Concentrado!$A$2:$A$199,"="&amp;$A4,Concentrado!$B$2:$B$199, "=Yucatán")</f>
        <v>105</v>
      </c>
      <c r="I4" s="10">
        <f>SUMIFS(Concentrado!J$2:J$199,Concentrado!$A$2:$A$199,"="&amp;$A4,Concentrado!$B$2:$B$199, "=Yucatán")</f>
        <v>97060</v>
      </c>
    </row>
    <row r="5" spans="1:9" x14ac:dyDescent="0.25">
      <c r="A5" s="7">
        <v>2020</v>
      </c>
      <c r="B5" s="10">
        <f>SUMIFS(Concentrado!C$2:C$199,Concentrado!$A$2:$A$199,"="&amp;$A5,Concentrado!$B$2:$B$199, "=Yucatán")</f>
        <v>3119</v>
      </c>
      <c r="C5" s="10">
        <f>SUMIFS(Concentrado!D$2:D$199,Concentrado!$A$2:$A$199,"="&amp;$A5,Concentrado!$B$2:$B$199, "=Yucatán")</f>
        <v>11187</v>
      </c>
      <c r="D5" s="10">
        <f>SUMIFS(Concentrado!E$2:E$199,Concentrado!$A$2:$A$199,"="&amp;$A5,Concentrado!$B$2:$B$199, "=Yucatán")</f>
        <v>802</v>
      </c>
      <c r="E5" s="10">
        <f>SUMIFS(Concentrado!F$2:F$199,Concentrado!$A$2:$A$199,"="&amp;$A5,Concentrado!$B$2:$B$199, "=Yucatán")</f>
        <v>4972</v>
      </c>
      <c r="F5" s="10">
        <f>SUMIFS(Concentrado!G$2:G$199,Concentrado!$A$2:$A$199,"="&amp;$A5,Concentrado!$B$2:$B$199, "=Yucatán")</f>
        <v>330</v>
      </c>
      <c r="G5" s="10">
        <f>SUMIFS(Concentrado!H$2:H$199,Concentrado!$A$2:$A$199,"="&amp;$A5,Concentrado!$B$2:$B$199, "=Yucatán")</f>
        <v>65926</v>
      </c>
      <c r="H5" s="10">
        <f>SUMIFS(Concentrado!I$2:I$199,Concentrado!$A$2:$A$199,"="&amp;$A5,Concentrado!$B$2:$B$199, "=Yucatán")</f>
        <v>1</v>
      </c>
      <c r="I5" s="10">
        <f>SUMIFS(Concentrado!J$2:J$199,Concentrado!$A$2:$A$199,"="&amp;$A5,Concentrado!$B$2:$B$199, "=Yucatán")</f>
        <v>86337</v>
      </c>
    </row>
    <row r="6" spans="1:9" x14ac:dyDescent="0.25">
      <c r="A6" s="7">
        <v>2021</v>
      </c>
      <c r="B6" s="10">
        <f>SUMIFS(Concentrado!C$2:C$199,Concentrado!$A$2:$A$199,"="&amp;$A6,Concentrado!$B$2:$B$199, "=Yucatán")</f>
        <v>5022</v>
      </c>
      <c r="C6" s="10">
        <f>SUMIFS(Concentrado!D$2:D$199,Concentrado!$A$2:$A$199,"="&amp;$A6,Concentrado!$B$2:$B$199, "=Yucatán")</f>
        <v>13202</v>
      </c>
      <c r="D6" s="10">
        <f>SUMIFS(Concentrado!E$2:E$199,Concentrado!$A$2:$A$199,"="&amp;$A6,Concentrado!$B$2:$B$199, "=Yucatán")</f>
        <v>1114</v>
      </c>
      <c r="E6" s="10">
        <f>SUMIFS(Concentrado!F$2:F$199,Concentrado!$A$2:$A$199,"="&amp;$A6,Concentrado!$B$2:$B$199, "=Yucatán")</f>
        <v>4559</v>
      </c>
      <c r="F6" s="10">
        <f>SUMIFS(Concentrado!G$2:G$199,Concentrado!$A$2:$A$199,"="&amp;$A6,Concentrado!$B$2:$B$199, "=Yucatán")</f>
        <v>737</v>
      </c>
      <c r="G6" s="10">
        <f>SUMIFS(Concentrado!H$2:H$199,Concentrado!$A$2:$A$199,"="&amp;$A6,Concentrado!$B$2:$B$199, "=Yucatán")</f>
        <v>70432</v>
      </c>
      <c r="H6" s="10">
        <f>SUMIFS(Concentrado!I$2:I$199,Concentrado!$A$2:$A$199,"="&amp;$A6,Concentrado!$B$2:$B$199, "=Yucatán")</f>
        <v>0</v>
      </c>
      <c r="I6" s="10">
        <f>SUMIFS(Concentrado!J$2:J$199,Concentrado!$A$2:$A$199,"="&amp;$A6,Concentrado!$B$2:$B$199, "=Yucatán")</f>
        <v>95066</v>
      </c>
    </row>
    <row r="7" spans="1:9" x14ac:dyDescent="0.25">
      <c r="A7" s="7">
        <v>2022</v>
      </c>
      <c r="B7" s="10">
        <f>SUMIFS(Concentrado!C$2:C$199,Concentrado!$A$2:$A$199,"="&amp;$A7,Concentrado!$B$2:$B$199, "=Yucatán")</f>
        <v>6064</v>
      </c>
      <c r="C7" s="10">
        <f>SUMIFS(Concentrado!D$2:D$199,Concentrado!$A$2:$A$199,"="&amp;$A7,Concentrado!$B$2:$B$199, "=Yucatán")</f>
        <v>12966</v>
      </c>
      <c r="D7" s="10">
        <f>SUMIFS(Concentrado!E$2:E$199,Concentrado!$A$2:$A$199,"="&amp;$A7,Concentrado!$B$2:$B$199, "=Yucatán")</f>
        <v>1091</v>
      </c>
      <c r="E7" s="10">
        <f>SUMIFS(Concentrado!F$2:F$199,Concentrado!$A$2:$A$199,"="&amp;$A7,Concentrado!$B$2:$B$199, "=Yucatán")</f>
        <v>4095</v>
      </c>
      <c r="F7" s="10">
        <f>SUMIFS(Concentrado!G$2:G$199,Concentrado!$A$2:$A$199,"="&amp;$A7,Concentrado!$B$2:$B$199, "=Yucatán")</f>
        <v>647</v>
      </c>
      <c r="G7" s="10">
        <f>SUMIFS(Concentrado!H$2:H$199,Concentrado!$A$2:$A$199,"="&amp;$A7,Concentrado!$B$2:$B$199, "=Yucatán")</f>
        <v>73897</v>
      </c>
      <c r="H7" s="10">
        <f>SUMIFS(Concentrado!I$2:I$199,Concentrado!$A$2:$A$199,"="&amp;$A7,Concentrado!$B$2:$B$199, "=Yucatán")</f>
        <v>0</v>
      </c>
      <c r="I7" s="10">
        <f>SUMIFS(Concentrado!J$2:J$199,Concentrado!$A$2:$A$199,"="&amp;$A7,Concentrado!$B$2:$B$199, "=Yucatán")</f>
        <v>98760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I7" sqref="I7"/>
    </sheetView>
  </sheetViews>
  <sheetFormatPr baseColWidth="10" defaultRowHeight="15" x14ac:dyDescent="0.25"/>
  <cols>
    <col min="1" max="1" width="12.140625" customWidth="1"/>
    <col min="2" max="7" width="14.7109375" customWidth="1"/>
    <col min="8" max="8" width="18.7109375" customWidth="1"/>
    <col min="9" max="9" width="14.7109375" customWidth="1"/>
    <col min="10" max="11" width="11.7109375" customWidth="1"/>
    <col min="12" max="12" width="13.7109375" customWidth="1"/>
    <col min="13" max="13" width="11.7109375" customWidth="1"/>
  </cols>
  <sheetData>
    <row r="1" spans="1:9" s="3" customFormat="1" ht="14.25" x14ac:dyDescent="0.2">
      <c r="A1" s="1" t="s">
        <v>0</v>
      </c>
      <c r="B1" s="1" t="s">
        <v>40</v>
      </c>
      <c r="C1" s="1" t="s">
        <v>37</v>
      </c>
      <c r="D1" s="1" t="s">
        <v>36</v>
      </c>
      <c r="E1" s="1" t="s">
        <v>39</v>
      </c>
      <c r="F1" s="1" t="s">
        <v>41</v>
      </c>
      <c r="G1" s="1" t="s">
        <v>38</v>
      </c>
      <c r="H1" s="1" t="s">
        <v>2</v>
      </c>
      <c r="I1" s="1" t="s">
        <v>4</v>
      </c>
    </row>
    <row r="2" spans="1:9" x14ac:dyDescent="0.25">
      <c r="A2" s="7">
        <v>2017</v>
      </c>
      <c r="B2" s="10">
        <f>SUMIFS(Concentrado!C$2:C$199,Concentrado!$A$2:$A$199,"="&amp;$A2,Concentrado!$B$2:$B$199, "=Zacatecas")</f>
        <v>7503</v>
      </c>
      <c r="C2" s="10">
        <f>SUMIFS(Concentrado!D$2:D$199,Concentrado!$A$2:$A$199,"="&amp;$A2,Concentrado!$B$2:$B$199, "=Zacatecas")</f>
        <v>16468</v>
      </c>
      <c r="D2" s="10">
        <f>SUMIFS(Concentrado!E$2:E$199,Concentrado!$A$2:$A$199,"="&amp;$A2,Concentrado!$B$2:$B$199, "=Zacatecas")</f>
        <v>1324</v>
      </c>
      <c r="E2" s="10">
        <f>SUMIFS(Concentrado!F$2:F$199,Concentrado!$A$2:$A$199,"="&amp;$A2,Concentrado!$B$2:$B$199, "=Zacatecas")</f>
        <v>8845</v>
      </c>
      <c r="F2" s="10">
        <f>SUMIFS(Concentrado!G$2:G$199,Concentrado!$A$2:$A$199,"="&amp;$A2,Concentrado!$B$2:$B$199, "=Zacatecas")</f>
        <v>1392</v>
      </c>
      <c r="G2" s="10">
        <f>SUMIFS(Concentrado!H$2:H$199,Concentrado!$A$2:$A$199,"="&amp;$A2,Concentrado!$B$2:$B$199, "=Zacatecas")</f>
        <v>154428</v>
      </c>
      <c r="H2" s="10">
        <f>SUMIFS(Concentrado!I$2:I$199,Concentrado!$A$2:$A$199,"="&amp;$A2,Concentrado!$B$2:$B$199, "=Zacatecas")</f>
        <v>10482</v>
      </c>
      <c r="I2" s="10">
        <f>SUMIFS(Concentrado!J$2:J$199,Concentrado!$A$2:$A$199,"="&amp;$A2,Concentrado!$B$2:$B$199, "=Zacatecas")</f>
        <v>200442</v>
      </c>
    </row>
    <row r="3" spans="1:9" x14ac:dyDescent="0.25">
      <c r="A3" s="7">
        <v>2018</v>
      </c>
      <c r="B3" s="10">
        <f>SUMIFS(Concentrado!C$2:C$199,Concentrado!$A$2:$A$199,"="&amp;$A3,Concentrado!$B$2:$B$199, "=Zacatecas")</f>
        <v>7420</v>
      </c>
      <c r="C3" s="10">
        <f>SUMIFS(Concentrado!D$2:D$199,Concentrado!$A$2:$A$199,"="&amp;$A3,Concentrado!$B$2:$B$199, "=Zacatecas")</f>
        <v>15543</v>
      </c>
      <c r="D3" s="10">
        <f>SUMIFS(Concentrado!E$2:E$199,Concentrado!$A$2:$A$199,"="&amp;$A3,Concentrado!$B$2:$B$199, "=Zacatecas")</f>
        <v>1453</v>
      </c>
      <c r="E3" s="10">
        <f>SUMIFS(Concentrado!F$2:F$199,Concentrado!$A$2:$A$199,"="&amp;$A3,Concentrado!$B$2:$B$199, "=Zacatecas")</f>
        <v>6338</v>
      </c>
      <c r="F3" s="10">
        <f>SUMIFS(Concentrado!G$2:G$199,Concentrado!$A$2:$A$199,"="&amp;$A3,Concentrado!$B$2:$B$199, "=Zacatecas")</f>
        <v>1214</v>
      </c>
      <c r="G3" s="10">
        <f>SUMIFS(Concentrado!H$2:H$199,Concentrado!$A$2:$A$199,"="&amp;$A3,Concentrado!$B$2:$B$199, "=Zacatecas")</f>
        <v>158262</v>
      </c>
      <c r="H3" s="10">
        <f>SUMIFS(Concentrado!I$2:I$199,Concentrado!$A$2:$A$199,"="&amp;$A3,Concentrado!$B$2:$B$199, "=Zacatecas")</f>
        <v>10201</v>
      </c>
      <c r="I3" s="10">
        <f>SUMIFS(Concentrado!J$2:J$199,Concentrado!$A$2:$A$199,"="&amp;$A3,Concentrado!$B$2:$B$199, "=Zacatecas")</f>
        <v>200431</v>
      </c>
    </row>
    <row r="4" spans="1:9" x14ac:dyDescent="0.25">
      <c r="A4" s="7">
        <v>2019</v>
      </c>
      <c r="B4" s="10">
        <f>SUMIFS(Concentrado!C$2:C$199,Concentrado!$A$2:$A$199,"="&amp;$A4,Concentrado!$B$2:$B$199, "=Zacatecas")</f>
        <v>5596</v>
      </c>
      <c r="C4" s="10">
        <f>SUMIFS(Concentrado!D$2:D$199,Concentrado!$A$2:$A$199,"="&amp;$A4,Concentrado!$B$2:$B$199, "=Zacatecas")</f>
        <v>14971</v>
      </c>
      <c r="D4" s="10">
        <f>SUMIFS(Concentrado!E$2:E$199,Concentrado!$A$2:$A$199,"="&amp;$A4,Concentrado!$B$2:$B$199, "=Zacatecas")</f>
        <v>1289</v>
      </c>
      <c r="E4" s="10">
        <f>SUMIFS(Concentrado!F$2:F$199,Concentrado!$A$2:$A$199,"="&amp;$A4,Concentrado!$B$2:$B$199, "=Zacatecas")</f>
        <v>4065</v>
      </c>
      <c r="F4" s="10">
        <f>SUMIFS(Concentrado!G$2:G$199,Concentrado!$A$2:$A$199,"="&amp;$A4,Concentrado!$B$2:$B$199, "=Zacatecas")</f>
        <v>629</v>
      </c>
      <c r="G4" s="10">
        <f>SUMIFS(Concentrado!H$2:H$199,Concentrado!$A$2:$A$199,"="&amp;$A4,Concentrado!$B$2:$B$199, "=Zacatecas")</f>
        <v>158912</v>
      </c>
      <c r="H4" s="10">
        <f>SUMIFS(Concentrado!I$2:I$199,Concentrado!$A$2:$A$199,"="&amp;$A4,Concentrado!$B$2:$B$199, "=Zacatecas")</f>
        <v>102</v>
      </c>
      <c r="I4" s="10">
        <f>SUMIFS(Concentrado!J$2:J$199,Concentrado!$A$2:$A$199,"="&amp;$A4,Concentrado!$B$2:$B$199, "=Zacatecas")</f>
        <v>185564</v>
      </c>
    </row>
    <row r="5" spans="1:9" x14ac:dyDescent="0.25">
      <c r="A5" s="7">
        <v>2020</v>
      </c>
      <c r="B5" s="10">
        <f>SUMIFS(Concentrado!C$2:C$199,Concentrado!$A$2:$A$199,"="&amp;$A5,Concentrado!$B$2:$B$199, "=Zacatecas")</f>
        <v>2984</v>
      </c>
      <c r="C5" s="10">
        <f>SUMIFS(Concentrado!D$2:D$199,Concentrado!$A$2:$A$199,"="&amp;$A5,Concentrado!$B$2:$B$199, "=Zacatecas")</f>
        <v>11338</v>
      </c>
      <c r="D5" s="10">
        <f>SUMIFS(Concentrado!E$2:E$199,Concentrado!$A$2:$A$199,"="&amp;$A5,Concentrado!$B$2:$B$199, "=Zacatecas")</f>
        <v>785</v>
      </c>
      <c r="E5" s="10">
        <f>SUMIFS(Concentrado!F$2:F$199,Concentrado!$A$2:$A$199,"="&amp;$A5,Concentrado!$B$2:$B$199, "=Zacatecas")</f>
        <v>2425</v>
      </c>
      <c r="F5" s="10">
        <f>SUMIFS(Concentrado!G$2:G$199,Concentrado!$A$2:$A$199,"="&amp;$A5,Concentrado!$B$2:$B$199, "=Zacatecas")</f>
        <v>238</v>
      </c>
      <c r="G5" s="10">
        <f>SUMIFS(Concentrado!H$2:H$199,Concentrado!$A$2:$A$199,"="&amp;$A5,Concentrado!$B$2:$B$199, "=Zacatecas")</f>
        <v>107478</v>
      </c>
      <c r="H5" s="10">
        <f>SUMIFS(Concentrado!I$2:I$199,Concentrado!$A$2:$A$199,"="&amp;$A5,Concentrado!$B$2:$B$199, "=Zacatecas")</f>
        <v>0</v>
      </c>
      <c r="I5" s="10">
        <f>SUMIFS(Concentrado!J$2:J$199,Concentrado!$A$2:$A$199,"="&amp;$A5,Concentrado!$B$2:$B$199, "=Zacatecas")</f>
        <v>125248</v>
      </c>
    </row>
    <row r="6" spans="1:9" x14ac:dyDescent="0.25">
      <c r="A6" s="7">
        <v>2021</v>
      </c>
      <c r="B6" s="10">
        <f>SUMIFS(Concentrado!C$2:C$199,Concentrado!$A$2:$A$199,"="&amp;$A6,Concentrado!$B$2:$B$199, "=Zacatecas")</f>
        <v>3299</v>
      </c>
      <c r="C6" s="10">
        <f>SUMIFS(Concentrado!D$2:D$199,Concentrado!$A$2:$A$199,"="&amp;$A6,Concentrado!$B$2:$B$199, "=Zacatecas")</f>
        <v>12258</v>
      </c>
      <c r="D6" s="10">
        <f>SUMIFS(Concentrado!E$2:E$199,Concentrado!$A$2:$A$199,"="&amp;$A6,Concentrado!$B$2:$B$199, "=Zacatecas")</f>
        <v>1108</v>
      </c>
      <c r="E6" s="10">
        <f>SUMIFS(Concentrado!F$2:F$199,Concentrado!$A$2:$A$199,"="&amp;$A6,Concentrado!$B$2:$B$199, "=Zacatecas")</f>
        <v>2379</v>
      </c>
      <c r="F6" s="10">
        <f>SUMIFS(Concentrado!G$2:G$199,Concentrado!$A$2:$A$199,"="&amp;$A6,Concentrado!$B$2:$B$199, "=Zacatecas")</f>
        <v>163</v>
      </c>
      <c r="G6" s="10">
        <f>SUMIFS(Concentrado!H$2:H$199,Concentrado!$A$2:$A$199,"="&amp;$A6,Concentrado!$B$2:$B$199, "=Zacatecas")</f>
        <v>79158</v>
      </c>
      <c r="H6" s="10">
        <f>SUMIFS(Concentrado!I$2:I$199,Concentrado!$A$2:$A$199,"="&amp;$A6,Concentrado!$B$2:$B$199, "=Zacatecas")</f>
        <v>0</v>
      </c>
      <c r="I6" s="10">
        <f>SUMIFS(Concentrado!J$2:J$199,Concentrado!$A$2:$A$199,"="&amp;$A6,Concentrado!$B$2:$B$199, "=Zacatecas")</f>
        <v>98365</v>
      </c>
    </row>
    <row r="7" spans="1:9" x14ac:dyDescent="0.25">
      <c r="A7" s="7">
        <v>2022</v>
      </c>
      <c r="B7" s="10">
        <f>SUMIFS(Concentrado!C$2:C$199,Concentrado!$A$2:$A$199,"="&amp;$A7,Concentrado!$B$2:$B$199, "=Zacatecas")</f>
        <v>3142</v>
      </c>
      <c r="C7" s="10">
        <f>SUMIFS(Concentrado!D$2:D$199,Concentrado!$A$2:$A$199,"="&amp;$A7,Concentrado!$B$2:$B$199, "=Zacatecas")</f>
        <v>11976</v>
      </c>
      <c r="D7" s="10">
        <f>SUMIFS(Concentrado!E$2:E$199,Concentrado!$A$2:$A$199,"="&amp;$A7,Concentrado!$B$2:$B$199, "=Zacatecas")</f>
        <v>818</v>
      </c>
      <c r="E7" s="10">
        <f>SUMIFS(Concentrado!F$2:F$199,Concentrado!$A$2:$A$199,"="&amp;$A7,Concentrado!$B$2:$B$199, "=Zacatecas")</f>
        <v>2921</v>
      </c>
      <c r="F7" s="10">
        <f>SUMIFS(Concentrado!G$2:G$199,Concentrado!$A$2:$A$199,"="&amp;$A7,Concentrado!$B$2:$B$199, "=Zacatecas")</f>
        <v>220</v>
      </c>
      <c r="G7" s="10">
        <f>SUMIFS(Concentrado!H$2:H$199,Concentrado!$A$2:$A$199,"="&amp;$A7,Concentrado!$B$2:$B$199, "=Zacatecas")</f>
        <v>81599</v>
      </c>
      <c r="H7" s="10">
        <f>SUMIFS(Concentrado!I$2:I$199,Concentrado!$A$2:$A$199,"="&amp;$A7,Concentrado!$B$2:$B$199, "=Zacatecas")</f>
        <v>0</v>
      </c>
      <c r="I7" s="10">
        <f>SUMIFS(Concentrado!J$2:J$199,Concentrado!$A$2:$A$199,"="&amp;$A7,Concentrado!$B$2:$B$199, "=Zacatecas")</f>
        <v>100676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I7" sqref="I7"/>
    </sheetView>
  </sheetViews>
  <sheetFormatPr baseColWidth="10" defaultRowHeight="15" x14ac:dyDescent="0.25"/>
  <cols>
    <col min="1" max="1" width="12.140625" customWidth="1"/>
    <col min="2" max="7" width="14.7109375" customWidth="1"/>
    <col min="8" max="8" width="18.7109375" customWidth="1"/>
    <col min="9" max="9" width="14.7109375" customWidth="1"/>
    <col min="10" max="11" width="11.7109375" customWidth="1"/>
    <col min="12" max="12" width="13.7109375" customWidth="1"/>
    <col min="13" max="13" width="11.7109375" customWidth="1"/>
  </cols>
  <sheetData>
    <row r="1" spans="1:9" s="3" customFormat="1" ht="14.25" x14ac:dyDescent="0.2">
      <c r="A1" s="1" t="s">
        <v>0</v>
      </c>
      <c r="B1" s="1" t="s">
        <v>40</v>
      </c>
      <c r="C1" s="1" t="s">
        <v>37</v>
      </c>
      <c r="D1" s="1" t="s">
        <v>36</v>
      </c>
      <c r="E1" s="1" t="s">
        <v>39</v>
      </c>
      <c r="F1" s="1" t="s">
        <v>41</v>
      </c>
      <c r="G1" s="1" t="s">
        <v>38</v>
      </c>
      <c r="H1" s="1" t="s">
        <v>2</v>
      </c>
      <c r="I1" s="1" t="s">
        <v>4</v>
      </c>
    </row>
    <row r="2" spans="1:9" x14ac:dyDescent="0.25">
      <c r="A2" s="7">
        <v>2017</v>
      </c>
      <c r="B2" s="10">
        <f>SUMIFS(Concentrado!C$2:C$199,Concentrado!$A$2:$A$199,"="&amp;$A2,Concentrado!$B$2:$B$199, "=Baja California")</f>
        <v>5844</v>
      </c>
      <c r="C2" s="10">
        <f>SUMIFS(Concentrado!D$2:D$199,Concentrado!$A$2:$A$199,"="&amp;$A2,Concentrado!$B$2:$B$199, "=Baja California")</f>
        <v>12515</v>
      </c>
      <c r="D2" s="10">
        <f>SUMIFS(Concentrado!E$2:E$199,Concentrado!$A$2:$A$199,"="&amp;$A2,Concentrado!$B$2:$B$199, "=Baja California")</f>
        <v>945</v>
      </c>
      <c r="E2" s="10">
        <f>SUMIFS(Concentrado!F$2:F$199,Concentrado!$A$2:$A$199,"="&amp;$A2,Concentrado!$B$2:$B$199, "=Baja California")</f>
        <v>8836</v>
      </c>
      <c r="F2" s="10">
        <f>SUMIFS(Concentrado!G$2:G$199,Concentrado!$A$2:$A$199,"="&amp;$A2,Concentrado!$B$2:$B$199, "=Baja California")</f>
        <v>365</v>
      </c>
      <c r="G2" s="10">
        <f>SUMIFS(Concentrado!H$2:H$199,Concentrado!$A$2:$A$199,"="&amp;$A2,Concentrado!$B$2:$B$199, "=Baja California")</f>
        <v>60434</v>
      </c>
      <c r="H2" s="10">
        <f>SUMIFS(Concentrado!I$2:I$199,Concentrado!$A$2:$A$199,"="&amp;$A2,Concentrado!$B$2:$B$199, "=Baja California")</f>
        <v>3073</v>
      </c>
      <c r="I2" s="10">
        <f>SUMIFS(Concentrado!J$2:J$199,Concentrado!$A$2:$A$199,"="&amp;$A2,Concentrado!$B$2:$B$199, "=Baja California")</f>
        <v>92012</v>
      </c>
    </row>
    <row r="3" spans="1:9" x14ac:dyDescent="0.25">
      <c r="A3" s="7">
        <v>2018</v>
      </c>
      <c r="B3" s="10">
        <f>SUMIFS(Concentrado!C$2:C$199,Concentrado!$A$2:$A$199,"="&amp;$A3,Concentrado!$B$2:$B$199, "=Baja California")</f>
        <v>5615</v>
      </c>
      <c r="C3" s="10">
        <f>SUMIFS(Concentrado!D$2:D$199,Concentrado!$A$2:$A$199,"="&amp;$A3,Concentrado!$B$2:$B$199, "=Baja California")</f>
        <v>8222</v>
      </c>
      <c r="D3" s="10">
        <f>SUMIFS(Concentrado!E$2:E$199,Concentrado!$A$2:$A$199,"="&amp;$A3,Concentrado!$B$2:$B$199, "=Baja California")</f>
        <v>465</v>
      </c>
      <c r="E3" s="10">
        <f>SUMIFS(Concentrado!F$2:F$199,Concentrado!$A$2:$A$199,"="&amp;$A3,Concentrado!$B$2:$B$199, "=Baja California")</f>
        <v>6132</v>
      </c>
      <c r="F3" s="10">
        <f>SUMIFS(Concentrado!G$2:G$199,Concentrado!$A$2:$A$199,"="&amp;$A3,Concentrado!$B$2:$B$199, "=Baja California")</f>
        <v>164</v>
      </c>
      <c r="G3" s="10">
        <f>SUMIFS(Concentrado!H$2:H$199,Concentrado!$A$2:$A$199,"="&amp;$A3,Concentrado!$B$2:$B$199, "=Baja California")</f>
        <v>51282</v>
      </c>
      <c r="H3" s="10">
        <f>SUMIFS(Concentrado!I$2:I$199,Concentrado!$A$2:$A$199,"="&amp;$A3,Concentrado!$B$2:$B$199, "=Baja California")</f>
        <v>2144</v>
      </c>
      <c r="I3" s="10">
        <f>SUMIFS(Concentrado!J$2:J$199,Concentrado!$A$2:$A$199,"="&amp;$A3,Concentrado!$B$2:$B$199, "=Baja California")</f>
        <v>74024</v>
      </c>
    </row>
    <row r="4" spans="1:9" x14ac:dyDescent="0.25">
      <c r="A4" s="7">
        <v>2019</v>
      </c>
      <c r="B4" s="10">
        <f>SUMIFS(Concentrado!C$2:C$199,Concentrado!$A$2:$A$199,"="&amp;$A4,Concentrado!$B$2:$B$199, "=Baja California")</f>
        <v>13094</v>
      </c>
      <c r="C4" s="10">
        <f>SUMIFS(Concentrado!D$2:D$199,Concentrado!$A$2:$A$199,"="&amp;$A4,Concentrado!$B$2:$B$199, "=Baja California")</f>
        <v>10756</v>
      </c>
      <c r="D4" s="10">
        <f>SUMIFS(Concentrado!E$2:E$199,Concentrado!$A$2:$A$199,"="&amp;$A4,Concentrado!$B$2:$B$199, "=Baja California")</f>
        <v>1371</v>
      </c>
      <c r="E4" s="10">
        <f>SUMIFS(Concentrado!F$2:F$199,Concentrado!$A$2:$A$199,"="&amp;$A4,Concentrado!$B$2:$B$199, "=Baja California")</f>
        <v>6371</v>
      </c>
      <c r="F4" s="10">
        <f>SUMIFS(Concentrado!G$2:G$199,Concentrado!$A$2:$A$199,"="&amp;$A4,Concentrado!$B$2:$B$199, "=Baja California")</f>
        <v>255</v>
      </c>
      <c r="G4" s="10">
        <f>SUMIFS(Concentrado!H$2:H$199,Concentrado!$A$2:$A$199,"="&amp;$A4,Concentrado!$B$2:$B$199, "=Baja California")</f>
        <v>66634</v>
      </c>
      <c r="H4" s="10">
        <f>SUMIFS(Concentrado!I$2:I$199,Concentrado!$A$2:$A$199,"="&amp;$A4,Concentrado!$B$2:$B$199, "=Baja California")</f>
        <v>681</v>
      </c>
      <c r="I4" s="10">
        <f>SUMIFS(Concentrado!J$2:J$199,Concentrado!$A$2:$A$199,"="&amp;$A4,Concentrado!$B$2:$B$199, "=Baja California")</f>
        <v>99162</v>
      </c>
    </row>
    <row r="5" spans="1:9" x14ac:dyDescent="0.25">
      <c r="A5" s="7">
        <v>2020</v>
      </c>
      <c r="B5" s="10">
        <f>SUMIFS(Concentrado!C$2:C$199,Concentrado!$A$2:$A$199,"="&amp;$A5,Concentrado!$B$2:$B$199, "=Baja California")</f>
        <v>4305</v>
      </c>
      <c r="C5" s="10">
        <f>SUMIFS(Concentrado!D$2:D$199,Concentrado!$A$2:$A$199,"="&amp;$A5,Concentrado!$B$2:$B$199, "=Baja California")</f>
        <v>8595</v>
      </c>
      <c r="D5" s="10">
        <f>SUMIFS(Concentrado!E$2:E$199,Concentrado!$A$2:$A$199,"="&amp;$A5,Concentrado!$B$2:$B$199, "=Baja California")</f>
        <v>1129</v>
      </c>
      <c r="E5" s="10">
        <f>SUMIFS(Concentrado!F$2:F$199,Concentrado!$A$2:$A$199,"="&amp;$A5,Concentrado!$B$2:$B$199, "=Baja California")</f>
        <v>6030</v>
      </c>
      <c r="F5" s="10">
        <f>SUMIFS(Concentrado!G$2:G$199,Concentrado!$A$2:$A$199,"="&amp;$A5,Concentrado!$B$2:$B$199, "=Baja California")</f>
        <v>386</v>
      </c>
      <c r="G5" s="10">
        <f>SUMIFS(Concentrado!H$2:H$199,Concentrado!$A$2:$A$199,"="&amp;$A5,Concentrado!$B$2:$B$199, "=Baja California")</f>
        <v>53009</v>
      </c>
      <c r="H5" s="10">
        <f>SUMIFS(Concentrado!I$2:I$199,Concentrado!$A$2:$A$199,"="&amp;$A5,Concentrado!$B$2:$B$199, "=Baja California")</f>
        <v>0</v>
      </c>
      <c r="I5" s="10">
        <f>SUMIFS(Concentrado!J$2:J$199,Concentrado!$A$2:$A$199,"="&amp;$A5,Concentrado!$B$2:$B$199, "=Baja California")</f>
        <v>73454</v>
      </c>
    </row>
    <row r="6" spans="1:9" x14ac:dyDescent="0.25">
      <c r="A6" s="7">
        <v>2021</v>
      </c>
      <c r="B6" s="10">
        <f>SUMIFS(Concentrado!C$2:C$199,Concentrado!$A$2:$A$199,"="&amp;$A6,Concentrado!$B$2:$B$199, "=Baja California")</f>
        <v>7509</v>
      </c>
      <c r="C6" s="10">
        <f>SUMIFS(Concentrado!D$2:D$199,Concentrado!$A$2:$A$199,"="&amp;$A6,Concentrado!$B$2:$B$199, "=Baja California")</f>
        <v>12783</v>
      </c>
      <c r="D6" s="10">
        <f>SUMIFS(Concentrado!E$2:E$199,Concentrado!$A$2:$A$199,"="&amp;$A6,Concentrado!$B$2:$B$199, "=Baja California")</f>
        <v>2140</v>
      </c>
      <c r="E6" s="10">
        <f>SUMIFS(Concentrado!F$2:F$199,Concentrado!$A$2:$A$199,"="&amp;$A6,Concentrado!$B$2:$B$199, "=Baja California")</f>
        <v>9778</v>
      </c>
      <c r="F6" s="10">
        <f>SUMIFS(Concentrado!G$2:G$199,Concentrado!$A$2:$A$199,"="&amp;$A6,Concentrado!$B$2:$B$199, "=Baja California")</f>
        <v>843</v>
      </c>
      <c r="G6" s="10">
        <f>SUMIFS(Concentrado!H$2:H$199,Concentrado!$A$2:$A$199,"="&amp;$A6,Concentrado!$B$2:$B$199, "=Baja California")</f>
        <v>83666</v>
      </c>
      <c r="H6" s="10">
        <f>SUMIFS(Concentrado!I$2:I$199,Concentrado!$A$2:$A$199,"="&amp;$A6,Concentrado!$B$2:$B$199, "=Baja California")</f>
        <v>91</v>
      </c>
      <c r="I6" s="10">
        <f>SUMIFS(Concentrado!J$2:J$199,Concentrado!$A$2:$A$199,"="&amp;$A6,Concentrado!$B$2:$B$199, "=Baja California")</f>
        <v>116810</v>
      </c>
    </row>
    <row r="7" spans="1:9" x14ac:dyDescent="0.25">
      <c r="A7" s="7">
        <v>2022</v>
      </c>
      <c r="B7" s="10">
        <f>SUMIFS(Concentrado!C$2:C$199,Concentrado!$A$2:$A$199,"="&amp;$A7,Concentrado!$B$2:$B$199, "=Baja California")</f>
        <v>7391</v>
      </c>
      <c r="C7" s="10">
        <f>SUMIFS(Concentrado!D$2:D$199,Concentrado!$A$2:$A$199,"="&amp;$A7,Concentrado!$B$2:$B$199, "=Baja California")</f>
        <v>12670</v>
      </c>
      <c r="D7" s="10">
        <f>SUMIFS(Concentrado!E$2:E$199,Concentrado!$A$2:$A$199,"="&amp;$A7,Concentrado!$B$2:$B$199, "=Baja California")</f>
        <v>2147</v>
      </c>
      <c r="E7" s="10">
        <f>SUMIFS(Concentrado!F$2:F$199,Concentrado!$A$2:$A$199,"="&amp;$A7,Concentrado!$B$2:$B$199, "=Baja California")</f>
        <v>8495</v>
      </c>
      <c r="F7" s="10">
        <f>SUMIFS(Concentrado!G$2:G$199,Concentrado!$A$2:$A$199,"="&amp;$A7,Concentrado!$B$2:$B$199, "=Baja California")</f>
        <v>1141</v>
      </c>
      <c r="G7" s="10">
        <f>SUMIFS(Concentrado!H$2:H$199,Concentrado!$A$2:$A$199,"="&amp;$A7,Concentrado!$B$2:$B$199, "=Baja California")</f>
        <v>90277</v>
      </c>
      <c r="H7" s="10">
        <f>SUMIFS(Concentrado!I$2:I$199,Concentrado!$A$2:$A$199,"="&amp;$A7,Concentrado!$B$2:$B$199, "=Baja California")</f>
        <v>0</v>
      </c>
      <c r="I7" s="10">
        <f>SUMIFS(Concentrado!J$2:J$199,Concentrado!$A$2:$A$199,"="&amp;$A7,Concentrado!$B$2:$B$199, "=Baja California")</f>
        <v>122121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I7" sqref="I7"/>
    </sheetView>
  </sheetViews>
  <sheetFormatPr baseColWidth="10" defaultRowHeight="15" x14ac:dyDescent="0.25"/>
  <cols>
    <col min="1" max="1" width="12.140625" customWidth="1"/>
    <col min="2" max="7" width="14.7109375" customWidth="1"/>
    <col min="8" max="8" width="18.7109375" customWidth="1"/>
    <col min="9" max="9" width="14.7109375" customWidth="1"/>
    <col min="10" max="11" width="11.7109375" customWidth="1"/>
    <col min="12" max="12" width="13.7109375" customWidth="1"/>
    <col min="13" max="13" width="11.7109375" customWidth="1"/>
  </cols>
  <sheetData>
    <row r="1" spans="1:9" s="3" customFormat="1" ht="14.25" x14ac:dyDescent="0.2">
      <c r="A1" s="1" t="s">
        <v>0</v>
      </c>
      <c r="B1" s="1" t="s">
        <v>40</v>
      </c>
      <c r="C1" s="1" t="s">
        <v>37</v>
      </c>
      <c r="D1" s="1" t="s">
        <v>36</v>
      </c>
      <c r="E1" s="1" t="s">
        <v>39</v>
      </c>
      <c r="F1" s="1" t="s">
        <v>41</v>
      </c>
      <c r="G1" s="1" t="s">
        <v>38</v>
      </c>
      <c r="H1" s="1" t="s">
        <v>2</v>
      </c>
      <c r="I1" s="1" t="s">
        <v>4</v>
      </c>
    </row>
    <row r="2" spans="1:9" x14ac:dyDescent="0.25">
      <c r="A2" s="7">
        <v>2017</v>
      </c>
      <c r="B2" s="10">
        <f>SUMIFS(Concentrado!C$2:C$199,Concentrado!$A$2:$A$199,"="&amp;$A2,Concentrado!$B$2:$B$199, "=Baja California Sur")</f>
        <v>1978</v>
      </c>
      <c r="C2" s="10">
        <f>SUMIFS(Concentrado!D$2:D$199,Concentrado!$A$2:$A$199,"="&amp;$A2,Concentrado!$B$2:$B$199, "=Baja California Sur")</f>
        <v>4783</v>
      </c>
      <c r="D2" s="10">
        <f>SUMIFS(Concentrado!E$2:E$199,Concentrado!$A$2:$A$199,"="&amp;$A2,Concentrado!$B$2:$B$199, "=Baja California Sur")</f>
        <v>608</v>
      </c>
      <c r="E2" s="10">
        <f>SUMIFS(Concentrado!F$2:F$199,Concentrado!$A$2:$A$199,"="&amp;$A2,Concentrado!$B$2:$B$199, "=Baja California Sur")</f>
        <v>3030</v>
      </c>
      <c r="F2" s="10">
        <f>SUMIFS(Concentrado!G$2:G$199,Concentrado!$A$2:$A$199,"="&amp;$A2,Concentrado!$B$2:$B$199, "=Baja California Sur")</f>
        <v>138</v>
      </c>
      <c r="G2" s="10">
        <f>SUMIFS(Concentrado!H$2:H$199,Concentrado!$A$2:$A$199,"="&amp;$A2,Concentrado!$B$2:$B$199, "=Baja California Sur")</f>
        <v>46629</v>
      </c>
      <c r="H2" s="10">
        <f>SUMIFS(Concentrado!I$2:I$199,Concentrado!$A$2:$A$199,"="&amp;$A2,Concentrado!$B$2:$B$199, "=Baja California Sur")</f>
        <v>1670</v>
      </c>
      <c r="I2" s="10">
        <f>SUMIFS(Concentrado!J$2:J$199,Concentrado!$A$2:$A$199,"="&amp;$A2,Concentrado!$B$2:$B$199, "=Baja California Sur")</f>
        <v>58836</v>
      </c>
    </row>
    <row r="3" spans="1:9" x14ac:dyDescent="0.25">
      <c r="A3" s="7">
        <v>2018</v>
      </c>
      <c r="B3" s="10">
        <f>SUMIFS(Concentrado!C$2:C$199,Concentrado!$A$2:$A$199,"="&amp;$A3,Concentrado!$B$2:$B$199, "=Baja California Sur")</f>
        <v>1941</v>
      </c>
      <c r="C3" s="10">
        <f>SUMIFS(Concentrado!D$2:D$199,Concentrado!$A$2:$A$199,"="&amp;$A3,Concentrado!$B$2:$B$199, "=Baja California Sur")</f>
        <v>5185</v>
      </c>
      <c r="D3" s="10">
        <f>SUMIFS(Concentrado!E$2:E$199,Concentrado!$A$2:$A$199,"="&amp;$A3,Concentrado!$B$2:$B$199, "=Baja California Sur")</f>
        <v>643</v>
      </c>
      <c r="E3" s="10">
        <f>SUMIFS(Concentrado!F$2:F$199,Concentrado!$A$2:$A$199,"="&amp;$A3,Concentrado!$B$2:$B$199, "=Baja California Sur")</f>
        <v>3149</v>
      </c>
      <c r="F3" s="10">
        <f>SUMIFS(Concentrado!G$2:G$199,Concentrado!$A$2:$A$199,"="&amp;$A3,Concentrado!$B$2:$B$199, "=Baja California Sur")</f>
        <v>136</v>
      </c>
      <c r="G3" s="10">
        <f>SUMIFS(Concentrado!H$2:H$199,Concentrado!$A$2:$A$199,"="&amp;$A3,Concentrado!$B$2:$B$199, "=Baja California Sur")</f>
        <v>47110</v>
      </c>
      <c r="H3" s="10">
        <f>SUMIFS(Concentrado!I$2:I$199,Concentrado!$A$2:$A$199,"="&amp;$A3,Concentrado!$B$2:$B$199, "=Baja California Sur")</f>
        <v>1150</v>
      </c>
      <c r="I3" s="10">
        <f>SUMIFS(Concentrado!J$2:J$199,Concentrado!$A$2:$A$199,"="&amp;$A3,Concentrado!$B$2:$B$199, "=Baja California Sur")</f>
        <v>59314</v>
      </c>
    </row>
    <row r="4" spans="1:9" x14ac:dyDescent="0.25">
      <c r="A4" s="7">
        <v>2019</v>
      </c>
      <c r="B4" s="10">
        <f>SUMIFS(Concentrado!C$2:C$199,Concentrado!$A$2:$A$199,"="&amp;$A4,Concentrado!$B$2:$B$199, "=Baja California Sur")</f>
        <v>1985</v>
      </c>
      <c r="C4" s="10">
        <f>SUMIFS(Concentrado!D$2:D$199,Concentrado!$A$2:$A$199,"="&amp;$A4,Concentrado!$B$2:$B$199, "=Baja California Sur")</f>
        <v>5282</v>
      </c>
      <c r="D4" s="10">
        <f>SUMIFS(Concentrado!E$2:E$199,Concentrado!$A$2:$A$199,"="&amp;$A4,Concentrado!$B$2:$B$199, "=Baja California Sur")</f>
        <v>756</v>
      </c>
      <c r="E4" s="10">
        <f>SUMIFS(Concentrado!F$2:F$199,Concentrado!$A$2:$A$199,"="&amp;$A4,Concentrado!$B$2:$B$199, "=Baja California Sur")</f>
        <v>2818</v>
      </c>
      <c r="F4" s="10">
        <f>SUMIFS(Concentrado!G$2:G$199,Concentrado!$A$2:$A$199,"="&amp;$A4,Concentrado!$B$2:$B$199, "=Baja California Sur")</f>
        <v>173</v>
      </c>
      <c r="G4" s="10">
        <f>SUMIFS(Concentrado!H$2:H$199,Concentrado!$A$2:$A$199,"="&amp;$A4,Concentrado!$B$2:$B$199, "=Baja California Sur")</f>
        <v>50583</v>
      </c>
      <c r="H4" s="10">
        <f>SUMIFS(Concentrado!I$2:I$199,Concentrado!$A$2:$A$199,"="&amp;$A4,Concentrado!$B$2:$B$199, "=Baja California Sur")</f>
        <v>249</v>
      </c>
      <c r="I4" s="10">
        <f>SUMIFS(Concentrado!J$2:J$199,Concentrado!$A$2:$A$199,"="&amp;$A4,Concentrado!$B$2:$B$199, "=Baja California Sur")</f>
        <v>61846</v>
      </c>
    </row>
    <row r="5" spans="1:9" x14ac:dyDescent="0.25">
      <c r="A5" s="7">
        <v>2020</v>
      </c>
      <c r="B5" s="10">
        <f>SUMIFS(Concentrado!C$2:C$199,Concentrado!$A$2:$A$199,"="&amp;$A5,Concentrado!$B$2:$B$199, "=Baja California Sur")</f>
        <v>902</v>
      </c>
      <c r="C5" s="10">
        <f>SUMIFS(Concentrado!D$2:D$199,Concentrado!$A$2:$A$199,"="&amp;$A5,Concentrado!$B$2:$B$199, "=Baja California Sur")</f>
        <v>3884</v>
      </c>
      <c r="D5" s="10">
        <f>SUMIFS(Concentrado!E$2:E$199,Concentrado!$A$2:$A$199,"="&amp;$A5,Concentrado!$B$2:$B$199, "=Baja California Sur")</f>
        <v>858</v>
      </c>
      <c r="E5" s="10">
        <f>SUMIFS(Concentrado!F$2:F$199,Concentrado!$A$2:$A$199,"="&amp;$A5,Concentrado!$B$2:$B$199, "=Baja California Sur")</f>
        <v>1971</v>
      </c>
      <c r="F5" s="10">
        <f>SUMIFS(Concentrado!G$2:G$199,Concentrado!$A$2:$A$199,"="&amp;$A5,Concentrado!$B$2:$B$199, "=Baja California Sur")</f>
        <v>81</v>
      </c>
      <c r="G5" s="10">
        <f>SUMIFS(Concentrado!H$2:H$199,Concentrado!$A$2:$A$199,"="&amp;$A5,Concentrado!$B$2:$B$199, "=Baja California Sur")</f>
        <v>40169</v>
      </c>
      <c r="H5" s="10">
        <f>SUMIFS(Concentrado!I$2:I$199,Concentrado!$A$2:$A$199,"="&amp;$A5,Concentrado!$B$2:$B$199, "=Baja California Sur")</f>
        <v>0</v>
      </c>
      <c r="I5" s="10">
        <f>SUMIFS(Concentrado!J$2:J$199,Concentrado!$A$2:$A$199,"="&amp;$A5,Concentrado!$B$2:$B$199, "=Baja California Sur")</f>
        <v>47865</v>
      </c>
    </row>
    <row r="6" spans="1:9" x14ac:dyDescent="0.25">
      <c r="A6" s="7">
        <v>2021</v>
      </c>
      <c r="B6" s="10">
        <f>SUMIFS(Concentrado!C$2:C$199,Concentrado!$A$2:$A$199,"="&amp;$A6,Concentrado!$B$2:$B$199, "=Baja California Sur")</f>
        <v>941</v>
      </c>
      <c r="C6" s="10">
        <f>SUMIFS(Concentrado!D$2:D$199,Concentrado!$A$2:$A$199,"="&amp;$A6,Concentrado!$B$2:$B$199, "=Baja California Sur")</f>
        <v>3590</v>
      </c>
      <c r="D6" s="10">
        <f>SUMIFS(Concentrado!E$2:E$199,Concentrado!$A$2:$A$199,"="&amp;$A6,Concentrado!$B$2:$B$199, "=Baja California Sur")</f>
        <v>725</v>
      </c>
      <c r="E6" s="10">
        <f>SUMIFS(Concentrado!F$2:F$199,Concentrado!$A$2:$A$199,"="&amp;$A6,Concentrado!$B$2:$B$199, "=Baja California Sur")</f>
        <v>1900</v>
      </c>
      <c r="F6" s="10">
        <f>SUMIFS(Concentrado!G$2:G$199,Concentrado!$A$2:$A$199,"="&amp;$A6,Concentrado!$B$2:$B$199, "=Baja California Sur")</f>
        <v>85</v>
      </c>
      <c r="G6" s="10">
        <f>SUMIFS(Concentrado!H$2:H$199,Concentrado!$A$2:$A$199,"="&amp;$A6,Concentrado!$B$2:$B$199, "=Baja California Sur")</f>
        <v>63269</v>
      </c>
      <c r="H6" s="10">
        <f>SUMIFS(Concentrado!I$2:I$199,Concentrado!$A$2:$A$199,"="&amp;$A6,Concentrado!$B$2:$B$199, "=Baja California Sur")</f>
        <v>0</v>
      </c>
      <c r="I6" s="10">
        <f>SUMIFS(Concentrado!J$2:J$199,Concentrado!$A$2:$A$199,"="&amp;$A6,Concentrado!$B$2:$B$199, "=Baja California Sur")</f>
        <v>70510</v>
      </c>
    </row>
    <row r="7" spans="1:9" x14ac:dyDescent="0.25">
      <c r="A7" s="7">
        <v>2022</v>
      </c>
      <c r="B7" s="10">
        <f>SUMIFS(Concentrado!C$2:C$199,Concentrado!$A$2:$A$199,"="&amp;$A7,Concentrado!$B$2:$B$199, "=Baja California Sur")</f>
        <v>1423</v>
      </c>
      <c r="C7" s="10">
        <f>SUMIFS(Concentrado!D$2:D$199,Concentrado!$A$2:$A$199,"="&amp;$A7,Concentrado!$B$2:$B$199, "=Baja California Sur")</f>
        <v>3580</v>
      </c>
      <c r="D7" s="10">
        <f>SUMIFS(Concentrado!E$2:E$199,Concentrado!$A$2:$A$199,"="&amp;$A7,Concentrado!$B$2:$B$199, "=Baja California Sur")</f>
        <v>690</v>
      </c>
      <c r="E7" s="10">
        <f>SUMIFS(Concentrado!F$2:F$199,Concentrado!$A$2:$A$199,"="&amp;$A7,Concentrado!$B$2:$B$199, "=Baja California Sur")</f>
        <v>1905</v>
      </c>
      <c r="F7" s="10">
        <f>SUMIFS(Concentrado!G$2:G$199,Concentrado!$A$2:$A$199,"="&amp;$A7,Concentrado!$B$2:$B$199, "=Baja California Sur")</f>
        <v>85</v>
      </c>
      <c r="G7" s="10">
        <f>SUMIFS(Concentrado!H$2:H$199,Concentrado!$A$2:$A$199,"="&amp;$A7,Concentrado!$B$2:$B$199, "=Baja California Sur")</f>
        <v>60890</v>
      </c>
      <c r="H7" s="10">
        <f>SUMIFS(Concentrado!I$2:I$199,Concentrado!$A$2:$A$199,"="&amp;$A7,Concentrado!$B$2:$B$199, "=Baja California Sur")</f>
        <v>0</v>
      </c>
      <c r="I7" s="10">
        <f>SUMIFS(Concentrado!J$2:J$199,Concentrado!$A$2:$A$199,"="&amp;$A7,Concentrado!$B$2:$B$199, "=Baja California Sur")</f>
        <v>68573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I7" sqref="I7"/>
    </sheetView>
  </sheetViews>
  <sheetFormatPr baseColWidth="10" defaultRowHeight="15" x14ac:dyDescent="0.25"/>
  <cols>
    <col min="1" max="1" width="12.140625" customWidth="1"/>
    <col min="2" max="7" width="14.7109375" customWidth="1"/>
    <col min="8" max="8" width="18.7109375" customWidth="1"/>
    <col min="9" max="9" width="14.7109375" customWidth="1"/>
    <col min="10" max="11" width="11.7109375" customWidth="1"/>
    <col min="12" max="12" width="13.7109375" customWidth="1"/>
    <col min="13" max="13" width="11.7109375" customWidth="1"/>
  </cols>
  <sheetData>
    <row r="1" spans="1:9" s="3" customFormat="1" ht="14.25" x14ac:dyDescent="0.2">
      <c r="A1" s="1" t="s">
        <v>0</v>
      </c>
      <c r="B1" s="1" t="s">
        <v>40</v>
      </c>
      <c r="C1" s="1" t="s">
        <v>37</v>
      </c>
      <c r="D1" s="1" t="s">
        <v>36</v>
      </c>
      <c r="E1" s="1" t="s">
        <v>39</v>
      </c>
      <c r="F1" s="1" t="s">
        <v>41</v>
      </c>
      <c r="G1" s="1" t="s">
        <v>38</v>
      </c>
      <c r="H1" s="1" t="s">
        <v>2</v>
      </c>
      <c r="I1" s="1" t="s">
        <v>4</v>
      </c>
    </row>
    <row r="2" spans="1:9" x14ac:dyDescent="0.25">
      <c r="A2" s="7">
        <v>2017</v>
      </c>
      <c r="B2" s="10">
        <f>SUMIFS(Concentrado!C$2:C$199,Concentrado!$A$2:$A$199,"="&amp;$A2,Concentrado!$B$2:$B$199, "=Campeche")</f>
        <v>3285</v>
      </c>
      <c r="C2" s="10">
        <f>SUMIFS(Concentrado!D$2:D$199,Concentrado!$A$2:$A$199,"="&amp;$A2,Concentrado!$B$2:$B$199, "=Campeche")</f>
        <v>7218</v>
      </c>
      <c r="D2" s="10">
        <f>SUMIFS(Concentrado!E$2:E$199,Concentrado!$A$2:$A$199,"="&amp;$A2,Concentrado!$B$2:$B$199, "=Campeche")</f>
        <v>673</v>
      </c>
      <c r="E2" s="10">
        <f>SUMIFS(Concentrado!F$2:F$199,Concentrado!$A$2:$A$199,"="&amp;$A2,Concentrado!$B$2:$B$199, "=Campeche")</f>
        <v>1889</v>
      </c>
      <c r="F2" s="10">
        <f>SUMIFS(Concentrado!G$2:G$199,Concentrado!$A$2:$A$199,"="&amp;$A2,Concentrado!$B$2:$B$199, "=Campeche")</f>
        <v>163</v>
      </c>
      <c r="G2" s="10">
        <f>SUMIFS(Concentrado!H$2:H$199,Concentrado!$A$2:$A$199,"="&amp;$A2,Concentrado!$B$2:$B$199, "=Campeche")</f>
        <v>52383</v>
      </c>
      <c r="H2" s="10">
        <f>SUMIFS(Concentrado!I$2:I$199,Concentrado!$A$2:$A$199,"="&amp;$A2,Concentrado!$B$2:$B$199, "=Campeche")</f>
        <v>1050</v>
      </c>
      <c r="I2" s="10">
        <f>SUMIFS(Concentrado!J$2:J$199,Concentrado!$A$2:$A$199,"="&amp;$A2,Concentrado!$B$2:$B$199, "=Campeche")</f>
        <v>66661</v>
      </c>
    </row>
    <row r="3" spans="1:9" x14ac:dyDescent="0.25">
      <c r="A3" s="7">
        <v>2018</v>
      </c>
      <c r="B3" s="10">
        <f>SUMIFS(Concentrado!C$2:C$199,Concentrado!$A$2:$A$199,"="&amp;$A3,Concentrado!$B$2:$B$199, "=Campeche")</f>
        <v>2988</v>
      </c>
      <c r="C3" s="10">
        <f>SUMIFS(Concentrado!D$2:D$199,Concentrado!$A$2:$A$199,"="&amp;$A3,Concentrado!$B$2:$B$199, "=Campeche")</f>
        <v>6307</v>
      </c>
      <c r="D3" s="10">
        <f>SUMIFS(Concentrado!E$2:E$199,Concentrado!$A$2:$A$199,"="&amp;$A3,Concentrado!$B$2:$B$199, "=Campeche")</f>
        <v>578</v>
      </c>
      <c r="E3" s="10">
        <f>SUMIFS(Concentrado!F$2:F$199,Concentrado!$A$2:$A$199,"="&amp;$A3,Concentrado!$B$2:$B$199, "=Campeche")</f>
        <v>1793</v>
      </c>
      <c r="F3" s="10">
        <f>SUMIFS(Concentrado!G$2:G$199,Concentrado!$A$2:$A$199,"="&amp;$A3,Concentrado!$B$2:$B$199, "=Campeche")</f>
        <v>216</v>
      </c>
      <c r="G3" s="10">
        <f>SUMIFS(Concentrado!H$2:H$199,Concentrado!$A$2:$A$199,"="&amp;$A3,Concentrado!$B$2:$B$199, "=Campeche")</f>
        <v>43416</v>
      </c>
      <c r="H3" s="10">
        <f>SUMIFS(Concentrado!I$2:I$199,Concentrado!$A$2:$A$199,"="&amp;$A3,Concentrado!$B$2:$B$199, "=Campeche")</f>
        <v>971</v>
      </c>
      <c r="I3" s="10">
        <f>SUMIFS(Concentrado!J$2:J$199,Concentrado!$A$2:$A$199,"="&amp;$A3,Concentrado!$B$2:$B$199, "=Campeche")</f>
        <v>56269</v>
      </c>
    </row>
    <row r="4" spans="1:9" x14ac:dyDescent="0.25">
      <c r="A4" s="7">
        <v>2019</v>
      </c>
      <c r="B4" s="10">
        <f>SUMIFS(Concentrado!C$2:C$199,Concentrado!$A$2:$A$199,"="&amp;$A4,Concentrado!$B$2:$B$199, "=Campeche")</f>
        <v>2776</v>
      </c>
      <c r="C4" s="10">
        <f>SUMIFS(Concentrado!D$2:D$199,Concentrado!$A$2:$A$199,"="&amp;$A4,Concentrado!$B$2:$B$199, "=Campeche")</f>
        <v>5327</v>
      </c>
      <c r="D4" s="10">
        <f>SUMIFS(Concentrado!E$2:E$199,Concentrado!$A$2:$A$199,"="&amp;$A4,Concentrado!$B$2:$B$199, "=Campeche")</f>
        <v>637</v>
      </c>
      <c r="E4" s="10">
        <f>SUMIFS(Concentrado!F$2:F$199,Concentrado!$A$2:$A$199,"="&amp;$A4,Concentrado!$B$2:$B$199, "=Campeche")</f>
        <v>2146</v>
      </c>
      <c r="F4" s="10">
        <f>SUMIFS(Concentrado!G$2:G$199,Concentrado!$A$2:$A$199,"="&amp;$A4,Concentrado!$B$2:$B$199, "=Campeche")</f>
        <v>333</v>
      </c>
      <c r="G4" s="10">
        <f>SUMIFS(Concentrado!H$2:H$199,Concentrado!$A$2:$A$199,"="&amp;$A4,Concentrado!$B$2:$B$199, "=Campeche")</f>
        <v>43605</v>
      </c>
      <c r="H4" s="10">
        <f>SUMIFS(Concentrado!I$2:I$199,Concentrado!$A$2:$A$199,"="&amp;$A4,Concentrado!$B$2:$B$199, "=Campeche")</f>
        <v>1925</v>
      </c>
      <c r="I4" s="10">
        <f>SUMIFS(Concentrado!J$2:J$199,Concentrado!$A$2:$A$199,"="&amp;$A4,Concentrado!$B$2:$B$199, "=Campeche")</f>
        <v>56749</v>
      </c>
    </row>
    <row r="5" spans="1:9" x14ac:dyDescent="0.25">
      <c r="A5" s="7">
        <v>2020</v>
      </c>
      <c r="B5" s="10">
        <f>SUMIFS(Concentrado!C$2:C$199,Concentrado!$A$2:$A$199,"="&amp;$A5,Concentrado!$B$2:$B$199, "=Campeche")</f>
        <v>1703</v>
      </c>
      <c r="C5" s="10">
        <f>SUMIFS(Concentrado!D$2:D$199,Concentrado!$A$2:$A$199,"="&amp;$A5,Concentrado!$B$2:$B$199, "=Campeche")</f>
        <v>4192</v>
      </c>
      <c r="D5" s="10">
        <f>SUMIFS(Concentrado!E$2:E$199,Concentrado!$A$2:$A$199,"="&amp;$A5,Concentrado!$B$2:$B$199, "=Campeche")</f>
        <v>333</v>
      </c>
      <c r="E5" s="10">
        <f>SUMIFS(Concentrado!F$2:F$199,Concentrado!$A$2:$A$199,"="&amp;$A5,Concentrado!$B$2:$B$199, "=Campeche")</f>
        <v>2037</v>
      </c>
      <c r="F5" s="10">
        <f>SUMIFS(Concentrado!G$2:G$199,Concentrado!$A$2:$A$199,"="&amp;$A5,Concentrado!$B$2:$B$199, "=Campeche")</f>
        <v>193</v>
      </c>
      <c r="G5" s="10">
        <f>SUMIFS(Concentrado!H$2:H$199,Concentrado!$A$2:$A$199,"="&amp;$A5,Concentrado!$B$2:$B$199, "=Campeche")</f>
        <v>34775</v>
      </c>
      <c r="H5" s="10">
        <f>SUMIFS(Concentrado!I$2:I$199,Concentrado!$A$2:$A$199,"="&amp;$A5,Concentrado!$B$2:$B$199, "=Campeche")</f>
        <v>0</v>
      </c>
      <c r="I5" s="10">
        <f>SUMIFS(Concentrado!J$2:J$199,Concentrado!$A$2:$A$199,"="&amp;$A5,Concentrado!$B$2:$B$199, "=Campeche")</f>
        <v>43233</v>
      </c>
    </row>
    <row r="6" spans="1:9" x14ac:dyDescent="0.25">
      <c r="A6" s="7">
        <v>2021</v>
      </c>
      <c r="B6" s="10">
        <f>SUMIFS(Concentrado!C$2:C$199,Concentrado!$A$2:$A$199,"="&amp;$A6,Concentrado!$B$2:$B$199, "=Campeche")</f>
        <v>2207</v>
      </c>
      <c r="C6" s="10">
        <f>SUMIFS(Concentrado!D$2:D$199,Concentrado!$A$2:$A$199,"="&amp;$A6,Concentrado!$B$2:$B$199, "=Campeche")</f>
        <v>5031</v>
      </c>
      <c r="D6" s="10">
        <f>SUMIFS(Concentrado!E$2:E$199,Concentrado!$A$2:$A$199,"="&amp;$A6,Concentrado!$B$2:$B$199, "=Campeche")</f>
        <v>397</v>
      </c>
      <c r="E6" s="10">
        <f>SUMIFS(Concentrado!F$2:F$199,Concentrado!$A$2:$A$199,"="&amp;$A6,Concentrado!$B$2:$B$199, "=Campeche")</f>
        <v>2238</v>
      </c>
      <c r="F6" s="10">
        <f>SUMIFS(Concentrado!G$2:G$199,Concentrado!$A$2:$A$199,"="&amp;$A6,Concentrado!$B$2:$B$199, "=Campeche")</f>
        <v>267</v>
      </c>
      <c r="G6" s="10">
        <f>SUMIFS(Concentrado!H$2:H$199,Concentrado!$A$2:$A$199,"="&amp;$A6,Concentrado!$B$2:$B$199, "=Campeche")</f>
        <v>46178</v>
      </c>
      <c r="H6" s="10">
        <f>SUMIFS(Concentrado!I$2:I$199,Concentrado!$A$2:$A$199,"="&amp;$A6,Concentrado!$B$2:$B$199, "=Campeche")</f>
        <v>0</v>
      </c>
      <c r="I6" s="10">
        <f>SUMIFS(Concentrado!J$2:J$199,Concentrado!$A$2:$A$199,"="&amp;$A6,Concentrado!$B$2:$B$199, "=Campeche")</f>
        <v>56318</v>
      </c>
    </row>
    <row r="7" spans="1:9" x14ac:dyDescent="0.25">
      <c r="A7" s="7">
        <v>2022</v>
      </c>
      <c r="B7" s="10">
        <f>SUMIFS(Concentrado!C$2:C$199,Concentrado!$A$2:$A$199,"="&amp;$A7,Concentrado!$B$2:$B$199, "=Campeche")</f>
        <v>3362</v>
      </c>
      <c r="C7" s="10">
        <f>SUMIFS(Concentrado!D$2:D$199,Concentrado!$A$2:$A$199,"="&amp;$A7,Concentrado!$B$2:$B$199, "=Campeche")</f>
        <v>3915</v>
      </c>
      <c r="D7" s="10">
        <f>SUMIFS(Concentrado!E$2:E$199,Concentrado!$A$2:$A$199,"="&amp;$A7,Concentrado!$B$2:$B$199, "=Campeche")</f>
        <v>452</v>
      </c>
      <c r="E7" s="10">
        <f>SUMIFS(Concentrado!F$2:F$199,Concentrado!$A$2:$A$199,"="&amp;$A7,Concentrado!$B$2:$B$199, "=Campeche")</f>
        <v>1936</v>
      </c>
      <c r="F7" s="10">
        <f>SUMIFS(Concentrado!G$2:G$199,Concentrado!$A$2:$A$199,"="&amp;$A7,Concentrado!$B$2:$B$199, "=Campeche")</f>
        <v>375</v>
      </c>
      <c r="G7" s="10">
        <f>SUMIFS(Concentrado!H$2:H$199,Concentrado!$A$2:$A$199,"="&amp;$A7,Concentrado!$B$2:$B$199, "=Campeche")</f>
        <v>40570</v>
      </c>
      <c r="H7" s="10">
        <f>SUMIFS(Concentrado!I$2:I$199,Concentrado!$A$2:$A$199,"="&amp;$A7,Concentrado!$B$2:$B$199, "=Campeche")</f>
        <v>0</v>
      </c>
      <c r="I7" s="10">
        <f>SUMIFS(Concentrado!J$2:J$199,Concentrado!$A$2:$A$199,"="&amp;$A7,Concentrado!$B$2:$B$199, "=Campeche")</f>
        <v>50610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I7" sqref="I7"/>
    </sheetView>
  </sheetViews>
  <sheetFormatPr baseColWidth="10" defaultRowHeight="15" x14ac:dyDescent="0.25"/>
  <cols>
    <col min="1" max="1" width="12.140625" customWidth="1"/>
    <col min="2" max="7" width="14.7109375" customWidth="1"/>
    <col min="8" max="8" width="18.7109375" customWidth="1"/>
    <col min="9" max="9" width="14.7109375" customWidth="1"/>
    <col min="10" max="11" width="11.7109375" customWidth="1"/>
    <col min="12" max="12" width="13.7109375" customWidth="1"/>
    <col min="13" max="13" width="11.7109375" customWidth="1"/>
  </cols>
  <sheetData>
    <row r="1" spans="1:9" s="3" customFormat="1" ht="14.25" x14ac:dyDescent="0.2">
      <c r="A1" s="1" t="s">
        <v>0</v>
      </c>
      <c r="B1" s="1" t="s">
        <v>40</v>
      </c>
      <c r="C1" s="1" t="s">
        <v>37</v>
      </c>
      <c r="D1" s="1" t="s">
        <v>36</v>
      </c>
      <c r="E1" s="1" t="s">
        <v>39</v>
      </c>
      <c r="F1" s="1" t="s">
        <v>41</v>
      </c>
      <c r="G1" s="1" t="s">
        <v>38</v>
      </c>
      <c r="H1" s="1" t="s">
        <v>2</v>
      </c>
      <c r="I1" s="1" t="s">
        <v>4</v>
      </c>
    </row>
    <row r="2" spans="1:9" x14ac:dyDescent="0.25">
      <c r="A2" s="7">
        <v>2017</v>
      </c>
      <c r="B2" s="10">
        <f>SUMIFS(Concentrado!C$2:C$199,Concentrado!$A$2:$A$199,"="&amp;$A2,Concentrado!$B$2:$B$199, "=Chiapas")</f>
        <v>7642</v>
      </c>
      <c r="C2" s="10">
        <f>SUMIFS(Concentrado!D$2:D$199,Concentrado!$A$2:$A$199,"="&amp;$A2,Concentrado!$B$2:$B$199, "=Chiapas")</f>
        <v>30771</v>
      </c>
      <c r="D2" s="10">
        <f>SUMIFS(Concentrado!E$2:E$199,Concentrado!$A$2:$A$199,"="&amp;$A2,Concentrado!$B$2:$B$199, "=Chiapas")</f>
        <v>1765</v>
      </c>
      <c r="E2" s="10">
        <f>SUMIFS(Concentrado!F$2:F$199,Concentrado!$A$2:$A$199,"="&amp;$A2,Concentrado!$B$2:$B$199, "=Chiapas")</f>
        <v>6104</v>
      </c>
      <c r="F2" s="10">
        <f>SUMIFS(Concentrado!G$2:G$199,Concentrado!$A$2:$A$199,"="&amp;$A2,Concentrado!$B$2:$B$199, "=Chiapas")</f>
        <v>1167</v>
      </c>
      <c r="G2" s="10">
        <f>SUMIFS(Concentrado!H$2:H$199,Concentrado!$A$2:$A$199,"="&amp;$A2,Concentrado!$B$2:$B$199, "=Chiapas")</f>
        <v>122036</v>
      </c>
      <c r="H2" s="10">
        <f>SUMIFS(Concentrado!I$2:I$199,Concentrado!$A$2:$A$199,"="&amp;$A2,Concentrado!$B$2:$B$199, "=Chiapas")</f>
        <v>1812</v>
      </c>
      <c r="I2" s="10">
        <f>SUMIFS(Concentrado!J$2:J$199,Concentrado!$A$2:$A$199,"="&amp;$A2,Concentrado!$B$2:$B$199, "=Chiapas")</f>
        <v>171297</v>
      </c>
    </row>
    <row r="3" spans="1:9" x14ac:dyDescent="0.25">
      <c r="A3" s="7">
        <v>2018</v>
      </c>
      <c r="B3" s="10">
        <f>SUMIFS(Concentrado!C$2:C$199,Concentrado!$A$2:$A$199,"="&amp;$A3,Concentrado!$B$2:$B$199, "=Chiapas")</f>
        <v>7692</v>
      </c>
      <c r="C3" s="10">
        <f>SUMIFS(Concentrado!D$2:D$199,Concentrado!$A$2:$A$199,"="&amp;$A3,Concentrado!$B$2:$B$199, "=Chiapas")</f>
        <v>29674</v>
      </c>
      <c r="D3" s="10">
        <f>SUMIFS(Concentrado!E$2:E$199,Concentrado!$A$2:$A$199,"="&amp;$A3,Concentrado!$B$2:$B$199, "=Chiapas")</f>
        <v>2375</v>
      </c>
      <c r="E3" s="10">
        <f>SUMIFS(Concentrado!F$2:F$199,Concentrado!$A$2:$A$199,"="&amp;$A3,Concentrado!$B$2:$B$199, "=Chiapas")</f>
        <v>8827</v>
      </c>
      <c r="F3" s="10">
        <f>SUMIFS(Concentrado!G$2:G$199,Concentrado!$A$2:$A$199,"="&amp;$A3,Concentrado!$B$2:$B$199, "=Chiapas")</f>
        <v>943</v>
      </c>
      <c r="G3" s="10">
        <f>SUMIFS(Concentrado!H$2:H$199,Concentrado!$A$2:$A$199,"="&amp;$A3,Concentrado!$B$2:$B$199, "=Chiapas")</f>
        <v>120071</v>
      </c>
      <c r="H3" s="10">
        <f>SUMIFS(Concentrado!I$2:I$199,Concentrado!$A$2:$A$199,"="&amp;$A3,Concentrado!$B$2:$B$199, "=Chiapas")</f>
        <v>3167</v>
      </c>
      <c r="I3" s="10">
        <f>SUMIFS(Concentrado!J$2:J$199,Concentrado!$A$2:$A$199,"="&amp;$A3,Concentrado!$B$2:$B$199, "=Chiapas")</f>
        <v>172749</v>
      </c>
    </row>
    <row r="4" spans="1:9" x14ac:dyDescent="0.25">
      <c r="A4" s="7">
        <v>2019</v>
      </c>
      <c r="B4" s="10">
        <f>SUMIFS(Concentrado!C$2:C$199,Concentrado!$A$2:$A$199,"="&amp;$A4,Concentrado!$B$2:$B$199, "=Chiapas")</f>
        <v>9044</v>
      </c>
      <c r="C4" s="10">
        <f>SUMIFS(Concentrado!D$2:D$199,Concentrado!$A$2:$A$199,"="&amp;$A4,Concentrado!$B$2:$B$199, "=Chiapas")</f>
        <v>27827</v>
      </c>
      <c r="D4" s="10">
        <f>SUMIFS(Concentrado!E$2:E$199,Concentrado!$A$2:$A$199,"="&amp;$A4,Concentrado!$B$2:$B$199, "=Chiapas")</f>
        <v>1918</v>
      </c>
      <c r="E4" s="10">
        <f>SUMIFS(Concentrado!F$2:F$199,Concentrado!$A$2:$A$199,"="&amp;$A4,Concentrado!$B$2:$B$199, "=Chiapas")</f>
        <v>8845</v>
      </c>
      <c r="F4" s="10">
        <f>SUMIFS(Concentrado!G$2:G$199,Concentrado!$A$2:$A$199,"="&amp;$A4,Concentrado!$B$2:$B$199, "=Chiapas")</f>
        <v>963</v>
      </c>
      <c r="G4" s="10">
        <f>SUMIFS(Concentrado!H$2:H$199,Concentrado!$A$2:$A$199,"="&amp;$A4,Concentrado!$B$2:$B$199, "=Chiapas")</f>
        <v>126078</v>
      </c>
      <c r="H4" s="10">
        <f>SUMIFS(Concentrado!I$2:I$199,Concentrado!$A$2:$A$199,"="&amp;$A4,Concentrado!$B$2:$B$199, "=Chiapas")</f>
        <v>4951</v>
      </c>
      <c r="I4" s="10">
        <f>SUMIFS(Concentrado!J$2:J$199,Concentrado!$A$2:$A$199,"="&amp;$A4,Concentrado!$B$2:$B$199, "=Chiapas")</f>
        <v>179626</v>
      </c>
    </row>
    <row r="5" spans="1:9" x14ac:dyDescent="0.25">
      <c r="A5" s="7">
        <v>2020</v>
      </c>
      <c r="B5" s="10">
        <f>SUMIFS(Concentrado!C$2:C$199,Concentrado!$A$2:$A$199,"="&amp;$A5,Concentrado!$B$2:$B$199, "=Chiapas")</f>
        <v>5082</v>
      </c>
      <c r="C5" s="10">
        <f>SUMIFS(Concentrado!D$2:D$199,Concentrado!$A$2:$A$199,"="&amp;$A5,Concentrado!$B$2:$B$199, "=Chiapas")</f>
        <v>19193</v>
      </c>
      <c r="D5" s="10">
        <f>SUMIFS(Concentrado!E$2:E$199,Concentrado!$A$2:$A$199,"="&amp;$A5,Concentrado!$B$2:$B$199, "=Chiapas")</f>
        <v>1082</v>
      </c>
      <c r="E5" s="10">
        <f>SUMIFS(Concentrado!F$2:F$199,Concentrado!$A$2:$A$199,"="&amp;$A5,Concentrado!$B$2:$B$199, "=Chiapas")</f>
        <v>6401</v>
      </c>
      <c r="F5" s="10">
        <f>SUMIFS(Concentrado!G$2:G$199,Concentrado!$A$2:$A$199,"="&amp;$A5,Concentrado!$B$2:$B$199, "=Chiapas")</f>
        <v>584</v>
      </c>
      <c r="G5" s="10">
        <f>SUMIFS(Concentrado!H$2:H$199,Concentrado!$A$2:$A$199,"="&amp;$A5,Concentrado!$B$2:$B$199, "=Chiapas")</f>
        <v>96482</v>
      </c>
      <c r="H5" s="10">
        <f>SUMIFS(Concentrado!I$2:I$199,Concentrado!$A$2:$A$199,"="&amp;$A5,Concentrado!$B$2:$B$199, "=Chiapas")</f>
        <v>0</v>
      </c>
      <c r="I5" s="10">
        <f>SUMIFS(Concentrado!J$2:J$199,Concentrado!$A$2:$A$199,"="&amp;$A5,Concentrado!$B$2:$B$199, "=Chiapas")</f>
        <v>128824</v>
      </c>
    </row>
    <row r="6" spans="1:9" x14ac:dyDescent="0.25">
      <c r="A6" s="7">
        <v>2021</v>
      </c>
      <c r="B6" s="10">
        <f>SUMIFS(Concentrado!C$2:C$199,Concentrado!$A$2:$A$199,"="&amp;$A6,Concentrado!$B$2:$B$199, "=Chiapas")</f>
        <v>5886</v>
      </c>
      <c r="C6" s="10">
        <f>SUMIFS(Concentrado!D$2:D$199,Concentrado!$A$2:$A$199,"="&amp;$A6,Concentrado!$B$2:$B$199, "=Chiapas")</f>
        <v>32031</v>
      </c>
      <c r="D6" s="10">
        <f>SUMIFS(Concentrado!E$2:E$199,Concentrado!$A$2:$A$199,"="&amp;$A6,Concentrado!$B$2:$B$199, "=Chiapas")</f>
        <v>1730</v>
      </c>
      <c r="E6" s="10">
        <f>SUMIFS(Concentrado!F$2:F$199,Concentrado!$A$2:$A$199,"="&amp;$A6,Concentrado!$B$2:$B$199, "=Chiapas")</f>
        <v>14891</v>
      </c>
      <c r="F6" s="10">
        <f>SUMIFS(Concentrado!G$2:G$199,Concentrado!$A$2:$A$199,"="&amp;$A6,Concentrado!$B$2:$B$199, "=Chiapas")</f>
        <v>935</v>
      </c>
      <c r="G6" s="10">
        <f>SUMIFS(Concentrado!H$2:H$199,Concentrado!$A$2:$A$199,"="&amp;$A6,Concentrado!$B$2:$B$199, "=Chiapas")</f>
        <v>141003</v>
      </c>
      <c r="H6" s="10">
        <f>SUMIFS(Concentrado!I$2:I$199,Concentrado!$A$2:$A$199,"="&amp;$A6,Concentrado!$B$2:$B$199, "=Chiapas")</f>
        <v>0</v>
      </c>
      <c r="I6" s="10">
        <f>SUMIFS(Concentrado!J$2:J$199,Concentrado!$A$2:$A$199,"="&amp;$A6,Concentrado!$B$2:$B$199, "=Chiapas")</f>
        <v>196476</v>
      </c>
    </row>
    <row r="7" spans="1:9" x14ac:dyDescent="0.25">
      <c r="A7" s="7">
        <v>2022</v>
      </c>
      <c r="B7" s="10">
        <f>SUMIFS(Concentrado!C$2:C$199,Concentrado!$A$2:$A$199,"="&amp;$A7,Concentrado!$B$2:$B$199, "=Chiapas")</f>
        <v>7021</v>
      </c>
      <c r="C7" s="10">
        <f>SUMIFS(Concentrado!D$2:D$199,Concentrado!$A$2:$A$199,"="&amp;$A7,Concentrado!$B$2:$B$199, "=Chiapas")</f>
        <v>37190</v>
      </c>
      <c r="D7" s="10">
        <f>SUMIFS(Concentrado!E$2:E$199,Concentrado!$A$2:$A$199,"="&amp;$A7,Concentrado!$B$2:$B$199, "=Chiapas")</f>
        <v>2923</v>
      </c>
      <c r="E7" s="10">
        <f>SUMIFS(Concentrado!F$2:F$199,Concentrado!$A$2:$A$199,"="&amp;$A7,Concentrado!$B$2:$B$199, "=Chiapas")</f>
        <v>21875</v>
      </c>
      <c r="F7" s="10">
        <f>SUMIFS(Concentrado!G$2:G$199,Concentrado!$A$2:$A$199,"="&amp;$A7,Concentrado!$B$2:$B$199, "=Chiapas")</f>
        <v>1190</v>
      </c>
      <c r="G7" s="10">
        <f>SUMIFS(Concentrado!H$2:H$199,Concentrado!$A$2:$A$199,"="&amp;$A7,Concentrado!$B$2:$B$199, "=Chiapas")</f>
        <v>183200</v>
      </c>
      <c r="H7" s="10">
        <f>SUMIFS(Concentrado!I$2:I$199,Concentrado!$A$2:$A$199,"="&amp;$A7,Concentrado!$B$2:$B$199, "=Chiapas")</f>
        <v>0</v>
      </c>
      <c r="I7" s="10">
        <f>SUMIFS(Concentrado!J$2:J$199,Concentrado!$A$2:$A$199,"="&amp;$A7,Concentrado!$B$2:$B$199, "=Chiapas")</f>
        <v>253399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I7" sqref="I7"/>
    </sheetView>
  </sheetViews>
  <sheetFormatPr baseColWidth="10" defaultRowHeight="15" x14ac:dyDescent="0.25"/>
  <cols>
    <col min="1" max="1" width="12.140625" customWidth="1"/>
    <col min="2" max="7" width="14.7109375" customWidth="1"/>
    <col min="8" max="8" width="18.7109375" customWidth="1"/>
    <col min="9" max="9" width="14.7109375" customWidth="1"/>
    <col min="10" max="11" width="11.7109375" customWidth="1"/>
    <col min="12" max="12" width="13.7109375" customWidth="1"/>
    <col min="13" max="13" width="11.7109375" customWidth="1"/>
  </cols>
  <sheetData>
    <row r="1" spans="1:9" s="3" customFormat="1" ht="14.25" x14ac:dyDescent="0.2">
      <c r="A1" s="1" t="s">
        <v>0</v>
      </c>
      <c r="B1" s="1" t="s">
        <v>40</v>
      </c>
      <c r="C1" s="1" t="s">
        <v>37</v>
      </c>
      <c r="D1" s="1" t="s">
        <v>36</v>
      </c>
      <c r="E1" s="1" t="s">
        <v>39</v>
      </c>
      <c r="F1" s="1" t="s">
        <v>41</v>
      </c>
      <c r="G1" s="1" t="s">
        <v>38</v>
      </c>
      <c r="H1" s="1" t="s">
        <v>2</v>
      </c>
      <c r="I1" s="1" t="s">
        <v>4</v>
      </c>
    </row>
    <row r="2" spans="1:9" x14ac:dyDescent="0.25">
      <c r="A2" s="7">
        <v>2017</v>
      </c>
      <c r="B2" s="10">
        <f>SUMIFS(Concentrado!C$2:C$199,Concentrado!$A$2:$A$199,"="&amp;$A2,Concentrado!$B$2:$B$199, "=Chihuahua")</f>
        <v>8637</v>
      </c>
      <c r="C2" s="10">
        <f>SUMIFS(Concentrado!D$2:D$199,Concentrado!$A$2:$A$199,"="&amp;$A2,Concentrado!$B$2:$B$199, "=Chihuahua")</f>
        <v>17130</v>
      </c>
      <c r="D2" s="10">
        <f>SUMIFS(Concentrado!E$2:E$199,Concentrado!$A$2:$A$199,"="&amp;$A2,Concentrado!$B$2:$B$199, "=Chihuahua")</f>
        <v>1432</v>
      </c>
      <c r="E2" s="10">
        <f>SUMIFS(Concentrado!F$2:F$199,Concentrado!$A$2:$A$199,"="&amp;$A2,Concentrado!$B$2:$B$199, "=Chihuahua")</f>
        <v>13911</v>
      </c>
      <c r="F2" s="10">
        <f>SUMIFS(Concentrado!G$2:G$199,Concentrado!$A$2:$A$199,"="&amp;$A2,Concentrado!$B$2:$B$199, "=Chihuahua")</f>
        <v>342</v>
      </c>
      <c r="G2" s="10">
        <f>SUMIFS(Concentrado!H$2:H$199,Concentrado!$A$2:$A$199,"="&amp;$A2,Concentrado!$B$2:$B$199, "=Chihuahua")</f>
        <v>124898</v>
      </c>
      <c r="H2" s="10">
        <f>SUMIFS(Concentrado!I$2:I$199,Concentrado!$A$2:$A$199,"="&amp;$A2,Concentrado!$B$2:$B$199, "=Chihuahua")</f>
        <v>4006</v>
      </c>
      <c r="I2" s="10">
        <f>SUMIFS(Concentrado!J$2:J$199,Concentrado!$A$2:$A$199,"="&amp;$A2,Concentrado!$B$2:$B$199, "=Chihuahua")</f>
        <v>170356</v>
      </c>
    </row>
    <row r="3" spans="1:9" x14ac:dyDescent="0.25">
      <c r="A3" s="7">
        <v>2018</v>
      </c>
      <c r="B3" s="10">
        <f>SUMIFS(Concentrado!C$2:C$199,Concentrado!$A$2:$A$199,"="&amp;$A3,Concentrado!$B$2:$B$199, "=Chihuahua")</f>
        <v>9812</v>
      </c>
      <c r="C3" s="10">
        <f>SUMIFS(Concentrado!D$2:D$199,Concentrado!$A$2:$A$199,"="&amp;$A3,Concentrado!$B$2:$B$199, "=Chihuahua")</f>
        <v>19802</v>
      </c>
      <c r="D3" s="10">
        <f>SUMIFS(Concentrado!E$2:E$199,Concentrado!$A$2:$A$199,"="&amp;$A3,Concentrado!$B$2:$B$199, "=Chihuahua")</f>
        <v>1754</v>
      </c>
      <c r="E3" s="10">
        <f>SUMIFS(Concentrado!F$2:F$199,Concentrado!$A$2:$A$199,"="&amp;$A3,Concentrado!$B$2:$B$199, "=Chihuahua")</f>
        <v>15233</v>
      </c>
      <c r="F3" s="10">
        <f>SUMIFS(Concentrado!G$2:G$199,Concentrado!$A$2:$A$199,"="&amp;$A3,Concentrado!$B$2:$B$199, "=Chihuahua")</f>
        <v>512</v>
      </c>
      <c r="G3" s="10">
        <f>SUMIFS(Concentrado!H$2:H$199,Concentrado!$A$2:$A$199,"="&amp;$A3,Concentrado!$B$2:$B$199, "=Chihuahua")</f>
        <v>130065</v>
      </c>
      <c r="H3" s="10">
        <f>SUMIFS(Concentrado!I$2:I$199,Concentrado!$A$2:$A$199,"="&amp;$A3,Concentrado!$B$2:$B$199, "=Chihuahua")</f>
        <v>2497</v>
      </c>
      <c r="I3" s="10">
        <f>SUMIFS(Concentrado!J$2:J$199,Concentrado!$A$2:$A$199,"="&amp;$A3,Concentrado!$B$2:$B$199, "=Chihuahua")</f>
        <v>179675</v>
      </c>
    </row>
    <row r="4" spans="1:9" x14ac:dyDescent="0.25">
      <c r="A4" s="7">
        <v>2019</v>
      </c>
      <c r="B4" s="10">
        <f>SUMIFS(Concentrado!C$2:C$199,Concentrado!$A$2:$A$199,"="&amp;$A4,Concentrado!$B$2:$B$199, "=Chihuahua")</f>
        <v>10345</v>
      </c>
      <c r="C4" s="10">
        <f>SUMIFS(Concentrado!D$2:D$199,Concentrado!$A$2:$A$199,"="&amp;$A4,Concentrado!$B$2:$B$199, "=Chihuahua")</f>
        <v>19312</v>
      </c>
      <c r="D4" s="10">
        <f>SUMIFS(Concentrado!E$2:E$199,Concentrado!$A$2:$A$199,"="&amp;$A4,Concentrado!$B$2:$B$199, "=Chihuahua")</f>
        <v>1875</v>
      </c>
      <c r="E4" s="10">
        <f>SUMIFS(Concentrado!F$2:F$199,Concentrado!$A$2:$A$199,"="&amp;$A4,Concentrado!$B$2:$B$199, "=Chihuahua")</f>
        <v>15632</v>
      </c>
      <c r="F4" s="10">
        <f>SUMIFS(Concentrado!G$2:G$199,Concentrado!$A$2:$A$199,"="&amp;$A4,Concentrado!$B$2:$B$199, "=Chihuahua")</f>
        <v>462</v>
      </c>
      <c r="G4" s="10">
        <f>SUMIFS(Concentrado!H$2:H$199,Concentrado!$A$2:$A$199,"="&amp;$A4,Concentrado!$B$2:$B$199, "=Chihuahua")</f>
        <v>126840</v>
      </c>
      <c r="H4" s="10">
        <f>SUMIFS(Concentrado!I$2:I$199,Concentrado!$A$2:$A$199,"="&amp;$A4,Concentrado!$B$2:$B$199, "=Chihuahua")</f>
        <v>1504</v>
      </c>
      <c r="I4" s="10">
        <f>SUMIFS(Concentrado!J$2:J$199,Concentrado!$A$2:$A$199,"="&amp;$A4,Concentrado!$B$2:$B$199, "=Chihuahua")</f>
        <v>175970</v>
      </c>
    </row>
    <row r="5" spans="1:9" x14ac:dyDescent="0.25">
      <c r="A5" s="7">
        <v>2020</v>
      </c>
      <c r="B5" s="10">
        <f>SUMIFS(Concentrado!C$2:C$199,Concentrado!$A$2:$A$199,"="&amp;$A5,Concentrado!$B$2:$B$199, "=Chihuahua")</f>
        <v>5667</v>
      </c>
      <c r="C5" s="10">
        <f>SUMIFS(Concentrado!D$2:D$199,Concentrado!$A$2:$A$199,"="&amp;$A5,Concentrado!$B$2:$B$199, "=Chihuahua")</f>
        <v>12707</v>
      </c>
      <c r="D5" s="10">
        <f>SUMIFS(Concentrado!E$2:E$199,Concentrado!$A$2:$A$199,"="&amp;$A5,Concentrado!$B$2:$B$199, "=Chihuahua")</f>
        <v>1033</v>
      </c>
      <c r="E5" s="10">
        <f>SUMIFS(Concentrado!F$2:F$199,Concentrado!$A$2:$A$199,"="&amp;$A5,Concentrado!$B$2:$B$199, "=Chihuahua")</f>
        <v>14239</v>
      </c>
      <c r="F5" s="10">
        <f>SUMIFS(Concentrado!G$2:G$199,Concentrado!$A$2:$A$199,"="&amp;$A5,Concentrado!$B$2:$B$199, "=Chihuahua")</f>
        <v>334</v>
      </c>
      <c r="G5" s="10">
        <f>SUMIFS(Concentrado!H$2:H$199,Concentrado!$A$2:$A$199,"="&amp;$A5,Concentrado!$B$2:$B$199, "=Chihuahua")</f>
        <v>110887</v>
      </c>
      <c r="H5" s="10">
        <f>SUMIFS(Concentrado!I$2:I$199,Concentrado!$A$2:$A$199,"="&amp;$A5,Concentrado!$B$2:$B$199, "=Chihuahua")</f>
        <v>0</v>
      </c>
      <c r="I5" s="10">
        <f>SUMIFS(Concentrado!J$2:J$199,Concentrado!$A$2:$A$199,"="&amp;$A5,Concentrado!$B$2:$B$199, "=Chihuahua")</f>
        <v>144867</v>
      </c>
    </row>
    <row r="6" spans="1:9" x14ac:dyDescent="0.25">
      <c r="A6" s="7">
        <v>2021</v>
      </c>
      <c r="B6" s="10">
        <f>SUMIFS(Concentrado!C$2:C$199,Concentrado!$A$2:$A$199,"="&amp;$A6,Concentrado!$B$2:$B$199, "=Chihuahua")</f>
        <v>7636</v>
      </c>
      <c r="C6" s="10">
        <f>SUMIFS(Concentrado!D$2:D$199,Concentrado!$A$2:$A$199,"="&amp;$A6,Concentrado!$B$2:$B$199, "=Chihuahua")</f>
        <v>13271</v>
      </c>
      <c r="D6" s="10">
        <f>SUMIFS(Concentrado!E$2:E$199,Concentrado!$A$2:$A$199,"="&amp;$A6,Concentrado!$B$2:$B$199, "=Chihuahua")</f>
        <v>1321</v>
      </c>
      <c r="E6" s="10">
        <f>SUMIFS(Concentrado!F$2:F$199,Concentrado!$A$2:$A$199,"="&amp;$A6,Concentrado!$B$2:$B$199, "=Chihuahua")</f>
        <v>14682</v>
      </c>
      <c r="F6" s="10">
        <f>SUMIFS(Concentrado!G$2:G$199,Concentrado!$A$2:$A$199,"="&amp;$A6,Concentrado!$B$2:$B$199, "=Chihuahua")</f>
        <v>281</v>
      </c>
      <c r="G6" s="10">
        <f>SUMIFS(Concentrado!H$2:H$199,Concentrado!$A$2:$A$199,"="&amp;$A6,Concentrado!$B$2:$B$199, "=Chihuahua")</f>
        <v>123156</v>
      </c>
      <c r="H6" s="10">
        <f>SUMIFS(Concentrado!I$2:I$199,Concentrado!$A$2:$A$199,"="&amp;$A6,Concentrado!$B$2:$B$199, "=Chihuahua")</f>
        <v>0</v>
      </c>
      <c r="I6" s="10">
        <f>SUMIFS(Concentrado!J$2:J$199,Concentrado!$A$2:$A$199,"="&amp;$A6,Concentrado!$B$2:$B$199, "=Chihuahua")</f>
        <v>160347</v>
      </c>
    </row>
    <row r="7" spans="1:9" x14ac:dyDescent="0.25">
      <c r="A7" s="7">
        <v>2022</v>
      </c>
      <c r="B7" s="10">
        <f>SUMIFS(Concentrado!C$2:C$199,Concentrado!$A$2:$A$199,"="&amp;$A7,Concentrado!$B$2:$B$199, "=Chihuahua")</f>
        <v>8728</v>
      </c>
      <c r="C7" s="10">
        <f>SUMIFS(Concentrado!D$2:D$199,Concentrado!$A$2:$A$199,"="&amp;$A7,Concentrado!$B$2:$B$199, "=Chihuahua")</f>
        <v>15020</v>
      </c>
      <c r="D7" s="10">
        <f>SUMIFS(Concentrado!E$2:E$199,Concentrado!$A$2:$A$199,"="&amp;$A7,Concentrado!$B$2:$B$199, "=Chihuahua")</f>
        <v>2072</v>
      </c>
      <c r="E7" s="10">
        <f>SUMIFS(Concentrado!F$2:F$199,Concentrado!$A$2:$A$199,"="&amp;$A7,Concentrado!$B$2:$B$199, "=Chihuahua")</f>
        <v>13438</v>
      </c>
      <c r="F7" s="10">
        <f>SUMIFS(Concentrado!G$2:G$199,Concentrado!$A$2:$A$199,"="&amp;$A7,Concentrado!$B$2:$B$199, "=Chihuahua")</f>
        <v>260</v>
      </c>
      <c r="G7" s="10">
        <f>SUMIFS(Concentrado!H$2:H$199,Concentrado!$A$2:$A$199,"="&amp;$A7,Concentrado!$B$2:$B$199, "=Chihuahua")</f>
        <v>127560</v>
      </c>
      <c r="H7" s="10">
        <f>SUMIFS(Concentrado!I$2:I$199,Concentrado!$A$2:$A$199,"="&amp;$A7,Concentrado!$B$2:$B$199, "=Chihuahua")</f>
        <v>0</v>
      </c>
      <c r="I7" s="10">
        <f>SUMIFS(Concentrado!J$2:J$199,Concentrado!$A$2:$A$199,"="&amp;$A7,Concentrado!$B$2:$B$199, "=Chihuahua")</f>
        <v>167078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I7" sqref="I7"/>
    </sheetView>
  </sheetViews>
  <sheetFormatPr baseColWidth="10" defaultRowHeight="15" x14ac:dyDescent="0.25"/>
  <cols>
    <col min="1" max="1" width="12.140625" customWidth="1"/>
    <col min="2" max="7" width="14.7109375" customWidth="1"/>
    <col min="8" max="8" width="18.7109375" customWidth="1"/>
    <col min="9" max="9" width="14.7109375" customWidth="1"/>
    <col min="10" max="11" width="11.7109375" customWidth="1"/>
    <col min="12" max="12" width="13.7109375" customWidth="1"/>
    <col min="13" max="13" width="11.7109375" customWidth="1"/>
  </cols>
  <sheetData>
    <row r="1" spans="1:9" s="3" customFormat="1" ht="14.25" x14ac:dyDescent="0.2">
      <c r="A1" s="1" t="s">
        <v>0</v>
      </c>
      <c r="B1" s="1" t="s">
        <v>40</v>
      </c>
      <c r="C1" s="1" t="s">
        <v>37</v>
      </c>
      <c r="D1" s="1" t="s">
        <v>36</v>
      </c>
      <c r="E1" s="1" t="s">
        <v>39</v>
      </c>
      <c r="F1" s="1" t="s">
        <v>41</v>
      </c>
      <c r="G1" s="1" t="s">
        <v>38</v>
      </c>
      <c r="H1" s="1" t="s">
        <v>2</v>
      </c>
      <c r="I1" s="1" t="s">
        <v>4</v>
      </c>
    </row>
    <row r="2" spans="1:9" x14ac:dyDescent="0.25">
      <c r="A2" s="7">
        <v>2017</v>
      </c>
      <c r="B2" s="10">
        <f>SUMIFS(Concentrado!C$2:C$199,Concentrado!$A$2:$A$199,"="&amp;$A2,Concentrado!$B$2:$B$199, "=Ciudad de México")</f>
        <v>55727</v>
      </c>
      <c r="C2" s="10">
        <f>SUMIFS(Concentrado!D$2:D$199,Concentrado!$A$2:$A$199,"="&amp;$A2,Concentrado!$B$2:$B$199, "=Ciudad de México")</f>
        <v>54342</v>
      </c>
      <c r="D2" s="10">
        <f>SUMIFS(Concentrado!E$2:E$199,Concentrado!$A$2:$A$199,"="&amp;$A2,Concentrado!$B$2:$B$199, "=Ciudad de México")</f>
        <v>5556</v>
      </c>
      <c r="E2" s="10">
        <f>SUMIFS(Concentrado!F$2:F$199,Concentrado!$A$2:$A$199,"="&amp;$A2,Concentrado!$B$2:$B$199, "=Ciudad de México")</f>
        <v>42758</v>
      </c>
      <c r="F2" s="10">
        <f>SUMIFS(Concentrado!G$2:G$199,Concentrado!$A$2:$A$199,"="&amp;$A2,Concentrado!$B$2:$B$199, "=Ciudad de México")</f>
        <v>2375</v>
      </c>
      <c r="G2" s="10">
        <f>SUMIFS(Concentrado!H$2:H$199,Concentrado!$A$2:$A$199,"="&amp;$A2,Concentrado!$B$2:$B$199, "=Ciudad de México")</f>
        <v>198147</v>
      </c>
      <c r="H2" s="10">
        <f>SUMIFS(Concentrado!I$2:I$199,Concentrado!$A$2:$A$199,"="&amp;$A2,Concentrado!$B$2:$B$199, "=Ciudad de México")</f>
        <v>17614</v>
      </c>
      <c r="I2" s="10">
        <f>SUMIFS(Concentrado!J$2:J$199,Concentrado!$A$2:$A$199,"="&amp;$A2,Concentrado!$B$2:$B$199, "=Ciudad de México")</f>
        <v>376519</v>
      </c>
    </row>
    <row r="3" spans="1:9" x14ac:dyDescent="0.25">
      <c r="A3" s="7">
        <v>2018</v>
      </c>
      <c r="B3" s="10">
        <f>SUMIFS(Concentrado!C$2:C$199,Concentrado!$A$2:$A$199,"="&amp;$A3,Concentrado!$B$2:$B$199, "=Ciudad de México")</f>
        <v>55484</v>
      </c>
      <c r="C3" s="10">
        <f>SUMIFS(Concentrado!D$2:D$199,Concentrado!$A$2:$A$199,"="&amp;$A3,Concentrado!$B$2:$B$199, "=Ciudad de México")</f>
        <v>48334</v>
      </c>
      <c r="D3" s="10">
        <f>SUMIFS(Concentrado!E$2:E$199,Concentrado!$A$2:$A$199,"="&amp;$A3,Concentrado!$B$2:$B$199, "=Ciudad de México")</f>
        <v>6685</v>
      </c>
      <c r="E3" s="10">
        <f>SUMIFS(Concentrado!F$2:F$199,Concentrado!$A$2:$A$199,"="&amp;$A3,Concentrado!$B$2:$B$199, "=Ciudad de México")</f>
        <v>42796</v>
      </c>
      <c r="F3" s="10">
        <f>SUMIFS(Concentrado!G$2:G$199,Concentrado!$A$2:$A$199,"="&amp;$A3,Concentrado!$B$2:$B$199, "=Ciudad de México")</f>
        <v>3093</v>
      </c>
      <c r="G3" s="10">
        <f>SUMIFS(Concentrado!H$2:H$199,Concentrado!$A$2:$A$199,"="&amp;$A3,Concentrado!$B$2:$B$199, "=Ciudad de México")</f>
        <v>191295</v>
      </c>
      <c r="H3" s="10">
        <f>SUMIFS(Concentrado!I$2:I$199,Concentrado!$A$2:$A$199,"="&amp;$A3,Concentrado!$B$2:$B$199, "=Ciudad de México")</f>
        <v>10666</v>
      </c>
      <c r="I3" s="10">
        <f>SUMIFS(Concentrado!J$2:J$199,Concentrado!$A$2:$A$199,"="&amp;$A3,Concentrado!$B$2:$B$199, "=Ciudad de México")</f>
        <v>358353</v>
      </c>
    </row>
    <row r="4" spans="1:9" x14ac:dyDescent="0.25">
      <c r="A4" s="7">
        <v>2019</v>
      </c>
      <c r="B4" s="10">
        <f>SUMIFS(Concentrado!C$2:C$199,Concentrado!$A$2:$A$199,"="&amp;$A4,Concentrado!$B$2:$B$199, "=Ciudad de México")</f>
        <v>44822</v>
      </c>
      <c r="C4" s="10">
        <f>SUMIFS(Concentrado!D$2:D$199,Concentrado!$A$2:$A$199,"="&amp;$A4,Concentrado!$B$2:$B$199, "=Ciudad de México")</f>
        <v>47855</v>
      </c>
      <c r="D4" s="10">
        <f>SUMIFS(Concentrado!E$2:E$199,Concentrado!$A$2:$A$199,"="&amp;$A4,Concentrado!$B$2:$B$199, "=Ciudad de México")</f>
        <v>6309</v>
      </c>
      <c r="E4" s="10">
        <f>SUMIFS(Concentrado!F$2:F$199,Concentrado!$A$2:$A$199,"="&amp;$A4,Concentrado!$B$2:$B$199, "=Ciudad de México")</f>
        <v>40491</v>
      </c>
      <c r="F4" s="10">
        <f>SUMIFS(Concentrado!G$2:G$199,Concentrado!$A$2:$A$199,"="&amp;$A4,Concentrado!$B$2:$B$199, "=Ciudad de México")</f>
        <v>1581</v>
      </c>
      <c r="G4" s="10">
        <f>SUMIFS(Concentrado!H$2:H$199,Concentrado!$A$2:$A$199,"="&amp;$A4,Concentrado!$B$2:$B$199, "=Ciudad de México")</f>
        <v>199588</v>
      </c>
      <c r="H4" s="10">
        <f>SUMIFS(Concentrado!I$2:I$199,Concentrado!$A$2:$A$199,"="&amp;$A4,Concentrado!$B$2:$B$199, "=Ciudad de México")</f>
        <v>42</v>
      </c>
      <c r="I4" s="10">
        <f>SUMIFS(Concentrado!J$2:J$199,Concentrado!$A$2:$A$199,"="&amp;$A4,Concentrado!$B$2:$B$199, "=Ciudad de México")</f>
        <v>340688</v>
      </c>
    </row>
    <row r="5" spans="1:9" x14ac:dyDescent="0.25">
      <c r="A5" s="7">
        <v>2020</v>
      </c>
      <c r="B5" s="10">
        <f>SUMIFS(Concentrado!C$2:C$199,Concentrado!$A$2:$A$199,"="&amp;$A5,Concentrado!$B$2:$B$199, "=Ciudad de México")</f>
        <v>25303</v>
      </c>
      <c r="C5" s="10">
        <f>SUMIFS(Concentrado!D$2:D$199,Concentrado!$A$2:$A$199,"="&amp;$A5,Concentrado!$B$2:$B$199, "=Ciudad de México")</f>
        <v>33759</v>
      </c>
      <c r="D5" s="10">
        <f>SUMIFS(Concentrado!E$2:E$199,Concentrado!$A$2:$A$199,"="&amp;$A5,Concentrado!$B$2:$B$199, "=Ciudad de México")</f>
        <v>4470</v>
      </c>
      <c r="E5" s="10">
        <f>SUMIFS(Concentrado!F$2:F$199,Concentrado!$A$2:$A$199,"="&amp;$A5,Concentrado!$B$2:$B$199, "=Ciudad de México")</f>
        <v>29453</v>
      </c>
      <c r="F5" s="10">
        <f>SUMIFS(Concentrado!G$2:G$199,Concentrado!$A$2:$A$199,"="&amp;$A5,Concentrado!$B$2:$B$199, "=Ciudad de México")</f>
        <v>1427</v>
      </c>
      <c r="G5" s="10">
        <f>SUMIFS(Concentrado!H$2:H$199,Concentrado!$A$2:$A$199,"="&amp;$A5,Concentrado!$B$2:$B$199, "=Ciudad de México")</f>
        <v>175627</v>
      </c>
      <c r="H5" s="10">
        <f>SUMIFS(Concentrado!I$2:I$199,Concentrado!$A$2:$A$199,"="&amp;$A5,Concentrado!$B$2:$B$199, "=Ciudad de México")</f>
        <v>10781</v>
      </c>
      <c r="I5" s="10">
        <f>SUMIFS(Concentrado!J$2:J$199,Concentrado!$A$2:$A$199,"="&amp;$A5,Concentrado!$B$2:$B$199, "=Ciudad de México")</f>
        <v>280820</v>
      </c>
    </row>
    <row r="6" spans="1:9" x14ac:dyDescent="0.25">
      <c r="A6" s="7">
        <v>2021</v>
      </c>
      <c r="B6" s="10">
        <f>SUMIFS(Concentrado!C$2:C$199,Concentrado!$A$2:$A$199,"="&amp;$A6,Concentrado!$B$2:$B$199, "=Ciudad de México")</f>
        <v>26416</v>
      </c>
      <c r="C6" s="10">
        <f>SUMIFS(Concentrado!D$2:D$199,Concentrado!$A$2:$A$199,"="&amp;$A6,Concentrado!$B$2:$B$199, "=Ciudad de México")</f>
        <v>33666</v>
      </c>
      <c r="D6" s="10">
        <f>SUMIFS(Concentrado!E$2:E$199,Concentrado!$A$2:$A$199,"="&amp;$A6,Concentrado!$B$2:$B$199, "=Ciudad de México")</f>
        <v>5729</v>
      </c>
      <c r="E6" s="10">
        <f>SUMIFS(Concentrado!F$2:F$199,Concentrado!$A$2:$A$199,"="&amp;$A6,Concentrado!$B$2:$B$199, "=Ciudad de México")</f>
        <v>29562</v>
      </c>
      <c r="F6" s="10">
        <f>SUMIFS(Concentrado!G$2:G$199,Concentrado!$A$2:$A$199,"="&amp;$A6,Concentrado!$B$2:$B$199, "=Ciudad de México")</f>
        <v>2036</v>
      </c>
      <c r="G6" s="10">
        <f>SUMIFS(Concentrado!H$2:H$199,Concentrado!$A$2:$A$199,"="&amp;$A6,Concentrado!$B$2:$B$199, "=Ciudad de México")</f>
        <v>170403</v>
      </c>
      <c r="H6" s="10">
        <f>SUMIFS(Concentrado!I$2:I$199,Concentrado!$A$2:$A$199,"="&amp;$A6,Concentrado!$B$2:$B$199, "=Ciudad de México")</f>
        <v>15382</v>
      </c>
      <c r="I6" s="10">
        <f>SUMIFS(Concentrado!J$2:J$199,Concentrado!$A$2:$A$199,"="&amp;$A6,Concentrado!$B$2:$B$199, "=Ciudad de México")</f>
        <v>283194</v>
      </c>
    </row>
    <row r="7" spans="1:9" x14ac:dyDescent="0.25">
      <c r="A7" s="7">
        <v>2022</v>
      </c>
      <c r="B7" s="10">
        <f>SUMIFS(Concentrado!C$2:C$199,Concentrado!$A$2:$A$199,"="&amp;$A7,Concentrado!$B$2:$B$199, "=Ciudad de México")</f>
        <v>28607</v>
      </c>
      <c r="C7" s="10">
        <f>SUMIFS(Concentrado!D$2:D$199,Concentrado!$A$2:$A$199,"="&amp;$A7,Concentrado!$B$2:$B$199, "=Ciudad de México")</f>
        <v>38240</v>
      </c>
      <c r="D7" s="10">
        <f>SUMIFS(Concentrado!E$2:E$199,Concentrado!$A$2:$A$199,"="&amp;$A7,Concentrado!$B$2:$B$199, "=Ciudad de México")</f>
        <v>4101</v>
      </c>
      <c r="E7" s="10">
        <f>SUMIFS(Concentrado!F$2:F$199,Concentrado!$A$2:$A$199,"="&amp;$A7,Concentrado!$B$2:$B$199, "=Ciudad de México")</f>
        <v>18501</v>
      </c>
      <c r="F7" s="10">
        <f>SUMIFS(Concentrado!G$2:G$199,Concentrado!$A$2:$A$199,"="&amp;$A7,Concentrado!$B$2:$B$199, "=Ciudad de México")</f>
        <v>1698</v>
      </c>
      <c r="G7" s="10">
        <f>SUMIFS(Concentrado!H$2:H$199,Concentrado!$A$2:$A$199,"="&amp;$A7,Concentrado!$B$2:$B$199, "=Ciudad de México")</f>
        <v>176047</v>
      </c>
      <c r="H7" s="10">
        <f>SUMIFS(Concentrado!I$2:I$199,Concentrado!$A$2:$A$199,"="&amp;$A7,Concentrado!$B$2:$B$199, "=Ciudad de México")</f>
        <v>0</v>
      </c>
      <c r="I7" s="10">
        <f>SUMIFS(Concentrado!J$2:J$199,Concentrado!$A$2:$A$199,"="&amp;$A7,Concentrado!$B$2:$B$199, "=Ciudad de México")</f>
        <v>267194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34</vt:i4>
      </vt:variant>
    </vt:vector>
  </HeadingPairs>
  <TitlesOfParts>
    <vt:vector size="34" baseType="lpstr">
      <vt:lpstr>Concentrado</vt:lpstr>
      <vt:lpstr>NACIONAL</vt:lpstr>
      <vt:lpstr>AGS</vt:lpstr>
      <vt:lpstr>BC</vt:lpstr>
      <vt:lpstr>BCS</vt:lpstr>
      <vt:lpstr>CAMP</vt:lpstr>
      <vt:lpstr>CHIS</vt:lpstr>
      <vt:lpstr>CHI</vt:lpstr>
      <vt:lpstr>CDMX</vt:lpstr>
      <vt:lpstr>COAH</vt:lpstr>
      <vt:lpstr>COL</vt:lpstr>
      <vt:lpstr>DGO</vt:lpstr>
      <vt:lpstr>GTO</vt:lpstr>
      <vt:lpstr>GRO</vt:lpstr>
      <vt:lpstr>HGO</vt:lpstr>
      <vt:lpstr>JAL</vt:lpstr>
      <vt:lpstr>MEX</vt:lpstr>
      <vt:lpstr>MICH</vt:lpstr>
      <vt:lpstr>MOR</vt:lpstr>
      <vt:lpstr>NAY</vt:lpstr>
      <vt:lpstr>NL</vt:lpstr>
      <vt:lpstr>OAX</vt:lpstr>
      <vt:lpstr>PUE</vt:lpstr>
      <vt:lpstr>QRO</vt:lpstr>
      <vt:lpstr>QROO</vt:lpstr>
      <vt:lpstr>SLP</vt:lpstr>
      <vt:lpstr>SIN</vt:lpstr>
      <vt:lpstr>SON</vt:lpstr>
      <vt:lpstr>TAB</vt:lpstr>
      <vt:lpstr>TAMPS</vt:lpstr>
      <vt:lpstr>TLAX</vt:lpstr>
      <vt:lpstr>VER</vt:lpstr>
      <vt:lpstr>YUC</vt:lpstr>
      <vt:lpstr>ZAC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dcterms:created xsi:type="dcterms:W3CDTF">2019-03-12T16:50:24Z</dcterms:created>
  <dcterms:modified xsi:type="dcterms:W3CDTF">2023-01-02T19:44:30Z</dcterms:modified>
</cp:coreProperties>
</file>