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_1\SOLICITUD_INFORMACION\nuevos_archivos\URGENCIAS_2022\Urgencias\Por año\"/>
    </mc:Choice>
  </mc:AlternateContent>
  <bookViews>
    <workbookView xWindow="28680" yWindow="-120" windowWidth="29040" windowHeight="15840" tabRatio="862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Concentrado!$A$1:$C$1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4" l="1"/>
  <c r="L7" i="4"/>
  <c r="K7" i="4"/>
  <c r="J7" i="4"/>
  <c r="I7" i="4"/>
  <c r="H7" i="4"/>
  <c r="G7" i="4"/>
  <c r="F7" i="4"/>
  <c r="E7" i="4"/>
  <c r="D7" i="4"/>
  <c r="C7" i="4"/>
  <c r="B7" i="4"/>
  <c r="N6" i="4"/>
  <c r="M6" i="4"/>
  <c r="L6" i="4"/>
  <c r="K6" i="4"/>
  <c r="J6" i="4"/>
  <c r="I6" i="4"/>
  <c r="H6" i="4"/>
  <c r="G6" i="4"/>
  <c r="F6" i="4"/>
  <c r="E6" i="4"/>
  <c r="D6" i="4"/>
  <c r="C6" i="4"/>
  <c r="B6" i="4"/>
  <c r="N5" i="4"/>
  <c r="M5" i="4"/>
  <c r="L5" i="4"/>
  <c r="K5" i="4"/>
  <c r="J5" i="4"/>
  <c r="I5" i="4"/>
  <c r="H5" i="4"/>
  <c r="G5" i="4"/>
  <c r="F5" i="4"/>
  <c r="E5" i="4"/>
  <c r="D5" i="4"/>
  <c r="C5" i="4"/>
  <c r="B5" i="4"/>
  <c r="N4" i="4"/>
  <c r="M4" i="4"/>
  <c r="L4" i="4"/>
  <c r="K4" i="4"/>
  <c r="J4" i="4"/>
  <c r="I4" i="4"/>
  <c r="H4" i="4"/>
  <c r="G4" i="4"/>
  <c r="F4" i="4"/>
  <c r="E4" i="4"/>
  <c r="D4" i="4"/>
  <c r="C4" i="4"/>
  <c r="B4" i="4"/>
  <c r="N3" i="4"/>
  <c r="M3" i="4"/>
  <c r="L3" i="4"/>
  <c r="K3" i="4"/>
  <c r="J3" i="4"/>
  <c r="I3" i="4"/>
  <c r="H3" i="4"/>
  <c r="G3" i="4"/>
  <c r="F3" i="4"/>
  <c r="E3" i="4"/>
  <c r="D3" i="4"/>
  <c r="C3" i="4"/>
  <c r="B3" i="4"/>
  <c r="N2" i="4"/>
  <c r="M2" i="4"/>
  <c r="L2" i="4"/>
  <c r="K2" i="4"/>
  <c r="J2" i="4"/>
  <c r="I2" i="4"/>
  <c r="H2" i="4"/>
  <c r="G2" i="4"/>
  <c r="F2" i="4"/>
  <c r="E2" i="4"/>
  <c r="D2" i="4"/>
  <c r="C2" i="4"/>
  <c r="B2" i="4"/>
  <c r="M7" i="5"/>
  <c r="L7" i="5"/>
  <c r="K7" i="5"/>
  <c r="J7" i="5"/>
  <c r="I7" i="5"/>
  <c r="H7" i="5"/>
  <c r="G7" i="5"/>
  <c r="F7" i="5"/>
  <c r="E7" i="5"/>
  <c r="D7" i="5"/>
  <c r="C7" i="5"/>
  <c r="B7" i="5"/>
  <c r="N6" i="5"/>
  <c r="M6" i="5"/>
  <c r="L6" i="5"/>
  <c r="K6" i="5"/>
  <c r="J6" i="5"/>
  <c r="I6" i="5"/>
  <c r="H6" i="5"/>
  <c r="G6" i="5"/>
  <c r="F6" i="5"/>
  <c r="E6" i="5"/>
  <c r="D6" i="5"/>
  <c r="C6" i="5"/>
  <c r="B6" i="5"/>
  <c r="N5" i="5"/>
  <c r="M5" i="5"/>
  <c r="L5" i="5"/>
  <c r="K5" i="5"/>
  <c r="J5" i="5"/>
  <c r="I5" i="5"/>
  <c r="H5" i="5"/>
  <c r="G5" i="5"/>
  <c r="F5" i="5"/>
  <c r="E5" i="5"/>
  <c r="D5" i="5"/>
  <c r="C5" i="5"/>
  <c r="B5" i="5"/>
  <c r="N4" i="5"/>
  <c r="M4" i="5"/>
  <c r="L4" i="5"/>
  <c r="K4" i="5"/>
  <c r="J4" i="5"/>
  <c r="I4" i="5"/>
  <c r="H4" i="5"/>
  <c r="G4" i="5"/>
  <c r="F4" i="5"/>
  <c r="E4" i="5"/>
  <c r="D4" i="5"/>
  <c r="C4" i="5"/>
  <c r="B4" i="5"/>
  <c r="N3" i="5"/>
  <c r="M3" i="5"/>
  <c r="L3" i="5"/>
  <c r="K3" i="5"/>
  <c r="J3" i="5"/>
  <c r="I3" i="5"/>
  <c r="H3" i="5"/>
  <c r="G3" i="5"/>
  <c r="F3" i="5"/>
  <c r="E3" i="5"/>
  <c r="D3" i="5"/>
  <c r="C3" i="5"/>
  <c r="B3" i="5"/>
  <c r="N2" i="5"/>
  <c r="M2" i="5"/>
  <c r="L2" i="5"/>
  <c r="K2" i="5"/>
  <c r="J2" i="5"/>
  <c r="I2" i="5"/>
  <c r="H2" i="5"/>
  <c r="G2" i="5"/>
  <c r="F2" i="5"/>
  <c r="E2" i="5"/>
  <c r="D2" i="5"/>
  <c r="C2" i="5"/>
  <c r="B2" i="5"/>
  <c r="M7" i="6"/>
  <c r="L7" i="6"/>
  <c r="K7" i="6"/>
  <c r="J7" i="6"/>
  <c r="I7" i="6"/>
  <c r="H7" i="6"/>
  <c r="G7" i="6"/>
  <c r="F7" i="6"/>
  <c r="E7" i="6"/>
  <c r="D7" i="6"/>
  <c r="C7" i="6"/>
  <c r="B7" i="6"/>
  <c r="N6" i="6"/>
  <c r="M6" i="6"/>
  <c r="L6" i="6"/>
  <c r="K6" i="6"/>
  <c r="J6" i="6"/>
  <c r="I6" i="6"/>
  <c r="H6" i="6"/>
  <c r="G6" i="6"/>
  <c r="F6" i="6"/>
  <c r="E6" i="6"/>
  <c r="D6" i="6"/>
  <c r="C6" i="6"/>
  <c r="B6" i="6"/>
  <c r="N5" i="6"/>
  <c r="M5" i="6"/>
  <c r="L5" i="6"/>
  <c r="K5" i="6"/>
  <c r="J5" i="6"/>
  <c r="I5" i="6"/>
  <c r="H5" i="6"/>
  <c r="G5" i="6"/>
  <c r="F5" i="6"/>
  <c r="E5" i="6"/>
  <c r="D5" i="6"/>
  <c r="C5" i="6"/>
  <c r="B5" i="6"/>
  <c r="N4" i="6"/>
  <c r="M4" i="6"/>
  <c r="L4" i="6"/>
  <c r="K4" i="6"/>
  <c r="J4" i="6"/>
  <c r="I4" i="6"/>
  <c r="H4" i="6"/>
  <c r="G4" i="6"/>
  <c r="F4" i="6"/>
  <c r="E4" i="6"/>
  <c r="D4" i="6"/>
  <c r="C4" i="6"/>
  <c r="B4" i="6"/>
  <c r="N3" i="6"/>
  <c r="M3" i="6"/>
  <c r="L3" i="6"/>
  <c r="K3" i="6"/>
  <c r="J3" i="6"/>
  <c r="I3" i="6"/>
  <c r="H3" i="6"/>
  <c r="G3" i="6"/>
  <c r="F3" i="6"/>
  <c r="E3" i="6"/>
  <c r="D3" i="6"/>
  <c r="C3" i="6"/>
  <c r="B3" i="6"/>
  <c r="N2" i="6"/>
  <c r="M2" i="6"/>
  <c r="L2" i="6"/>
  <c r="K2" i="6"/>
  <c r="J2" i="6"/>
  <c r="I2" i="6"/>
  <c r="H2" i="6"/>
  <c r="G2" i="6"/>
  <c r="F2" i="6"/>
  <c r="E2" i="6"/>
  <c r="D2" i="6"/>
  <c r="C2" i="6"/>
  <c r="B2" i="6"/>
  <c r="M7" i="7"/>
  <c r="L7" i="7"/>
  <c r="K7" i="7"/>
  <c r="J7" i="7"/>
  <c r="I7" i="7"/>
  <c r="H7" i="7"/>
  <c r="G7" i="7"/>
  <c r="F7" i="7"/>
  <c r="E7" i="7"/>
  <c r="D7" i="7"/>
  <c r="C7" i="7"/>
  <c r="B7" i="7"/>
  <c r="N6" i="7"/>
  <c r="M6" i="7"/>
  <c r="L6" i="7"/>
  <c r="K6" i="7"/>
  <c r="J6" i="7"/>
  <c r="I6" i="7"/>
  <c r="H6" i="7"/>
  <c r="G6" i="7"/>
  <c r="F6" i="7"/>
  <c r="E6" i="7"/>
  <c r="D6" i="7"/>
  <c r="C6" i="7"/>
  <c r="B6" i="7"/>
  <c r="N5" i="7"/>
  <c r="M5" i="7"/>
  <c r="L5" i="7"/>
  <c r="K5" i="7"/>
  <c r="J5" i="7"/>
  <c r="I5" i="7"/>
  <c r="H5" i="7"/>
  <c r="G5" i="7"/>
  <c r="F5" i="7"/>
  <c r="E5" i="7"/>
  <c r="D5" i="7"/>
  <c r="C5" i="7"/>
  <c r="B5" i="7"/>
  <c r="N4" i="7"/>
  <c r="M4" i="7"/>
  <c r="L4" i="7"/>
  <c r="K4" i="7"/>
  <c r="J4" i="7"/>
  <c r="I4" i="7"/>
  <c r="H4" i="7"/>
  <c r="G4" i="7"/>
  <c r="F4" i="7"/>
  <c r="E4" i="7"/>
  <c r="D4" i="7"/>
  <c r="C4" i="7"/>
  <c r="B4" i="7"/>
  <c r="N3" i="7"/>
  <c r="M3" i="7"/>
  <c r="L3" i="7"/>
  <c r="K3" i="7"/>
  <c r="J3" i="7"/>
  <c r="I3" i="7"/>
  <c r="H3" i="7"/>
  <c r="G3" i="7"/>
  <c r="F3" i="7"/>
  <c r="E3" i="7"/>
  <c r="D3" i="7"/>
  <c r="C3" i="7"/>
  <c r="B3" i="7"/>
  <c r="N2" i="7"/>
  <c r="M2" i="7"/>
  <c r="L2" i="7"/>
  <c r="K2" i="7"/>
  <c r="J2" i="7"/>
  <c r="I2" i="7"/>
  <c r="H2" i="7"/>
  <c r="G2" i="7"/>
  <c r="F2" i="7"/>
  <c r="E2" i="7"/>
  <c r="D2" i="7"/>
  <c r="C2" i="7"/>
  <c r="B2" i="7"/>
  <c r="M7" i="8"/>
  <c r="L7" i="8"/>
  <c r="K7" i="8"/>
  <c r="J7" i="8"/>
  <c r="I7" i="8"/>
  <c r="H7" i="8"/>
  <c r="G7" i="8"/>
  <c r="F7" i="8"/>
  <c r="E7" i="8"/>
  <c r="D7" i="8"/>
  <c r="C7" i="8"/>
  <c r="B7" i="8"/>
  <c r="N6" i="8"/>
  <c r="M6" i="8"/>
  <c r="L6" i="8"/>
  <c r="K6" i="8"/>
  <c r="J6" i="8"/>
  <c r="I6" i="8"/>
  <c r="H6" i="8"/>
  <c r="G6" i="8"/>
  <c r="F6" i="8"/>
  <c r="E6" i="8"/>
  <c r="D6" i="8"/>
  <c r="C6" i="8"/>
  <c r="B6" i="8"/>
  <c r="N5" i="8"/>
  <c r="M5" i="8"/>
  <c r="L5" i="8"/>
  <c r="K5" i="8"/>
  <c r="J5" i="8"/>
  <c r="I5" i="8"/>
  <c r="H5" i="8"/>
  <c r="G5" i="8"/>
  <c r="F5" i="8"/>
  <c r="E5" i="8"/>
  <c r="D5" i="8"/>
  <c r="C5" i="8"/>
  <c r="B5" i="8"/>
  <c r="N4" i="8"/>
  <c r="M4" i="8"/>
  <c r="L4" i="8"/>
  <c r="K4" i="8"/>
  <c r="J4" i="8"/>
  <c r="I4" i="8"/>
  <c r="H4" i="8"/>
  <c r="G4" i="8"/>
  <c r="F4" i="8"/>
  <c r="E4" i="8"/>
  <c r="D4" i="8"/>
  <c r="C4" i="8"/>
  <c r="B4" i="8"/>
  <c r="N3" i="8"/>
  <c r="M3" i="8"/>
  <c r="L3" i="8"/>
  <c r="K3" i="8"/>
  <c r="J3" i="8"/>
  <c r="I3" i="8"/>
  <c r="H3" i="8"/>
  <c r="G3" i="8"/>
  <c r="F3" i="8"/>
  <c r="E3" i="8"/>
  <c r="D3" i="8"/>
  <c r="C3" i="8"/>
  <c r="B3" i="8"/>
  <c r="N2" i="8"/>
  <c r="M2" i="8"/>
  <c r="L2" i="8"/>
  <c r="K2" i="8"/>
  <c r="J2" i="8"/>
  <c r="I2" i="8"/>
  <c r="H2" i="8"/>
  <c r="G2" i="8"/>
  <c r="F2" i="8"/>
  <c r="E2" i="8"/>
  <c r="D2" i="8"/>
  <c r="C2" i="8"/>
  <c r="B2" i="8"/>
  <c r="M7" i="9"/>
  <c r="L7" i="9"/>
  <c r="K7" i="9"/>
  <c r="J7" i="9"/>
  <c r="I7" i="9"/>
  <c r="H7" i="9"/>
  <c r="G7" i="9"/>
  <c r="F7" i="9"/>
  <c r="E7" i="9"/>
  <c r="D7" i="9"/>
  <c r="C7" i="9"/>
  <c r="B7" i="9"/>
  <c r="N6" i="9"/>
  <c r="M6" i="9"/>
  <c r="L6" i="9"/>
  <c r="K6" i="9"/>
  <c r="J6" i="9"/>
  <c r="I6" i="9"/>
  <c r="H6" i="9"/>
  <c r="G6" i="9"/>
  <c r="F6" i="9"/>
  <c r="E6" i="9"/>
  <c r="D6" i="9"/>
  <c r="C6" i="9"/>
  <c r="B6" i="9"/>
  <c r="N5" i="9"/>
  <c r="M5" i="9"/>
  <c r="L5" i="9"/>
  <c r="K5" i="9"/>
  <c r="J5" i="9"/>
  <c r="I5" i="9"/>
  <c r="H5" i="9"/>
  <c r="G5" i="9"/>
  <c r="F5" i="9"/>
  <c r="E5" i="9"/>
  <c r="D5" i="9"/>
  <c r="C5" i="9"/>
  <c r="B5" i="9"/>
  <c r="N4" i="9"/>
  <c r="M4" i="9"/>
  <c r="L4" i="9"/>
  <c r="K4" i="9"/>
  <c r="J4" i="9"/>
  <c r="I4" i="9"/>
  <c r="H4" i="9"/>
  <c r="G4" i="9"/>
  <c r="F4" i="9"/>
  <c r="E4" i="9"/>
  <c r="D4" i="9"/>
  <c r="C4" i="9"/>
  <c r="B4" i="9"/>
  <c r="N3" i="9"/>
  <c r="M3" i="9"/>
  <c r="L3" i="9"/>
  <c r="K3" i="9"/>
  <c r="J3" i="9"/>
  <c r="I3" i="9"/>
  <c r="H3" i="9"/>
  <c r="G3" i="9"/>
  <c r="F3" i="9"/>
  <c r="E3" i="9"/>
  <c r="D3" i="9"/>
  <c r="C3" i="9"/>
  <c r="B3" i="9"/>
  <c r="N2" i="9"/>
  <c r="M2" i="9"/>
  <c r="L2" i="9"/>
  <c r="K2" i="9"/>
  <c r="J2" i="9"/>
  <c r="I2" i="9"/>
  <c r="H2" i="9"/>
  <c r="G2" i="9"/>
  <c r="F2" i="9"/>
  <c r="E2" i="9"/>
  <c r="D2" i="9"/>
  <c r="C2" i="9"/>
  <c r="B2" i="9"/>
  <c r="M7" i="10"/>
  <c r="L7" i="10"/>
  <c r="K7" i="10"/>
  <c r="J7" i="10"/>
  <c r="I7" i="10"/>
  <c r="H7" i="10"/>
  <c r="G7" i="10"/>
  <c r="F7" i="10"/>
  <c r="E7" i="10"/>
  <c r="D7" i="10"/>
  <c r="C7" i="10"/>
  <c r="B7" i="10"/>
  <c r="N6" i="10"/>
  <c r="M6" i="10"/>
  <c r="L6" i="10"/>
  <c r="K6" i="10"/>
  <c r="J6" i="10"/>
  <c r="I6" i="10"/>
  <c r="H6" i="10"/>
  <c r="G6" i="10"/>
  <c r="F6" i="10"/>
  <c r="E6" i="10"/>
  <c r="D6" i="10"/>
  <c r="C6" i="10"/>
  <c r="B6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M7" i="11"/>
  <c r="L7" i="11"/>
  <c r="K7" i="11"/>
  <c r="J7" i="11"/>
  <c r="I7" i="11"/>
  <c r="H7" i="11"/>
  <c r="G7" i="11"/>
  <c r="F7" i="11"/>
  <c r="E7" i="11"/>
  <c r="D7" i="11"/>
  <c r="C7" i="11"/>
  <c r="B7" i="11"/>
  <c r="N6" i="11"/>
  <c r="M6" i="11"/>
  <c r="L6" i="11"/>
  <c r="K6" i="11"/>
  <c r="J6" i="11"/>
  <c r="I6" i="11"/>
  <c r="H6" i="11"/>
  <c r="G6" i="11"/>
  <c r="F6" i="11"/>
  <c r="E6" i="11"/>
  <c r="D6" i="11"/>
  <c r="C6" i="11"/>
  <c r="B6" i="11"/>
  <c r="N5" i="11"/>
  <c r="M5" i="11"/>
  <c r="L5" i="11"/>
  <c r="K5" i="11"/>
  <c r="J5" i="11"/>
  <c r="I5" i="11"/>
  <c r="H5" i="11"/>
  <c r="G5" i="11"/>
  <c r="F5" i="11"/>
  <c r="E5" i="11"/>
  <c r="D5" i="11"/>
  <c r="C5" i="11"/>
  <c r="B5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N2" i="11"/>
  <c r="M2" i="11"/>
  <c r="L2" i="11"/>
  <c r="K2" i="11"/>
  <c r="J2" i="11"/>
  <c r="I2" i="11"/>
  <c r="H2" i="11"/>
  <c r="G2" i="11"/>
  <c r="F2" i="11"/>
  <c r="E2" i="11"/>
  <c r="D2" i="11"/>
  <c r="C2" i="11"/>
  <c r="B2" i="11"/>
  <c r="M7" i="12"/>
  <c r="L7" i="12"/>
  <c r="K7" i="12"/>
  <c r="J7" i="12"/>
  <c r="I7" i="12"/>
  <c r="H7" i="12"/>
  <c r="G7" i="12"/>
  <c r="F7" i="12"/>
  <c r="E7" i="12"/>
  <c r="D7" i="12"/>
  <c r="C7" i="12"/>
  <c r="B7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N2" i="12"/>
  <c r="M2" i="12"/>
  <c r="L2" i="12"/>
  <c r="K2" i="12"/>
  <c r="J2" i="12"/>
  <c r="I2" i="12"/>
  <c r="H2" i="12"/>
  <c r="G2" i="12"/>
  <c r="F2" i="12"/>
  <c r="E2" i="12"/>
  <c r="D2" i="12"/>
  <c r="C2" i="12"/>
  <c r="B2" i="12"/>
  <c r="M7" i="13"/>
  <c r="L7" i="13"/>
  <c r="K7" i="13"/>
  <c r="J7" i="13"/>
  <c r="I7" i="13"/>
  <c r="H7" i="13"/>
  <c r="G7" i="13"/>
  <c r="F7" i="13"/>
  <c r="E7" i="13"/>
  <c r="D7" i="13"/>
  <c r="C7" i="13"/>
  <c r="B7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M7" i="14"/>
  <c r="L7" i="14"/>
  <c r="K7" i="14"/>
  <c r="J7" i="14"/>
  <c r="I7" i="14"/>
  <c r="H7" i="14"/>
  <c r="G7" i="14"/>
  <c r="F7" i="14"/>
  <c r="E7" i="14"/>
  <c r="D7" i="14"/>
  <c r="C7" i="14"/>
  <c r="B7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N2" i="14"/>
  <c r="M2" i="14"/>
  <c r="L2" i="14"/>
  <c r="K2" i="14"/>
  <c r="J2" i="14"/>
  <c r="I2" i="14"/>
  <c r="H2" i="14"/>
  <c r="G2" i="14"/>
  <c r="F2" i="14"/>
  <c r="E2" i="14"/>
  <c r="D2" i="14"/>
  <c r="C2" i="14"/>
  <c r="B2" i="14"/>
  <c r="M7" i="15"/>
  <c r="L7" i="15"/>
  <c r="K7" i="15"/>
  <c r="J7" i="15"/>
  <c r="I7" i="15"/>
  <c r="H7" i="15"/>
  <c r="G7" i="15"/>
  <c r="F7" i="15"/>
  <c r="E7" i="15"/>
  <c r="D7" i="15"/>
  <c r="C7" i="15"/>
  <c r="B7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N2" i="15"/>
  <c r="M2" i="15"/>
  <c r="L2" i="15"/>
  <c r="K2" i="15"/>
  <c r="J2" i="15"/>
  <c r="I2" i="15"/>
  <c r="H2" i="15"/>
  <c r="G2" i="15"/>
  <c r="F2" i="15"/>
  <c r="E2" i="15"/>
  <c r="D2" i="15"/>
  <c r="C2" i="15"/>
  <c r="B2" i="15"/>
  <c r="M7" i="16"/>
  <c r="L7" i="16"/>
  <c r="K7" i="16"/>
  <c r="J7" i="16"/>
  <c r="I7" i="16"/>
  <c r="H7" i="16"/>
  <c r="G7" i="16"/>
  <c r="F7" i="16"/>
  <c r="E7" i="16"/>
  <c r="D7" i="16"/>
  <c r="C7" i="16"/>
  <c r="B7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N3" i="16"/>
  <c r="M3" i="16"/>
  <c r="L3" i="16"/>
  <c r="K3" i="16"/>
  <c r="J3" i="16"/>
  <c r="I3" i="16"/>
  <c r="H3" i="16"/>
  <c r="G3" i="16"/>
  <c r="F3" i="16"/>
  <c r="E3" i="16"/>
  <c r="D3" i="16"/>
  <c r="C3" i="16"/>
  <c r="B3" i="16"/>
  <c r="N2" i="16"/>
  <c r="M2" i="16"/>
  <c r="L2" i="16"/>
  <c r="K2" i="16"/>
  <c r="J2" i="16"/>
  <c r="I2" i="16"/>
  <c r="H2" i="16"/>
  <c r="G2" i="16"/>
  <c r="F2" i="16"/>
  <c r="E2" i="16"/>
  <c r="D2" i="16"/>
  <c r="C2" i="16"/>
  <c r="B2" i="16"/>
  <c r="M7" i="17"/>
  <c r="L7" i="17"/>
  <c r="K7" i="17"/>
  <c r="J7" i="17"/>
  <c r="I7" i="17"/>
  <c r="H7" i="17"/>
  <c r="G7" i="17"/>
  <c r="F7" i="17"/>
  <c r="E7" i="17"/>
  <c r="D7" i="17"/>
  <c r="C7" i="17"/>
  <c r="B7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N2" i="17"/>
  <c r="M2" i="17"/>
  <c r="L2" i="17"/>
  <c r="K2" i="17"/>
  <c r="J2" i="17"/>
  <c r="I2" i="17"/>
  <c r="H2" i="17"/>
  <c r="G2" i="17"/>
  <c r="F2" i="17"/>
  <c r="E2" i="17"/>
  <c r="D2" i="17"/>
  <c r="C2" i="17"/>
  <c r="B2" i="17"/>
  <c r="M7" i="18"/>
  <c r="L7" i="18"/>
  <c r="K7" i="18"/>
  <c r="J7" i="18"/>
  <c r="I7" i="18"/>
  <c r="H7" i="18"/>
  <c r="G7" i="18"/>
  <c r="F7" i="18"/>
  <c r="E7" i="18"/>
  <c r="D7" i="18"/>
  <c r="C7" i="18"/>
  <c r="B7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M7" i="19"/>
  <c r="L7" i="19"/>
  <c r="K7" i="19"/>
  <c r="J7" i="19"/>
  <c r="I7" i="19"/>
  <c r="H7" i="19"/>
  <c r="G7" i="19"/>
  <c r="F7" i="19"/>
  <c r="E7" i="19"/>
  <c r="D7" i="19"/>
  <c r="C7" i="19"/>
  <c r="B7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N2" i="19"/>
  <c r="M2" i="19"/>
  <c r="L2" i="19"/>
  <c r="K2" i="19"/>
  <c r="J2" i="19"/>
  <c r="I2" i="19"/>
  <c r="H2" i="19"/>
  <c r="G2" i="19"/>
  <c r="F2" i="19"/>
  <c r="E2" i="19"/>
  <c r="D2" i="19"/>
  <c r="C2" i="19"/>
  <c r="B2" i="19"/>
  <c r="M7" i="20"/>
  <c r="L7" i="20"/>
  <c r="K7" i="20"/>
  <c r="J7" i="20"/>
  <c r="I7" i="20"/>
  <c r="H7" i="20"/>
  <c r="G7" i="20"/>
  <c r="F7" i="20"/>
  <c r="E7" i="20"/>
  <c r="D7" i="20"/>
  <c r="C7" i="20"/>
  <c r="B7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N2" i="20"/>
  <c r="M2" i="20"/>
  <c r="L2" i="20"/>
  <c r="K2" i="20"/>
  <c r="J2" i="20"/>
  <c r="I2" i="20"/>
  <c r="H2" i="20"/>
  <c r="G2" i="20"/>
  <c r="F2" i="20"/>
  <c r="E2" i="20"/>
  <c r="D2" i="20"/>
  <c r="C2" i="20"/>
  <c r="B2" i="20"/>
  <c r="M7" i="21"/>
  <c r="L7" i="21"/>
  <c r="K7" i="21"/>
  <c r="J7" i="21"/>
  <c r="I7" i="21"/>
  <c r="H7" i="21"/>
  <c r="G7" i="21"/>
  <c r="F7" i="21"/>
  <c r="E7" i="21"/>
  <c r="D7" i="21"/>
  <c r="C7" i="21"/>
  <c r="B7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N2" i="21"/>
  <c r="M2" i="21"/>
  <c r="L2" i="21"/>
  <c r="K2" i="21"/>
  <c r="J2" i="21"/>
  <c r="I2" i="21"/>
  <c r="H2" i="21"/>
  <c r="G2" i="21"/>
  <c r="F2" i="21"/>
  <c r="E2" i="21"/>
  <c r="D2" i="21"/>
  <c r="C2" i="21"/>
  <c r="B2" i="21"/>
  <c r="M7" i="22"/>
  <c r="L7" i="22"/>
  <c r="K7" i="22"/>
  <c r="J7" i="22"/>
  <c r="I7" i="22"/>
  <c r="H7" i="22"/>
  <c r="G7" i="22"/>
  <c r="F7" i="22"/>
  <c r="E7" i="22"/>
  <c r="D7" i="22"/>
  <c r="C7" i="22"/>
  <c r="B7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N2" i="22"/>
  <c r="M2" i="22"/>
  <c r="L2" i="22"/>
  <c r="K2" i="22"/>
  <c r="J2" i="22"/>
  <c r="I2" i="22"/>
  <c r="H2" i="22"/>
  <c r="G2" i="22"/>
  <c r="F2" i="22"/>
  <c r="E2" i="22"/>
  <c r="D2" i="22"/>
  <c r="C2" i="22"/>
  <c r="B2" i="22"/>
  <c r="M7" i="23"/>
  <c r="L7" i="23"/>
  <c r="K7" i="23"/>
  <c r="J7" i="23"/>
  <c r="I7" i="23"/>
  <c r="H7" i="23"/>
  <c r="G7" i="23"/>
  <c r="F7" i="23"/>
  <c r="E7" i="23"/>
  <c r="D7" i="23"/>
  <c r="C7" i="23"/>
  <c r="B7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N2" i="23"/>
  <c r="M2" i="23"/>
  <c r="L2" i="23"/>
  <c r="K2" i="23"/>
  <c r="J2" i="23"/>
  <c r="I2" i="23"/>
  <c r="H2" i="23"/>
  <c r="G2" i="23"/>
  <c r="F2" i="23"/>
  <c r="E2" i="23"/>
  <c r="D2" i="23"/>
  <c r="C2" i="23"/>
  <c r="B2" i="23"/>
  <c r="M7" i="24"/>
  <c r="L7" i="24"/>
  <c r="K7" i="24"/>
  <c r="J7" i="24"/>
  <c r="I7" i="24"/>
  <c r="H7" i="24"/>
  <c r="G7" i="24"/>
  <c r="F7" i="24"/>
  <c r="E7" i="24"/>
  <c r="D7" i="24"/>
  <c r="C7" i="24"/>
  <c r="B7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N2" i="24"/>
  <c r="M2" i="24"/>
  <c r="L2" i="24"/>
  <c r="K2" i="24"/>
  <c r="J2" i="24"/>
  <c r="I2" i="24"/>
  <c r="H2" i="24"/>
  <c r="G2" i="24"/>
  <c r="F2" i="24"/>
  <c r="E2" i="24"/>
  <c r="D2" i="24"/>
  <c r="C2" i="24"/>
  <c r="B2" i="24"/>
  <c r="M7" i="25"/>
  <c r="L7" i="25"/>
  <c r="K7" i="25"/>
  <c r="J7" i="25"/>
  <c r="I7" i="25"/>
  <c r="H7" i="25"/>
  <c r="G7" i="25"/>
  <c r="F7" i="25"/>
  <c r="E7" i="25"/>
  <c r="D7" i="25"/>
  <c r="C7" i="25"/>
  <c r="B7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N2" i="25"/>
  <c r="M2" i="25"/>
  <c r="L2" i="25"/>
  <c r="K2" i="25"/>
  <c r="J2" i="25"/>
  <c r="I2" i="25"/>
  <c r="H2" i="25"/>
  <c r="G2" i="25"/>
  <c r="F2" i="25"/>
  <c r="E2" i="25"/>
  <c r="D2" i="25"/>
  <c r="C2" i="25"/>
  <c r="B2" i="25"/>
  <c r="M7" i="26"/>
  <c r="L7" i="26"/>
  <c r="K7" i="26"/>
  <c r="J7" i="26"/>
  <c r="I7" i="26"/>
  <c r="H7" i="26"/>
  <c r="G7" i="26"/>
  <c r="F7" i="26"/>
  <c r="E7" i="26"/>
  <c r="D7" i="26"/>
  <c r="C7" i="26"/>
  <c r="B7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N2" i="26"/>
  <c r="M2" i="26"/>
  <c r="L2" i="26"/>
  <c r="K2" i="26"/>
  <c r="J2" i="26"/>
  <c r="I2" i="26"/>
  <c r="H2" i="26"/>
  <c r="G2" i="26"/>
  <c r="F2" i="26"/>
  <c r="E2" i="26"/>
  <c r="D2" i="26"/>
  <c r="C2" i="26"/>
  <c r="B2" i="26"/>
  <c r="M7" i="27"/>
  <c r="L7" i="27"/>
  <c r="K7" i="27"/>
  <c r="J7" i="27"/>
  <c r="I7" i="27"/>
  <c r="H7" i="27"/>
  <c r="G7" i="27"/>
  <c r="F7" i="27"/>
  <c r="E7" i="27"/>
  <c r="D7" i="27"/>
  <c r="C7" i="27"/>
  <c r="B7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N2" i="27"/>
  <c r="M2" i="27"/>
  <c r="L2" i="27"/>
  <c r="K2" i="27"/>
  <c r="J2" i="27"/>
  <c r="I2" i="27"/>
  <c r="H2" i="27"/>
  <c r="G2" i="27"/>
  <c r="F2" i="27"/>
  <c r="E2" i="27"/>
  <c r="D2" i="27"/>
  <c r="C2" i="27"/>
  <c r="B2" i="27"/>
  <c r="M7" i="28"/>
  <c r="L7" i="28"/>
  <c r="K7" i="28"/>
  <c r="J7" i="28"/>
  <c r="I7" i="28"/>
  <c r="H7" i="28"/>
  <c r="G7" i="28"/>
  <c r="F7" i="28"/>
  <c r="E7" i="28"/>
  <c r="D7" i="28"/>
  <c r="C7" i="28"/>
  <c r="B7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N2" i="28"/>
  <c r="M2" i="28"/>
  <c r="L2" i="28"/>
  <c r="K2" i="28"/>
  <c r="J2" i="28"/>
  <c r="I2" i="28"/>
  <c r="H2" i="28"/>
  <c r="G2" i="28"/>
  <c r="F2" i="28"/>
  <c r="E2" i="28"/>
  <c r="D2" i="28"/>
  <c r="C2" i="28"/>
  <c r="B2" i="28"/>
  <c r="M7" i="29"/>
  <c r="L7" i="29"/>
  <c r="K7" i="29"/>
  <c r="J7" i="29"/>
  <c r="I7" i="29"/>
  <c r="H7" i="29"/>
  <c r="G7" i="29"/>
  <c r="F7" i="29"/>
  <c r="E7" i="29"/>
  <c r="D7" i="29"/>
  <c r="C7" i="29"/>
  <c r="B7" i="29"/>
  <c r="N6" i="29"/>
  <c r="M6" i="29"/>
  <c r="L6" i="29"/>
  <c r="K6" i="29"/>
  <c r="J6" i="29"/>
  <c r="I6" i="29"/>
  <c r="H6" i="29"/>
  <c r="G6" i="29"/>
  <c r="F6" i="29"/>
  <c r="E6" i="29"/>
  <c r="D6" i="29"/>
  <c r="C6" i="29"/>
  <c r="B6" i="29"/>
  <c r="N5" i="29"/>
  <c r="M5" i="29"/>
  <c r="L5" i="29"/>
  <c r="K5" i="29"/>
  <c r="J5" i="29"/>
  <c r="I5" i="29"/>
  <c r="H5" i="29"/>
  <c r="G5" i="29"/>
  <c r="F5" i="29"/>
  <c r="E5" i="29"/>
  <c r="D5" i="29"/>
  <c r="C5" i="29"/>
  <c r="B5" i="29"/>
  <c r="N4" i="29"/>
  <c r="M4" i="29"/>
  <c r="L4" i="29"/>
  <c r="K4" i="29"/>
  <c r="J4" i="29"/>
  <c r="I4" i="29"/>
  <c r="H4" i="29"/>
  <c r="G4" i="29"/>
  <c r="F4" i="29"/>
  <c r="E4" i="29"/>
  <c r="D4" i="29"/>
  <c r="C4" i="29"/>
  <c r="B4" i="29"/>
  <c r="N3" i="29"/>
  <c r="M3" i="29"/>
  <c r="L3" i="29"/>
  <c r="K3" i="29"/>
  <c r="J3" i="29"/>
  <c r="I3" i="29"/>
  <c r="H3" i="29"/>
  <c r="G3" i="29"/>
  <c r="F3" i="29"/>
  <c r="E3" i="29"/>
  <c r="D3" i="29"/>
  <c r="C3" i="29"/>
  <c r="B3" i="29"/>
  <c r="N2" i="29"/>
  <c r="M2" i="29"/>
  <c r="L2" i="29"/>
  <c r="K2" i="29"/>
  <c r="J2" i="29"/>
  <c r="I2" i="29"/>
  <c r="H2" i="29"/>
  <c r="G2" i="29"/>
  <c r="F2" i="29"/>
  <c r="E2" i="29"/>
  <c r="D2" i="29"/>
  <c r="C2" i="29"/>
  <c r="B2" i="29"/>
  <c r="M7" i="30"/>
  <c r="L7" i="30"/>
  <c r="K7" i="30"/>
  <c r="J7" i="30"/>
  <c r="I7" i="30"/>
  <c r="H7" i="30"/>
  <c r="G7" i="30"/>
  <c r="F7" i="30"/>
  <c r="E7" i="30"/>
  <c r="D7" i="30"/>
  <c r="C7" i="30"/>
  <c r="B7" i="30"/>
  <c r="N6" i="30"/>
  <c r="M6" i="30"/>
  <c r="L6" i="30"/>
  <c r="K6" i="30"/>
  <c r="J6" i="30"/>
  <c r="I6" i="30"/>
  <c r="H6" i="30"/>
  <c r="G6" i="30"/>
  <c r="F6" i="30"/>
  <c r="E6" i="30"/>
  <c r="D6" i="30"/>
  <c r="C6" i="30"/>
  <c r="B6" i="30"/>
  <c r="N5" i="30"/>
  <c r="M5" i="30"/>
  <c r="L5" i="30"/>
  <c r="K5" i="30"/>
  <c r="J5" i="30"/>
  <c r="I5" i="30"/>
  <c r="H5" i="30"/>
  <c r="G5" i="30"/>
  <c r="F5" i="30"/>
  <c r="E5" i="30"/>
  <c r="D5" i="30"/>
  <c r="C5" i="30"/>
  <c r="B5" i="30"/>
  <c r="N4" i="30"/>
  <c r="M4" i="30"/>
  <c r="L4" i="30"/>
  <c r="K4" i="30"/>
  <c r="J4" i="30"/>
  <c r="I4" i="30"/>
  <c r="H4" i="30"/>
  <c r="G4" i="30"/>
  <c r="F4" i="30"/>
  <c r="E4" i="30"/>
  <c r="D4" i="30"/>
  <c r="C4" i="30"/>
  <c r="B4" i="30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N2" i="30"/>
  <c r="M2" i="30"/>
  <c r="L2" i="30"/>
  <c r="K2" i="30"/>
  <c r="J2" i="30"/>
  <c r="I2" i="30"/>
  <c r="H2" i="30"/>
  <c r="G2" i="30"/>
  <c r="F2" i="30"/>
  <c r="E2" i="30"/>
  <c r="D2" i="30"/>
  <c r="C2" i="30"/>
  <c r="B2" i="30"/>
  <c r="M7" i="31"/>
  <c r="L7" i="31"/>
  <c r="K7" i="31"/>
  <c r="J7" i="31"/>
  <c r="I7" i="31"/>
  <c r="H7" i="31"/>
  <c r="G7" i="31"/>
  <c r="F7" i="31"/>
  <c r="E7" i="31"/>
  <c r="D7" i="31"/>
  <c r="C7" i="31"/>
  <c r="B7" i="31"/>
  <c r="N6" i="31"/>
  <c r="M6" i="31"/>
  <c r="L6" i="31"/>
  <c r="K6" i="31"/>
  <c r="J6" i="31"/>
  <c r="I6" i="31"/>
  <c r="H6" i="31"/>
  <c r="G6" i="31"/>
  <c r="F6" i="31"/>
  <c r="E6" i="31"/>
  <c r="D6" i="31"/>
  <c r="C6" i="31"/>
  <c r="B6" i="31"/>
  <c r="N5" i="31"/>
  <c r="M5" i="31"/>
  <c r="L5" i="31"/>
  <c r="K5" i="31"/>
  <c r="J5" i="31"/>
  <c r="I5" i="31"/>
  <c r="H5" i="31"/>
  <c r="G5" i="31"/>
  <c r="F5" i="31"/>
  <c r="E5" i="31"/>
  <c r="D5" i="31"/>
  <c r="C5" i="31"/>
  <c r="B5" i="31"/>
  <c r="N4" i="31"/>
  <c r="M4" i="31"/>
  <c r="L4" i="31"/>
  <c r="K4" i="31"/>
  <c r="J4" i="31"/>
  <c r="I4" i="31"/>
  <c r="H4" i="31"/>
  <c r="G4" i="31"/>
  <c r="F4" i="31"/>
  <c r="E4" i="31"/>
  <c r="D4" i="31"/>
  <c r="C4" i="31"/>
  <c r="B4" i="31"/>
  <c r="N3" i="31"/>
  <c r="M3" i="31"/>
  <c r="L3" i="31"/>
  <c r="K3" i="31"/>
  <c r="J3" i="31"/>
  <c r="I3" i="31"/>
  <c r="H3" i="31"/>
  <c r="G3" i="31"/>
  <c r="F3" i="31"/>
  <c r="E3" i="31"/>
  <c r="D3" i="31"/>
  <c r="C3" i="31"/>
  <c r="B3" i="31"/>
  <c r="N2" i="31"/>
  <c r="M2" i="31"/>
  <c r="L2" i="31"/>
  <c r="K2" i="31"/>
  <c r="J2" i="31"/>
  <c r="I2" i="31"/>
  <c r="H2" i="31"/>
  <c r="G2" i="31"/>
  <c r="F2" i="31"/>
  <c r="E2" i="31"/>
  <c r="D2" i="31"/>
  <c r="C2" i="31"/>
  <c r="B2" i="31"/>
  <c r="M7" i="32"/>
  <c r="L7" i="32"/>
  <c r="K7" i="32"/>
  <c r="J7" i="32"/>
  <c r="I7" i="32"/>
  <c r="H7" i="32"/>
  <c r="G7" i="32"/>
  <c r="F7" i="32"/>
  <c r="E7" i="32"/>
  <c r="D7" i="32"/>
  <c r="C7" i="32"/>
  <c r="B7" i="32"/>
  <c r="N6" i="32"/>
  <c r="M6" i="32"/>
  <c r="L6" i="32"/>
  <c r="K6" i="32"/>
  <c r="J6" i="32"/>
  <c r="I6" i="32"/>
  <c r="H6" i="32"/>
  <c r="G6" i="32"/>
  <c r="F6" i="32"/>
  <c r="E6" i="32"/>
  <c r="D6" i="32"/>
  <c r="C6" i="32"/>
  <c r="B6" i="32"/>
  <c r="N5" i="32"/>
  <c r="M5" i="32"/>
  <c r="L5" i="32"/>
  <c r="K5" i="32"/>
  <c r="J5" i="32"/>
  <c r="I5" i="32"/>
  <c r="H5" i="32"/>
  <c r="G5" i="32"/>
  <c r="F5" i="32"/>
  <c r="E5" i="32"/>
  <c r="D5" i="32"/>
  <c r="C5" i="32"/>
  <c r="B5" i="32"/>
  <c r="N4" i="32"/>
  <c r="M4" i="32"/>
  <c r="L4" i="32"/>
  <c r="K4" i="32"/>
  <c r="J4" i="32"/>
  <c r="I4" i="32"/>
  <c r="H4" i="32"/>
  <c r="G4" i="32"/>
  <c r="F4" i="32"/>
  <c r="E4" i="32"/>
  <c r="D4" i="32"/>
  <c r="C4" i="32"/>
  <c r="B4" i="32"/>
  <c r="N3" i="32"/>
  <c r="M3" i="32"/>
  <c r="L3" i="32"/>
  <c r="K3" i="32"/>
  <c r="J3" i="32"/>
  <c r="I3" i="32"/>
  <c r="H3" i="32"/>
  <c r="G3" i="32"/>
  <c r="F3" i="32"/>
  <c r="E3" i="32"/>
  <c r="D3" i="32"/>
  <c r="C3" i="32"/>
  <c r="B3" i="32"/>
  <c r="N2" i="32"/>
  <c r="M2" i="32"/>
  <c r="L2" i="32"/>
  <c r="K2" i="32"/>
  <c r="J2" i="32"/>
  <c r="I2" i="32"/>
  <c r="H2" i="32"/>
  <c r="G2" i="32"/>
  <c r="F2" i="32"/>
  <c r="E2" i="32"/>
  <c r="D2" i="32"/>
  <c r="C2" i="32"/>
  <c r="B2" i="32"/>
  <c r="M7" i="33"/>
  <c r="L7" i="33"/>
  <c r="K7" i="33"/>
  <c r="J7" i="33"/>
  <c r="I7" i="33"/>
  <c r="H7" i="33"/>
  <c r="G7" i="33"/>
  <c r="F7" i="33"/>
  <c r="E7" i="33"/>
  <c r="D7" i="33"/>
  <c r="C7" i="33"/>
  <c r="B7" i="33"/>
  <c r="N6" i="33"/>
  <c r="M6" i="33"/>
  <c r="L6" i="33"/>
  <c r="K6" i="33"/>
  <c r="J6" i="33"/>
  <c r="I6" i="33"/>
  <c r="H6" i="33"/>
  <c r="G6" i="33"/>
  <c r="F6" i="33"/>
  <c r="E6" i="33"/>
  <c r="D6" i="33"/>
  <c r="C6" i="33"/>
  <c r="B6" i="33"/>
  <c r="N5" i="33"/>
  <c r="M5" i="33"/>
  <c r="L5" i="33"/>
  <c r="K5" i="33"/>
  <c r="J5" i="33"/>
  <c r="I5" i="33"/>
  <c r="H5" i="33"/>
  <c r="G5" i="33"/>
  <c r="F5" i="33"/>
  <c r="E5" i="33"/>
  <c r="D5" i="33"/>
  <c r="C5" i="33"/>
  <c r="B5" i="33"/>
  <c r="N4" i="33"/>
  <c r="M4" i="33"/>
  <c r="L4" i="33"/>
  <c r="K4" i="33"/>
  <c r="J4" i="33"/>
  <c r="I4" i="33"/>
  <c r="H4" i="33"/>
  <c r="G4" i="33"/>
  <c r="F4" i="33"/>
  <c r="E4" i="33"/>
  <c r="D4" i="33"/>
  <c r="C4" i="33"/>
  <c r="B4" i="33"/>
  <c r="N3" i="33"/>
  <c r="M3" i="33"/>
  <c r="L3" i="33"/>
  <c r="K3" i="33"/>
  <c r="J3" i="33"/>
  <c r="I3" i="33"/>
  <c r="H3" i="33"/>
  <c r="G3" i="33"/>
  <c r="F3" i="33"/>
  <c r="E3" i="33"/>
  <c r="D3" i="33"/>
  <c r="C3" i="33"/>
  <c r="B3" i="33"/>
  <c r="N2" i="33"/>
  <c r="M2" i="33"/>
  <c r="L2" i="33"/>
  <c r="K2" i="33"/>
  <c r="J2" i="33"/>
  <c r="I2" i="33"/>
  <c r="H2" i="33"/>
  <c r="G2" i="33"/>
  <c r="F2" i="33"/>
  <c r="E2" i="33"/>
  <c r="D2" i="33"/>
  <c r="C2" i="33"/>
  <c r="B2" i="33"/>
  <c r="M7" i="34"/>
  <c r="L7" i="34"/>
  <c r="K7" i="34"/>
  <c r="J7" i="34"/>
  <c r="I7" i="34"/>
  <c r="H7" i="34"/>
  <c r="G7" i="34"/>
  <c r="F7" i="34"/>
  <c r="E7" i="34"/>
  <c r="D7" i="34"/>
  <c r="C7" i="34"/>
  <c r="B7" i="34"/>
  <c r="N6" i="34"/>
  <c r="M6" i="34"/>
  <c r="L6" i="34"/>
  <c r="K6" i="34"/>
  <c r="J6" i="34"/>
  <c r="I6" i="34"/>
  <c r="H6" i="34"/>
  <c r="G6" i="34"/>
  <c r="F6" i="34"/>
  <c r="E6" i="34"/>
  <c r="D6" i="34"/>
  <c r="C6" i="34"/>
  <c r="B6" i="34"/>
  <c r="N5" i="34"/>
  <c r="M5" i="34"/>
  <c r="L5" i="34"/>
  <c r="K5" i="34"/>
  <c r="J5" i="34"/>
  <c r="I5" i="34"/>
  <c r="H5" i="34"/>
  <c r="G5" i="34"/>
  <c r="F5" i="34"/>
  <c r="E5" i="34"/>
  <c r="D5" i="34"/>
  <c r="C5" i="34"/>
  <c r="B5" i="34"/>
  <c r="N4" i="34"/>
  <c r="M4" i="34"/>
  <c r="L4" i="34"/>
  <c r="K4" i="34"/>
  <c r="J4" i="34"/>
  <c r="I4" i="34"/>
  <c r="H4" i="34"/>
  <c r="G4" i="34"/>
  <c r="F4" i="34"/>
  <c r="E4" i="34"/>
  <c r="D4" i="34"/>
  <c r="C4" i="34"/>
  <c r="B4" i="34"/>
  <c r="N3" i="34"/>
  <c r="M3" i="34"/>
  <c r="L3" i="34"/>
  <c r="K3" i="34"/>
  <c r="J3" i="34"/>
  <c r="I3" i="34"/>
  <c r="H3" i="34"/>
  <c r="G3" i="34"/>
  <c r="F3" i="34"/>
  <c r="E3" i="34"/>
  <c r="D3" i="34"/>
  <c r="C3" i="34"/>
  <c r="B3" i="34"/>
  <c r="N2" i="34"/>
  <c r="M2" i="34"/>
  <c r="L2" i="34"/>
  <c r="K2" i="34"/>
  <c r="J2" i="34"/>
  <c r="I2" i="34"/>
  <c r="H2" i="34"/>
  <c r="G2" i="34"/>
  <c r="F2" i="34"/>
  <c r="E2" i="34"/>
  <c r="D2" i="34"/>
  <c r="C2" i="34"/>
  <c r="B2" i="34"/>
  <c r="M7" i="3"/>
  <c r="L7" i="3"/>
  <c r="K7" i="3"/>
  <c r="J7" i="3"/>
  <c r="I7" i="3"/>
  <c r="H7" i="3"/>
  <c r="G7" i="3"/>
  <c r="F7" i="3"/>
  <c r="E7" i="3"/>
  <c r="D7" i="3"/>
  <c r="C7" i="3"/>
  <c r="B7" i="3"/>
  <c r="N6" i="3"/>
  <c r="M6" i="3"/>
  <c r="L6" i="3"/>
  <c r="K6" i="3"/>
  <c r="J6" i="3"/>
  <c r="I6" i="3"/>
  <c r="H6" i="3"/>
  <c r="G6" i="3"/>
  <c r="F6" i="3"/>
  <c r="E6" i="3"/>
  <c r="D6" i="3"/>
  <c r="C6" i="3"/>
  <c r="B6" i="3"/>
  <c r="N5" i="3"/>
  <c r="M5" i="3"/>
  <c r="L5" i="3"/>
  <c r="K5" i="3"/>
  <c r="J5" i="3"/>
  <c r="I5" i="3"/>
  <c r="H5" i="3"/>
  <c r="G5" i="3"/>
  <c r="F5" i="3"/>
  <c r="E5" i="3"/>
  <c r="D5" i="3"/>
  <c r="C5" i="3"/>
  <c r="B5" i="3"/>
  <c r="N4" i="3"/>
  <c r="M4" i="3"/>
  <c r="L4" i="3"/>
  <c r="K4" i="3"/>
  <c r="J4" i="3"/>
  <c r="I4" i="3"/>
  <c r="H4" i="3"/>
  <c r="G4" i="3"/>
  <c r="F4" i="3"/>
  <c r="E4" i="3"/>
  <c r="D4" i="3"/>
  <c r="C4" i="3"/>
  <c r="B4" i="3"/>
  <c r="N3" i="3"/>
  <c r="M3" i="3"/>
  <c r="L3" i="3"/>
  <c r="K3" i="3"/>
  <c r="J3" i="3"/>
  <c r="I3" i="3"/>
  <c r="H3" i="3"/>
  <c r="G3" i="3"/>
  <c r="F3" i="3"/>
  <c r="E3" i="3"/>
  <c r="D3" i="3"/>
  <c r="C3" i="3"/>
  <c r="B3" i="3"/>
  <c r="N2" i="3"/>
  <c r="M2" i="3"/>
  <c r="L2" i="3"/>
  <c r="K2" i="3"/>
  <c r="J2" i="3"/>
  <c r="I2" i="3"/>
  <c r="H2" i="3"/>
  <c r="G2" i="3"/>
  <c r="F2" i="3"/>
  <c r="E2" i="3"/>
  <c r="D2" i="3"/>
  <c r="C2" i="3"/>
  <c r="B2" i="3"/>
  <c r="N6" i="2"/>
  <c r="M6" i="2"/>
  <c r="L6" i="2"/>
  <c r="K6" i="2"/>
  <c r="J6" i="2"/>
  <c r="I6" i="2"/>
  <c r="H6" i="2"/>
  <c r="G6" i="2"/>
  <c r="F6" i="2"/>
  <c r="E6" i="2"/>
  <c r="D6" i="2"/>
  <c r="C6" i="2"/>
  <c r="B6" i="2"/>
  <c r="N5" i="2"/>
  <c r="M5" i="2"/>
  <c r="L5" i="2"/>
  <c r="K5" i="2"/>
  <c r="J5" i="2"/>
  <c r="I5" i="2"/>
  <c r="H5" i="2"/>
  <c r="G5" i="2"/>
  <c r="F5" i="2"/>
  <c r="E5" i="2"/>
  <c r="D5" i="2"/>
  <c r="C5" i="2"/>
  <c r="B5" i="2"/>
  <c r="N4" i="2"/>
  <c r="M4" i="2"/>
  <c r="L4" i="2"/>
  <c r="K4" i="2"/>
  <c r="J4" i="2"/>
  <c r="I4" i="2"/>
  <c r="H4" i="2"/>
  <c r="G4" i="2"/>
  <c r="F4" i="2"/>
  <c r="E4" i="2"/>
  <c r="D4" i="2"/>
  <c r="C4" i="2"/>
  <c r="B4" i="2"/>
  <c r="N3" i="2"/>
  <c r="M3" i="2"/>
  <c r="L3" i="2"/>
  <c r="K3" i="2"/>
  <c r="J3" i="2"/>
  <c r="I3" i="2"/>
  <c r="H3" i="2"/>
  <c r="G3" i="2"/>
  <c r="F3" i="2"/>
  <c r="E3" i="2"/>
  <c r="D3" i="2"/>
  <c r="C3" i="2"/>
  <c r="B3" i="2"/>
  <c r="N2" i="2"/>
  <c r="M2" i="2"/>
  <c r="L2" i="2"/>
  <c r="K2" i="2"/>
  <c r="J2" i="2"/>
  <c r="I2" i="2"/>
  <c r="H2" i="2"/>
  <c r="G2" i="2"/>
  <c r="F2" i="2"/>
  <c r="E2" i="2"/>
  <c r="D2" i="2"/>
  <c r="C2" i="2"/>
  <c r="B2" i="2"/>
  <c r="D167" i="1"/>
  <c r="C7" i="2" s="1"/>
  <c r="E167" i="1"/>
  <c r="D7" i="2" s="1"/>
  <c r="F167" i="1"/>
  <c r="E7" i="2" s="1"/>
  <c r="G167" i="1"/>
  <c r="F7" i="2" s="1"/>
  <c r="H167" i="1"/>
  <c r="G7" i="2" s="1"/>
  <c r="I167" i="1"/>
  <c r="H7" i="2" s="1"/>
  <c r="J167" i="1"/>
  <c r="I7" i="2" s="1"/>
  <c r="K167" i="1"/>
  <c r="J7" i="2" s="1"/>
  <c r="L167" i="1"/>
  <c r="K7" i="2" s="1"/>
  <c r="M167" i="1"/>
  <c r="L7" i="2" s="1"/>
  <c r="N167" i="1"/>
  <c r="M7" i="2" s="1"/>
  <c r="C167" i="1"/>
  <c r="B7" i="2" s="1"/>
  <c r="O169" i="1"/>
  <c r="N7" i="4" s="1"/>
  <c r="O170" i="1"/>
  <c r="N7" i="5" s="1"/>
  <c r="O171" i="1"/>
  <c r="N7" i="6" s="1"/>
  <c r="O172" i="1"/>
  <c r="N7" i="10" s="1"/>
  <c r="O173" i="1"/>
  <c r="N7" i="11" s="1"/>
  <c r="O174" i="1"/>
  <c r="N7" i="7" s="1"/>
  <c r="O175" i="1"/>
  <c r="N7" i="8" s="1"/>
  <c r="O176" i="1"/>
  <c r="N7" i="9" s="1"/>
  <c r="O177" i="1"/>
  <c r="N7" i="12" s="1"/>
  <c r="O178" i="1"/>
  <c r="N7" i="13" s="1"/>
  <c r="O179" i="1"/>
  <c r="N7" i="14" s="1"/>
  <c r="O180" i="1"/>
  <c r="N7" i="15" s="1"/>
  <c r="O181" i="1"/>
  <c r="N7" i="16" s="1"/>
  <c r="O182" i="1"/>
  <c r="N7" i="17" s="1"/>
  <c r="O183" i="1"/>
  <c r="N7" i="18" s="1"/>
  <c r="O184" i="1"/>
  <c r="N7" i="19" s="1"/>
  <c r="O185" i="1"/>
  <c r="N7" i="20" s="1"/>
  <c r="O186" i="1"/>
  <c r="N7" i="21" s="1"/>
  <c r="O187" i="1"/>
  <c r="N7" i="22" s="1"/>
  <c r="O188" i="1"/>
  <c r="N7" i="23" s="1"/>
  <c r="O189" i="1"/>
  <c r="N7" i="24" s="1"/>
  <c r="O190" i="1"/>
  <c r="N7" i="25" s="1"/>
  <c r="O191" i="1"/>
  <c r="N7" i="26" s="1"/>
  <c r="O192" i="1"/>
  <c r="N7" i="27" s="1"/>
  <c r="O193" i="1"/>
  <c r="N7" i="28" s="1"/>
  <c r="O194" i="1"/>
  <c r="N7" i="29" s="1"/>
  <c r="O195" i="1"/>
  <c r="N7" i="30" s="1"/>
  <c r="O196" i="1"/>
  <c r="N7" i="31" s="1"/>
  <c r="O197" i="1"/>
  <c r="N7" i="32" s="1"/>
  <c r="O198" i="1"/>
  <c r="N7" i="33" s="1"/>
  <c r="O199" i="1"/>
  <c r="N7" i="34" s="1"/>
  <c r="O168" i="1"/>
  <c r="N7" i="3" s="1"/>
  <c r="O167" i="1" l="1"/>
  <c r="N7" i="2" s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35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L2" i="1"/>
  <c r="N2" i="1"/>
  <c r="O134" i="1" l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N35" i="1"/>
  <c r="M35" i="1"/>
  <c r="L35" i="1"/>
  <c r="K35" i="1"/>
  <c r="J35" i="1"/>
  <c r="I35" i="1"/>
  <c r="H35" i="1"/>
  <c r="G35" i="1"/>
  <c r="F35" i="1"/>
  <c r="E35" i="1"/>
  <c r="D35" i="1"/>
  <c r="C35" i="1"/>
  <c r="O35" i="1" l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N68" i="1"/>
  <c r="M68" i="1"/>
  <c r="L68" i="1"/>
  <c r="K68" i="1"/>
  <c r="J68" i="1"/>
  <c r="I68" i="1"/>
  <c r="H68" i="1"/>
  <c r="G68" i="1"/>
  <c r="F68" i="1"/>
  <c r="E68" i="1"/>
  <c r="D68" i="1"/>
  <c r="C68" i="1"/>
  <c r="O68" i="1" l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D2" i="1"/>
  <c r="E2" i="1"/>
  <c r="F2" i="1"/>
  <c r="G2" i="1"/>
  <c r="H2" i="1"/>
  <c r="I2" i="1"/>
  <c r="J2" i="1"/>
  <c r="K2" i="1"/>
  <c r="M2" i="1"/>
  <c r="C2" i="1"/>
  <c r="O101" i="1" l="1"/>
  <c r="O2" i="1"/>
</calcChain>
</file>

<file path=xl/sharedStrings.xml><?xml version="1.0" encoding="utf-8"?>
<sst xmlns="http://schemas.openxmlformats.org/spreadsheetml/2006/main" count="675" uniqueCount="48">
  <si>
    <t>Año</t>
  </si>
  <si>
    <t>Entidad Federativa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</si>
  <si>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</si>
  <si>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</si>
  <si>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</si>
  <si>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</si>
  <si>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</si>
  <si>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</si>
  <si>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</si>
  <si>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</si>
  <si>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</si>
  <si>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</si>
  <si>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</si>
  <si>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</si>
  <si>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</si>
  <si>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</si>
  <si>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</si>
  <si>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</si>
  <si>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</si>
  <si>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</si>
  <si>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</si>
  <si>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</si>
  <si>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</si>
  <si>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</si>
  <si>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</si>
  <si>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</si>
  <si>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</si>
  <si>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</si>
  <si>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</si>
  <si>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</si>
  <si>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Coahuila</t>
  </si>
  <si>
    <t>Michoacán</t>
  </si>
  <si>
    <t>Querétaro</t>
  </si>
  <si>
    <t>Veracruz</t>
  </si>
  <si>
    <t>GOBIERNO ESTATAL</t>
  </si>
  <si>
    <t>GRATUIDAD</t>
  </si>
  <si>
    <t>IMSS</t>
  </si>
  <si>
    <t>ISSSTE</t>
  </si>
  <si>
    <t>NINGUNA</t>
  </si>
  <si>
    <t>PEMEX</t>
  </si>
  <si>
    <t>SE IGNORA</t>
  </si>
  <si>
    <t>SEDENA</t>
  </si>
  <si>
    <t>SEGURO PRIVADO</t>
  </si>
  <si>
    <t>TOTAL</t>
  </si>
  <si>
    <t>SECMAR</t>
  </si>
  <si>
    <t>Ciudad de México</t>
  </si>
  <si>
    <t>OPORTUNIDADES / BIENESTAR</t>
  </si>
  <si>
    <t>SEGURO POPULAR / INSABI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</si>
</sst>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tabSelected="1" workbookViewId="0">
      <pane ySplit="1" topLeftCell="A152" activePane="bottomLeft" state="frozen"/>
      <selection pane="bottomLeft" activeCell="Q158" sqref="Q158"/>
    </sheetView>
  </sheetViews>
  <sheetFormatPr baseColWidth="10" defaultColWidth="11.42578125" defaultRowHeight="14.25" x14ac:dyDescent="0.2"/>
  <cols>
    <col min="1" max="1" width="12.140625" style="2" customWidth="1"/>
    <col min="2" max="2" width="24.5703125" style="2" customWidth="1"/>
    <col min="3" max="3" width="16.42578125" style="4" customWidth="1"/>
    <col min="4" max="4" width="13.85546875" style="3" customWidth="1"/>
    <col min="5" max="8" width="11.7109375" style="3" customWidth="1"/>
    <col min="9" max="9" width="13.28515625" style="3" customWidth="1"/>
    <col min="10" max="10" width="11.7109375" style="3" customWidth="1"/>
    <col min="11" max="11" width="20.28515625" style="3" customWidth="1"/>
    <col min="12" max="12" width="27.28515625" style="3" customWidth="1"/>
    <col min="13" max="13" width="15.7109375" style="3" customWidth="1"/>
    <col min="14" max="15" width="11.7109375" style="3" customWidth="1"/>
    <col min="16" max="16384" width="11.42578125" style="3"/>
  </cols>
  <sheetData>
    <row r="1" spans="1:15" ht="28.5" x14ac:dyDescent="0.2">
      <c r="A1" s="1" t="s">
        <v>0</v>
      </c>
      <c r="B1" s="1" t="s">
        <v>1</v>
      </c>
      <c r="C1" s="1" t="s">
        <v>38</v>
      </c>
      <c r="D1" s="1" t="s">
        <v>36</v>
      </c>
      <c r="E1" s="1" t="s">
        <v>37</v>
      </c>
      <c r="F1" s="1" t="s">
        <v>39</v>
      </c>
      <c r="G1" s="1" t="s">
        <v>41</v>
      </c>
      <c r="H1" s="1" t="s">
        <v>44</v>
      </c>
      <c r="I1" s="1" t="s">
        <v>34</v>
      </c>
      <c r="J1" s="1" t="s">
        <v>42</v>
      </c>
      <c r="K1" s="1" t="s">
        <v>47</v>
      </c>
      <c r="L1" s="1" t="s">
        <v>46</v>
      </c>
      <c r="M1" s="1" t="s">
        <v>35</v>
      </c>
      <c r="N1" s="1" t="s">
        <v>40</v>
      </c>
      <c r="O1" s="1" t="s">
        <v>43</v>
      </c>
    </row>
    <row r="2" spans="1:15" ht="12.75" customHeight="1" x14ac:dyDescent="0.2">
      <c r="A2" s="8">
        <v>2017</v>
      </c>
      <c r="B2" s="6" t="s">
        <v>2</v>
      </c>
      <c r="C2" s="9">
        <f>SUM(C3:C34)</f>
        <v>2022385</v>
      </c>
      <c r="D2" s="9">
        <f t="shared" ref="D2:M2" si="0">SUM(D3:D34)</f>
        <v>26696</v>
      </c>
      <c r="E2" s="9">
        <f t="shared" si="0"/>
        <v>22611</v>
      </c>
      <c r="F2" s="9">
        <f t="shared" si="0"/>
        <v>748</v>
      </c>
      <c r="G2" s="9">
        <f t="shared" si="0"/>
        <v>1044</v>
      </c>
      <c r="H2" s="9">
        <f t="shared" si="0"/>
        <v>1422</v>
      </c>
      <c r="I2" s="9">
        <f t="shared" si="0"/>
        <v>30968</v>
      </c>
      <c r="J2" s="9">
        <f t="shared" si="0"/>
        <v>2818</v>
      </c>
      <c r="K2" s="9">
        <f t="shared" si="0"/>
        <v>5002187</v>
      </c>
      <c r="L2" s="9">
        <f t="shared" si="0"/>
        <v>3842</v>
      </c>
      <c r="M2" s="9">
        <f t="shared" si="0"/>
        <v>28661</v>
      </c>
      <c r="N2" s="9">
        <f>SUM(N3:N34)</f>
        <v>1712358</v>
      </c>
      <c r="O2" s="9">
        <f>SUM(C2:N2)</f>
        <v>8855740</v>
      </c>
    </row>
    <row r="3" spans="1:15" x14ac:dyDescent="0.2">
      <c r="A3" s="7">
        <v>2017</v>
      </c>
      <c r="B3" s="5" t="s">
        <v>3</v>
      </c>
      <c r="C3" s="10">
        <v>34100</v>
      </c>
      <c r="D3" s="10">
        <v>2061</v>
      </c>
      <c r="E3" s="10">
        <v>292</v>
      </c>
      <c r="F3" s="10">
        <v>22</v>
      </c>
      <c r="G3" s="10">
        <v>11</v>
      </c>
      <c r="H3" s="10">
        <v>5</v>
      </c>
      <c r="I3" s="10">
        <v>6</v>
      </c>
      <c r="J3" s="10">
        <v>3</v>
      </c>
      <c r="K3" s="10">
        <v>117139</v>
      </c>
      <c r="L3" s="10">
        <v>0</v>
      </c>
      <c r="M3" s="10">
        <v>0</v>
      </c>
      <c r="N3" s="10">
        <v>4044</v>
      </c>
      <c r="O3" s="10">
        <f t="shared" ref="O3:O132" si="1">SUM(C3:N3)</f>
        <v>157683</v>
      </c>
    </row>
    <row r="4" spans="1:15" x14ac:dyDescent="0.2">
      <c r="A4" s="7">
        <v>2017</v>
      </c>
      <c r="B4" s="5" t="s">
        <v>4</v>
      </c>
      <c r="C4" s="10">
        <v>10703</v>
      </c>
      <c r="D4" s="10">
        <v>206</v>
      </c>
      <c r="E4" s="10">
        <v>59</v>
      </c>
      <c r="F4" s="10">
        <v>1</v>
      </c>
      <c r="G4" s="10">
        <v>2</v>
      </c>
      <c r="H4" s="10">
        <v>1</v>
      </c>
      <c r="I4" s="10">
        <v>0</v>
      </c>
      <c r="J4" s="10">
        <v>19</v>
      </c>
      <c r="K4" s="10">
        <v>103488</v>
      </c>
      <c r="L4" s="10">
        <v>1</v>
      </c>
      <c r="M4" s="10">
        <v>0</v>
      </c>
      <c r="N4" s="10">
        <v>58405</v>
      </c>
      <c r="O4" s="10">
        <f t="shared" si="1"/>
        <v>172885</v>
      </c>
    </row>
    <row r="5" spans="1:15" x14ac:dyDescent="0.2">
      <c r="A5" s="7">
        <v>2017</v>
      </c>
      <c r="B5" s="5" t="s">
        <v>5</v>
      </c>
      <c r="C5" s="10">
        <v>10278</v>
      </c>
      <c r="D5" s="10">
        <v>476</v>
      </c>
      <c r="E5" s="10">
        <v>1121</v>
      </c>
      <c r="F5" s="10">
        <v>5</v>
      </c>
      <c r="G5" s="10">
        <v>41</v>
      </c>
      <c r="H5" s="10">
        <v>7</v>
      </c>
      <c r="I5" s="10">
        <v>3</v>
      </c>
      <c r="J5" s="10">
        <v>6</v>
      </c>
      <c r="K5" s="10">
        <v>71949</v>
      </c>
      <c r="L5" s="10">
        <v>574</v>
      </c>
      <c r="M5" s="10">
        <v>0</v>
      </c>
      <c r="N5" s="10">
        <v>450</v>
      </c>
      <c r="O5" s="10">
        <f t="shared" si="1"/>
        <v>84910</v>
      </c>
    </row>
    <row r="6" spans="1:15" x14ac:dyDescent="0.2">
      <c r="A6" s="7">
        <v>2017</v>
      </c>
      <c r="B6" s="5" t="s">
        <v>6</v>
      </c>
      <c r="C6" s="10">
        <v>32049</v>
      </c>
      <c r="D6" s="10">
        <v>1478</v>
      </c>
      <c r="E6" s="10">
        <v>864</v>
      </c>
      <c r="F6" s="10">
        <v>34</v>
      </c>
      <c r="G6" s="10">
        <v>17</v>
      </c>
      <c r="H6" s="10">
        <v>10</v>
      </c>
      <c r="I6" s="10">
        <v>5</v>
      </c>
      <c r="J6" s="10">
        <v>13</v>
      </c>
      <c r="K6" s="10">
        <v>32549</v>
      </c>
      <c r="L6" s="10">
        <v>0</v>
      </c>
      <c r="M6" s="10">
        <v>3</v>
      </c>
      <c r="N6" s="10">
        <v>17020</v>
      </c>
      <c r="O6" s="10">
        <f t="shared" si="1"/>
        <v>84042</v>
      </c>
    </row>
    <row r="7" spans="1:15" x14ac:dyDescent="0.2">
      <c r="A7" s="7">
        <v>2017</v>
      </c>
      <c r="B7" s="5" t="s">
        <v>30</v>
      </c>
      <c r="C7" s="10">
        <v>0</v>
      </c>
      <c r="D7" s="10">
        <v>191</v>
      </c>
      <c r="E7" s="10">
        <v>118</v>
      </c>
      <c r="F7" s="10">
        <v>10</v>
      </c>
      <c r="G7" s="10">
        <v>4</v>
      </c>
      <c r="H7" s="10">
        <v>1</v>
      </c>
      <c r="I7" s="10">
        <v>3</v>
      </c>
      <c r="J7" s="10">
        <v>46</v>
      </c>
      <c r="K7" s="10">
        <v>17430</v>
      </c>
      <c r="L7" s="10">
        <v>5</v>
      </c>
      <c r="M7" s="10">
        <v>0</v>
      </c>
      <c r="N7" s="10">
        <v>34837</v>
      </c>
      <c r="O7" s="10">
        <f t="shared" si="1"/>
        <v>52645</v>
      </c>
    </row>
    <row r="8" spans="1:15" x14ac:dyDescent="0.2">
      <c r="A8" s="7">
        <v>2017</v>
      </c>
      <c r="B8" s="5" t="s">
        <v>7</v>
      </c>
      <c r="C8" s="10">
        <v>7455</v>
      </c>
      <c r="D8" s="10">
        <v>126</v>
      </c>
      <c r="E8" s="10">
        <v>273</v>
      </c>
      <c r="F8" s="10">
        <v>4</v>
      </c>
      <c r="G8" s="10">
        <v>49</v>
      </c>
      <c r="H8" s="10">
        <v>4</v>
      </c>
      <c r="I8" s="10">
        <v>10</v>
      </c>
      <c r="J8" s="10">
        <v>5</v>
      </c>
      <c r="K8" s="10">
        <v>75906</v>
      </c>
      <c r="L8" s="10">
        <v>0</v>
      </c>
      <c r="M8" s="10">
        <v>0</v>
      </c>
      <c r="N8" s="10">
        <v>13006</v>
      </c>
      <c r="O8" s="10">
        <f t="shared" si="1"/>
        <v>96838</v>
      </c>
    </row>
    <row r="9" spans="1:15" x14ac:dyDescent="0.2">
      <c r="A9" s="7">
        <v>2017</v>
      </c>
      <c r="B9" s="5" t="s">
        <v>8</v>
      </c>
      <c r="C9" s="10">
        <v>21896</v>
      </c>
      <c r="D9" s="10">
        <v>81</v>
      </c>
      <c r="E9" s="10">
        <v>73</v>
      </c>
      <c r="F9" s="10">
        <v>7</v>
      </c>
      <c r="G9" s="10">
        <v>7</v>
      </c>
      <c r="H9" s="10">
        <v>3</v>
      </c>
      <c r="I9" s="10">
        <v>17</v>
      </c>
      <c r="J9" s="10">
        <v>55</v>
      </c>
      <c r="K9" s="10">
        <v>87812</v>
      </c>
      <c r="L9" s="10">
        <v>1</v>
      </c>
      <c r="M9" s="10">
        <v>0</v>
      </c>
      <c r="N9" s="10">
        <v>124821</v>
      </c>
      <c r="O9" s="10">
        <f t="shared" si="1"/>
        <v>234773</v>
      </c>
    </row>
    <row r="10" spans="1:15" x14ac:dyDescent="0.2">
      <c r="A10" s="7">
        <v>2017</v>
      </c>
      <c r="B10" s="5" t="s">
        <v>9</v>
      </c>
      <c r="C10" s="10">
        <v>5213</v>
      </c>
      <c r="D10" s="10">
        <v>767</v>
      </c>
      <c r="E10" s="10">
        <v>810</v>
      </c>
      <c r="F10" s="10">
        <v>5</v>
      </c>
      <c r="G10" s="10">
        <v>19</v>
      </c>
      <c r="H10" s="10">
        <v>6</v>
      </c>
      <c r="I10" s="10">
        <v>14430</v>
      </c>
      <c r="J10" s="10">
        <v>248</v>
      </c>
      <c r="K10" s="10">
        <v>123716</v>
      </c>
      <c r="L10" s="10">
        <v>9</v>
      </c>
      <c r="M10" s="10">
        <v>5</v>
      </c>
      <c r="N10" s="10">
        <v>23793</v>
      </c>
      <c r="O10" s="10">
        <f t="shared" si="1"/>
        <v>169021</v>
      </c>
    </row>
    <row r="11" spans="1:15" x14ac:dyDescent="0.2">
      <c r="A11" s="7">
        <v>2017</v>
      </c>
      <c r="B11" s="5" t="s">
        <v>45</v>
      </c>
      <c r="C11" s="10">
        <v>417892</v>
      </c>
      <c r="D11" s="10">
        <v>1814</v>
      </c>
      <c r="E11" s="10">
        <v>1555</v>
      </c>
      <c r="F11" s="10">
        <v>104</v>
      </c>
      <c r="G11" s="10">
        <v>77</v>
      </c>
      <c r="H11" s="10">
        <v>54</v>
      </c>
      <c r="I11" s="10">
        <v>2498</v>
      </c>
      <c r="J11" s="10">
        <v>73</v>
      </c>
      <c r="K11" s="10">
        <v>101408</v>
      </c>
      <c r="L11" s="10">
        <v>1</v>
      </c>
      <c r="M11" s="10">
        <v>28497</v>
      </c>
      <c r="N11" s="10">
        <v>330824</v>
      </c>
      <c r="O11" s="10">
        <f t="shared" si="1"/>
        <v>884797</v>
      </c>
    </row>
    <row r="12" spans="1:15" x14ac:dyDescent="0.2">
      <c r="A12" s="7">
        <v>2017</v>
      </c>
      <c r="B12" s="5" t="s">
        <v>10</v>
      </c>
      <c r="C12" s="10">
        <v>26686</v>
      </c>
      <c r="D12" s="10">
        <v>323</v>
      </c>
      <c r="E12" s="10">
        <v>278</v>
      </c>
      <c r="F12" s="10">
        <v>6</v>
      </c>
      <c r="G12" s="10">
        <v>19</v>
      </c>
      <c r="H12" s="10">
        <v>3</v>
      </c>
      <c r="I12" s="10">
        <v>8</v>
      </c>
      <c r="J12" s="10">
        <v>16</v>
      </c>
      <c r="K12" s="10">
        <v>106519</v>
      </c>
      <c r="L12" s="10">
        <v>48</v>
      </c>
      <c r="M12" s="10">
        <v>4</v>
      </c>
      <c r="N12" s="10">
        <v>45517</v>
      </c>
      <c r="O12" s="10">
        <f t="shared" si="1"/>
        <v>179427</v>
      </c>
    </row>
    <row r="13" spans="1:15" x14ac:dyDescent="0.2">
      <c r="A13" s="7">
        <v>2017</v>
      </c>
      <c r="B13" s="5" t="s">
        <v>11</v>
      </c>
      <c r="C13" s="10">
        <v>164313</v>
      </c>
      <c r="D13" s="10">
        <v>2592</v>
      </c>
      <c r="E13" s="10">
        <v>1028</v>
      </c>
      <c r="F13" s="10">
        <v>15</v>
      </c>
      <c r="G13" s="10">
        <v>25</v>
      </c>
      <c r="H13" s="10">
        <v>12</v>
      </c>
      <c r="I13" s="10">
        <v>15</v>
      </c>
      <c r="J13" s="10">
        <v>99</v>
      </c>
      <c r="K13" s="10">
        <v>595702</v>
      </c>
      <c r="L13" s="10">
        <v>20</v>
      </c>
      <c r="M13" s="10">
        <v>0</v>
      </c>
      <c r="N13" s="10">
        <v>18506</v>
      </c>
      <c r="O13" s="10">
        <f t="shared" si="1"/>
        <v>782327</v>
      </c>
    </row>
    <row r="14" spans="1:15" x14ac:dyDescent="0.2">
      <c r="A14" s="7">
        <v>2017</v>
      </c>
      <c r="B14" s="5" t="s">
        <v>12</v>
      </c>
      <c r="C14" s="10">
        <v>28173</v>
      </c>
      <c r="D14" s="10">
        <v>50</v>
      </c>
      <c r="E14" s="10">
        <v>114</v>
      </c>
      <c r="F14" s="10">
        <v>3</v>
      </c>
      <c r="G14" s="10">
        <v>6</v>
      </c>
      <c r="H14" s="10">
        <v>2</v>
      </c>
      <c r="I14" s="10">
        <v>4</v>
      </c>
      <c r="J14" s="10">
        <v>46</v>
      </c>
      <c r="K14" s="10">
        <v>70042</v>
      </c>
      <c r="L14" s="10">
        <v>1</v>
      </c>
      <c r="M14" s="10">
        <v>0</v>
      </c>
      <c r="N14" s="10">
        <v>62251</v>
      </c>
      <c r="O14" s="10">
        <f t="shared" si="1"/>
        <v>160692</v>
      </c>
    </row>
    <row r="15" spans="1:15" x14ac:dyDescent="0.2">
      <c r="A15" s="7">
        <v>2017</v>
      </c>
      <c r="B15" s="5" t="s">
        <v>13</v>
      </c>
      <c r="C15" s="10">
        <v>43239</v>
      </c>
      <c r="D15" s="10">
        <v>184</v>
      </c>
      <c r="E15" s="10">
        <v>152</v>
      </c>
      <c r="F15" s="10">
        <v>19</v>
      </c>
      <c r="G15" s="10">
        <v>6</v>
      </c>
      <c r="H15" s="10">
        <v>11</v>
      </c>
      <c r="I15" s="10">
        <v>12</v>
      </c>
      <c r="J15" s="10">
        <v>121</v>
      </c>
      <c r="K15" s="10">
        <v>129795</v>
      </c>
      <c r="L15" s="10">
        <v>135</v>
      </c>
      <c r="M15" s="10">
        <v>0</v>
      </c>
      <c r="N15" s="10">
        <v>93947</v>
      </c>
      <c r="O15" s="10">
        <f t="shared" si="1"/>
        <v>267621</v>
      </c>
    </row>
    <row r="16" spans="1:15" x14ac:dyDescent="0.2">
      <c r="A16" s="7">
        <v>2017</v>
      </c>
      <c r="B16" s="5" t="s">
        <v>14</v>
      </c>
      <c r="C16" s="10">
        <v>148315</v>
      </c>
      <c r="D16" s="10">
        <v>2994</v>
      </c>
      <c r="E16" s="10">
        <v>2438</v>
      </c>
      <c r="F16" s="10">
        <v>30</v>
      </c>
      <c r="G16" s="10">
        <v>82</v>
      </c>
      <c r="H16" s="10">
        <v>16</v>
      </c>
      <c r="I16" s="10">
        <v>140</v>
      </c>
      <c r="J16" s="10">
        <v>50</v>
      </c>
      <c r="K16" s="10">
        <v>281180</v>
      </c>
      <c r="L16" s="10">
        <v>8</v>
      </c>
      <c r="M16" s="10">
        <v>0</v>
      </c>
      <c r="N16" s="10">
        <v>97821</v>
      </c>
      <c r="O16" s="10">
        <f t="shared" si="1"/>
        <v>533074</v>
      </c>
    </row>
    <row r="17" spans="1:15" x14ac:dyDescent="0.2">
      <c r="A17" s="7">
        <v>2017</v>
      </c>
      <c r="B17" s="5" t="s">
        <v>15</v>
      </c>
      <c r="C17" s="10">
        <v>310387</v>
      </c>
      <c r="D17" s="10">
        <v>487</v>
      </c>
      <c r="E17" s="10">
        <v>387</v>
      </c>
      <c r="F17" s="10">
        <v>50</v>
      </c>
      <c r="G17" s="10">
        <v>57</v>
      </c>
      <c r="H17" s="10">
        <v>38</v>
      </c>
      <c r="I17" s="10">
        <v>87</v>
      </c>
      <c r="J17" s="10">
        <v>150</v>
      </c>
      <c r="K17" s="10">
        <v>590402</v>
      </c>
      <c r="L17" s="10">
        <v>3</v>
      </c>
      <c r="M17" s="10">
        <v>12</v>
      </c>
      <c r="N17" s="10">
        <v>221975</v>
      </c>
      <c r="O17" s="10">
        <f t="shared" si="1"/>
        <v>1124035</v>
      </c>
    </row>
    <row r="18" spans="1:15" x14ac:dyDescent="0.2">
      <c r="A18" s="7">
        <v>2017</v>
      </c>
      <c r="B18" s="5" t="s">
        <v>31</v>
      </c>
      <c r="C18" s="10">
        <v>80850</v>
      </c>
      <c r="D18" s="10">
        <v>300</v>
      </c>
      <c r="E18" s="10">
        <v>681</v>
      </c>
      <c r="F18" s="10">
        <v>29</v>
      </c>
      <c r="G18" s="10">
        <v>11</v>
      </c>
      <c r="H18" s="10">
        <v>24</v>
      </c>
      <c r="I18" s="10">
        <v>28</v>
      </c>
      <c r="J18" s="10">
        <v>53</v>
      </c>
      <c r="K18" s="10">
        <v>197104</v>
      </c>
      <c r="L18" s="10">
        <v>3</v>
      </c>
      <c r="M18" s="10">
        <v>0</v>
      </c>
      <c r="N18" s="10">
        <v>35478</v>
      </c>
      <c r="O18" s="10">
        <f t="shared" si="1"/>
        <v>314561</v>
      </c>
    </row>
    <row r="19" spans="1:15" x14ac:dyDescent="0.2">
      <c r="A19" s="7">
        <v>2017</v>
      </c>
      <c r="B19" s="5" t="s">
        <v>16</v>
      </c>
      <c r="C19" s="10">
        <v>32653</v>
      </c>
      <c r="D19" s="10">
        <v>860</v>
      </c>
      <c r="E19" s="10">
        <v>304</v>
      </c>
      <c r="F19" s="10">
        <v>6</v>
      </c>
      <c r="G19" s="10">
        <v>9</v>
      </c>
      <c r="H19" s="10">
        <v>3</v>
      </c>
      <c r="I19" s="10">
        <v>16</v>
      </c>
      <c r="J19" s="10">
        <v>49</v>
      </c>
      <c r="K19" s="10">
        <v>141173</v>
      </c>
      <c r="L19" s="10">
        <v>2</v>
      </c>
      <c r="M19" s="10">
        <v>3</v>
      </c>
      <c r="N19" s="10">
        <v>23734</v>
      </c>
      <c r="O19" s="10">
        <f t="shared" si="1"/>
        <v>198812</v>
      </c>
    </row>
    <row r="20" spans="1:15" x14ac:dyDescent="0.2">
      <c r="A20" s="7">
        <v>2017</v>
      </c>
      <c r="B20" s="5" t="s">
        <v>17</v>
      </c>
      <c r="C20" s="10">
        <v>7918</v>
      </c>
      <c r="D20" s="10">
        <v>162</v>
      </c>
      <c r="E20" s="10">
        <v>303</v>
      </c>
      <c r="F20" s="10">
        <v>0</v>
      </c>
      <c r="G20" s="10">
        <v>10</v>
      </c>
      <c r="H20" s="10">
        <v>1</v>
      </c>
      <c r="I20" s="10">
        <v>1</v>
      </c>
      <c r="J20" s="10">
        <v>58</v>
      </c>
      <c r="K20" s="10">
        <v>48673</v>
      </c>
      <c r="L20" s="10">
        <v>32</v>
      </c>
      <c r="M20" s="10">
        <v>2</v>
      </c>
      <c r="N20" s="10">
        <v>9234</v>
      </c>
      <c r="O20" s="10">
        <f t="shared" si="1"/>
        <v>66394</v>
      </c>
    </row>
    <row r="21" spans="1:15" x14ac:dyDescent="0.2">
      <c r="A21" s="7">
        <v>2017</v>
      </c>
      <c r="B21" s="5" t="s">
        <v>18</v>
      </c>
      <c r="C21" s="10">
        <v>49154</v>
      </c>
      <c r="D21" s="10">
        <v>2786</v>
      </c>
      <c r="E21" s="10">
        <v>3087</v>
      </c>
      <c r="F21" s="10">
        <v>8</v>
      </c>
      <c r="G21" s="10">
        <v>16</v>
      </c>
      <c r="H21" s="10">
        <v>13</v>
      </c>
      <c r="I21" s="10">
        <v>1216</v>
      </c>
      <c r="J21" s="10">
        <v>710</v>
      </c>
      <c r="K21" s="10">
        <v>156651</v>
      </c>
      <c r="L21" s="10">
        <v>10</v>
      </c>
      <c r="M21" s="10">
        <v>1</v>
      </c>
      <c r="N21" s="10">
        <v>64094</v>
      </c>
      <c r="O21" s="10">
        <f t="shared" si="1"/>
        <v>277746</v>
      </c>
    </row>
    <row r="22" spans="1:15" x14ac:dyDescent="0.2">
      <c r="A22" s="7">
        <v>2017</v>
      </c>
      <c r="B22" s="5" t="s">
        <v>19</v>
      </c>
      <c r="C22" s="10">
        <v>21106</v>
      </c>
      <c r="D22" s="10">
        <v>115</v>
      </c>
      <c r="E22" s="10">
        <v>200</v>
      </c>
      <c r="F22" s="10">
        <v>12</v>
      </c>
      <c r="G22" s="10">
        <v>21</v>
      </c>
      <c r="H22" s="10">
        <v>6</v>
      </c>
      <c r="I22" s="10">
        <v>13</v>
      </c>
      <c r="J22" s="10">
        <v>65</v>
      </c>
      <c r="K22" s="10">
        <v>89432</v>
      </c>
      <c r="L22" s="10">
        <v>170</v>
      </c>
      <c r="M22" s="10">
        <v>134</v>
      </c>
      <c r="N22" s="10">
        <v>49348</v>
      </c>
      <c r="O22" s="10">
        <f t="shared" si="1"/>
        <v>160622</v>
      </c>
    </row>
    <row r="23" spans="1:15" x14ac:dyDescent="0.2">
      <c r="A23" s="7">
        <v>2017</v>
      </c>
      <c r="B23" s="5" t="s">
        <v>20</v>
      </c>
      <c r="C23" s="10">
        <v>152094</v>
      </c>
      <c r="D23" s="10">
        <v>183</v>
      </c>
      <c r="E23" s="10">
        <v>670</v>
      </c>
      <c r="F23" s="10">
        <v>12</v>
      </c>
      <c r="G23" s="10">
        <v>136</v>
      </c>
      <c r="H23" s="10">
        <v>18</v>
      </c>
      <c r="I23" s="10">
        <v>47</v>
      </c>
      <c r="J23" s="10">
        <v>142</v>
      </c>
      <c r="K23" s="10">
        <v>315372</v>
      </c>
      <c r="L23" s="10">
        <v>50</v>
      </c>
      <c r="M23" s="10">
        <v>0</v>
      </c>
      <c r="N23" s="10">
        <v>15461</v>
      </c>
      <c r="O23" s="10">
        <f t="shared" si="1"/>
        <v>484185</v>
      </c>
    </row>
    <row r="24" spans="1:15" x14ac:dyDescent="0.2">
      <c r="A24" s="7">
        <v>2017</v>
      </c>
      <c r="B24" s="5" t="s">
        <v>32</v>
      </c>
      <c r="C24" s="10">
        <v>20095</v>
      </c>
      <c r="D24" s="10">
        <v>582</v>
      </c>
      <c r="E24" s="10">
        <v>773</v>
      </c>
      <c r="F24" s="10">
        <v>8</v>
      </c>
      <c r="G24" s="10">
        <v>38</v>
      </c>
      <c r="H24" s="10">
        <v>0</v>
      </c>
      <c r="I24" s="10">
        <v>31</v>
      </c>
      <c r="J24" s="10">
        <v>16</v>
      </c>
      <c r="K24" s="10">
        <v>72893</v>
      </c>
      <c r="L24" s="10">
        <v>10</v>
      </c>
      <c r="M24" s="10">
        <v>0</v>
      </c>
      <c r="N24" s="10">
        <v>68409</v>
      </c>
      <c r="O24" s="10">
        <f t="shared" si="1"/>
        <v>162855</v>
      </c>
    </row>
    <row r="25" spans="1:15" x14ac:dyDescent="0.2">
      <c r="A25" s="7">
        <v>2017</v>
      </c>
      <c r="B25" s="5" t="s">
        <v>21</v>
      </c>
      <c r="C25" s="10">
        <v>21351</v>
      </c>
      <c r="D25" s="10">
        <v>459</v>
      </c>
      <c r="E25" s="10">
        <v>730</v>
      </c>
      <c r="F25" s="10">
        <v>5</v>
      </c>
      <c r="G25" s="10">
        <v>10</v>
      </c>
      <c r="H25" s="10">
        <v>7</v>
      </c>
      <c r="I25" s="10">
        <v>17</v>
      </c>
      <c r="J25" s="10">
        <v>121</v>
      </c>
      <c r="K25" s="10">
        <v>68315</v>
      </c>
      <c r="L25" s="10">
        <v>1</v>
      </c>
      <c r="M25" s="10">
        <v>0</v>
      </c>
      <c r="N25" s="10">
        <v>6584</v>
      </c>
      <c r="O25" s="10">
        <f t="shared" si="1"/>
        <v>97600</v>
      </c>
    </row>
    <row r="26" spans="1:15" x14ac:dyDescent="0.2">
      <c r="A26" s="7">
        <v>2017</v>
      </c>
      <c r="B26" s="5" t="s">
        <v>22</v>
      </c>
      <c r="C26" s="10">
        <v>16190</v>
      </c>
      <c r="D26" s="10">
        <v>265</v>
      </c>
      <c r="E26" s="10">
        <v>176</v>
      </c>
      <c r="F26" s="10">
        <v>9</v>
      </c>
      <c r="G26" s="10">
        <v>13</v>
      </c>
      <c r="H26" s="10">
        <v>3</v>
      </c>
      <c r="I26" s="10">
        <v>5</v>
      </c>
      <c r="J26" s="10">
        <v>109</v>
      </c>
      <c r="K26" s="10">
        <v>154006</v>
      </c>
      <c r="L26" s="10">
        <v>7</v>
      </c>
      <c r="M26" s="10">
        <v>0</v>
      </c>
      <c r="N26" s="10">
        <v>41897</v>
      </c>
      <c r="O26" s="10">
        <f t="shared" si="1"/>
        <v>212680</v>
      </c>
    </row>
    <row r="27" spans="1:15" x14ac:dyDescent="0.2">
      <c r="A27" s="7">
        <v>2017</v>
      </c>
      <c r="B27" s="5" t="s">
        <v>23</v>
      </c>
      <c r="C27" s="10">
        <v>13593</v>
      </c>
      <c r="D27" s="10">
        <v>319</v>
      </c>
      <c r="E27" s="10">
        <v>280</v>
      </c>
      <c r="F27" s="10">
        <v>4</v>
      </c>
      <c r="G27" s="10">
        <v>54</v>
      </c>
      <c r="H27" s="10">
        <v>1115</v>
      </c>
      <c r="I27" s="10">
        <v>11</v>
      </c>
      <c r="J27" s="10">
        <v>6</v>
      </c>
      <c r="K27" s="10">
        <v>180459</v>
      </c>
      <c r="L27" s="10">
        <v>1255</v>
      </c>
      <c r="M27" s="10">
        <v>0</v>
      </c>
      <c r="N27" s="10">
        <v>27864</v>
      </c>
      <c r="O27" s="10">
        <f t="shared" si="1"/>
        <v>224960</v>
      </c>
    </row>
    <row r="28" spans="1:15" x14ac:dyDescent="0.2">
      <c r="A28" s="7">
        <v>2017</v>
      </c>
      <c r="B28" s="5" t="s">
        <v>24</v>
      </c>
      <c r="C28" s="10">
        <v>61510</v>
      </c>
      <c r="D28" s="10">
        <v>1928</v>
      </c>
      <c r="E28" s="10">
        <v>2361</v>
      </c>
      <c r="F28" s="10">
        <v>29</v>
      </c>
      <c r="G28" s="10">
        <v>132</v>
      </c>
      <c r="H28" s="10">
        <v>15</v>
      </c>
      <c r="I28" s="10">
        <v>1869</v>
      </c>
      <c r="J28" s="10">
        <v>107</v>
      </c>
      <c r="K28" s="10">
        <v>232656</v>
      </c>
      <c r="L28" s="10">
        <v>5</v>
      </c>
      <c r="M28" s="10">
        <v>0</v>
      </c>
      <c r="N28" s="10">
        <v>13728</v>
      </c>
      <c r="O28" s="10">
        <f t="shared" si="1"/>
        <v>314340</v>
      </c>
    </row>
    <row r="29" spans="1:15" x14ac:dyDescent="0.2">
      <c r="A29" s="7">
        <v>2017</v>
      </c>
      <c r="B29" s="5" t="s">
        <v>25</v>
      </c>
      <c r="C29" s="10">
        <v>3212</v>
      </c>
      <c r="D29" s="10">
        <v>129</v>
      </c>
      <c r="E29" s="10">
        <v>94</v>
      </c>
      <c r="F29" s="10">
        <v>12</v>
      </c>
      <c r="G29" s="10">
        <v>11</v>
      </c>
      <c r="H29" s="10">
        <v>3</v>
      </c>
      <c r="I29" s="10">
        <v>48</v>
      </c>
      <c r="J29" s="10">
        <v>72</v>
      </c>
      <c r="K29" s="10">
        <v>141573</v>
      </c>
      <c r="L29" s="10">
        <v>1</v>
      </c>
      <c r="M29" s="10">
        <v>0</v>
      </c>
      <c r="N29" s="10">
        <v>46856</v>
      </c>
      <c r="O29" s="10">
        <f t="shared" si="1"/>
        <v>192011</v>
      </c>
    </row>
    <row r="30" spans="1:15" x14ac:dyDescent="0.2">
      <c r="A30" s="7">
        <v>2017</v>
      </c>
      <c r="B30" s="5" t="s">
        <v>26</v>
      </c>
      <c r="C30" s="10">
        <v>44827</v>
      </c>
      <c r="D30" s="10">
        <v>1630</v>
      </c>
      <c r="E30" s="10">
        <v>1030</v>
      </c>
      <c r="F30" s="10">
        <v>75</v>
      </c>
      <c r="G30" s="10">
        <v>60</v>
      </c>
      <c r="H30" s="10">
        <v>17</v>
      </c>
      <c r="I30" s="10">
        <v>10304</v>
      </c>
      <c r="J30" s="10">
        <v>226</v>
      </c>
      <c r="K30" s="10">
        <v>142409</v>
      </c>
      <c r="L30" s="10">
        <v>3</v>
      </c>
      <c r="M30" s="10">
        <v>0</v>
      </c>
      <c r="N30" s="10">
        <v>61534</v>
      </c>
      <c r="O30" s="10">
        <f t="shared" si="1"/>
        <v>262115</v>
      </c>
    </row>
    <row r="31" spans="1:15" x14ac:dyDescent="0.2">
      <c r="A31" s="7">
        <v>2017</v>
      </c>
      <c r="B31" s="5" t="s">
        <v>27</v>
      </c>
      <c r="C31" s="10">
        <v>26143</v>
      </c>
      <c r="D31" s="10">
        <v>18</v>
      </c>
      <c r="E31" s="10">
        <v>32</v>
      </c>
      <c r="F31" s="10">
        <v>5</v>
      </c>
      <c r="G31" s="10">
        <v>3</v>
      </c>
      <c r="H31" s="10">
        <v>0</v>
      </c>
      <c r="I31" s="10">
        <v>3</v>
      </c>
      <c r="J31" s="10">
        <v>36</v>
      </c>
      <c r="K31" s="10">
        <v>66697</v>
      </c>
      <c r="L31" s="10">
        <v>0</v>
      </c>
      <c r="M31" s="10">
        <v>0</v>
      </c>
      <c r="N31" s="10">
        <v>12208</v>
      </c>
      <c r="O31" s="10">
        <f t="shared" si="1"/>
        <v>105145</v>
      </c>
    </row>
    <row r="32" spans="1:15" x14ac:dyDescent="0.2">
      <c r="A32" s="7">
        <v>2017</v>
      </c>
      <c r="B32" s="5" t="s">
        <v>33</v>
      </c>
      <c r="C32" s="10">
        <v>133432</v>
      </c>
      <c r="D32" s="10">
        <v>1443</v>
      </c>
      <c r="E32" s="10">
        <v>1052</v>
      </c>
      <c r="F32" s="10">
        <v>183</v>
      </c>
      <c r="G32" s="10">
        <v>69</v>
      </c>
      <c r="H32" s="10">
        <v>15</v>
      </c>
      <c r="I32" s="10">
        <v>91</v>
      </c>
      <c r="J32" s="10">
        <v>67</v>
      </c>
      <c r="K32" s="10">
        <v>286038</v>
      </c>
      <c r="L32" s="10">
        <v>16</v>
      </c>
      <c r="M32" s="10">
        <v>0</v>
      </c>
      <c r="N32" s="10">
        <v>52863</v>
      </c>
      <c r="O32" s="10">
        <f t="shared" si="1"/>
        <v>475269</v>
      </c>
    </row>
    <row r="33" spans="1:15" x14ac:dyDescent="0.2">
      <c r="A33" s="7">
        <v>2017</v>
      </c>
      <c r="B33" s="5" t="s">
        <v>28</v>
      </c>
      <c r="C33" s="10">
        <v>7980</v>
      </c>
      <c r="D33" s="10">
        <v>336</v>
      </c>
      <c r="E33" s="10">
        <v>565</v>
      </c>
      <c r="F33" s="10">
        <v>12</v>
      </c>
      <c r="G33" s="10">
        <v>8</v>
      </c>
      <c r="H33" s="10">
        <v>1</v>
      </c>
      <c r="I33" s="10">
        <v>5</v>
      </c>
      <c r="J33" s="10">
        <v>20</v>
      </c>
      <c r="K33" s="10">
        <v>35850</v>
      </c>
      <c r="L33" s="10">
        <v>0</v>
      </c>
      <c r="M33" s="10">
        <v>0</v>
      </c>
      <c r="N33" s="10">
        <v>7171</v>
      </c>
      <c r="O33" s="10">
        <f t="shared" si="1"/>
        <v>51948</v>
      </c>
    </row>
    <row r="34" spans="1:15" x14ac:dyDescent="0.2">
      <c r="A34" s="7">
        <v>2017</v>
      </c>
      <c r="B34" s="5" t="s">
        <v>29</v>
      </c>
      <c r="C34" s="10">
        <v>69578</v>
      </c>
      <c r="D34" s="10">
        <v>1351</v>
      </c>
      <c r="E34" s="10">
        <v>711</v>
      </c>
      <c r="F34" s="10">
        <v>24</v>
      </c>
      <c r="G34" s="10">
        <v>21</v>
      </c>
      <c r="H34" s="10">
        <v>8</v>
      </c>
      <c r="I34" s="10">
        <v>25</v>
      </c>
      <c r="J34" s="10">
        <v>11</v>
      </c>
      <c r="K34" s="10">
        <v>167849</v>
      </c>
      <c r="L34" s="10">
        <v>1471</v>
      </c>
      <c r="M34" s="10">
        <v>0</v>
      </c>
      <c r="N34" s="10">
        <v>28678</v>
      </c>
      <c r="O34" s="10">
        <f t="shared" si="1"/>
        <v>269727</v>
      </c>
    </row>
    <row r="35" spans="1:15" ht="12.75" customHeight="1" x14ac:dyDescent="0.2">
      <c r="A35" s="8">
        <v>2018</v>
      </c>
      <c r="B35" s="6" t="s">
        <v>2</v>
      </c>
      <c r="C35" s="9">
        <f>SUM(C36:C67)</f>
        <v>1987897</v>
      </c>
      <c r="D35" s="9">
        <f t="shared" ref="D35:N35" si="2">SUM(D36:D67)</f>
        <v>28991</v>
      </c>
      <c r="E35" s="9">
        <f t="shared" si="2"/>
        <v>20906</v>
      </c>
      <c r="F35" s="9">
        <f t="shared" si="2"/>
        <v>734</v>
      </c>
      <c r="G35" s="9">
        <f t="shared" si="2"/>
        <v>847</v>
      </c>
      <c r="H35" s="9">
        <f t="shared" si="2"/>
        <v>1134</v>
      </c>
      <c r="I35" s="9">
        <f t="shared" si="2"/>
        <v>38717</v>
      </c>
      <c r="J35" s="9">
        <f t="shared" si="2"/>
        <v>1976</v>
      </c>
      <c r="K35" s="9">
        <f t="shared" si="2"/>
        <v>4907061</v>
      </c>
      <c r="L35" s="9">
        <f t="shared" si="2"/>
        <v>3136</v>
      </c>
      <c r="M35" s="9">
        <f t="shared" si="2"/>
        <v>27991</v>
      </c>
      <c r="N35" s="9">
        <f t="shared" si="2"/>
        <v>1353775</v>
      </c>
      <c r="O35" s="9">
        <f>SUM(C35:N35)</f>
        <v>8373165</v>
      </c>
    </row>
    <row r="36" spans="1:15" x14ac:dyDescent="0.2">
      <c r="A36" s="7">
        <v>2018</v>
      </c>
      <c r="B36" s="5" t="s">
        <v>3</v>
      </c>
      <c r="C36" s="10">
        <v>31986</v>
      </c>
      <c r="D36" s="10">
        <v>1798</v>
      </c>
      <c r="E36" s="10">
        <v>251</v>
      </c>
      <c r="F36" s="10">
        <v>28</v>
      </c>
      <c r="G36" s="10">
        <v>9</v>
      </c>
      <c r="H36" s="10">
        <v>1</v>
      </c>
      <c r="I36" s="10">
        <v>6</v>
      </c>
      <c r="J36" s="10">
        <v>2</v>
      </c>
      <c r="K36" s="10">
        <v>116547</v>
      </c>
      <c r="L36" s="10">
        <v>0</v>
      </c>
      <c r="M36" s="10">
        <v>0</v>
      </c>
      <c r="N36" s="10">
        <v>1859</v>
      </c>
      <c r="O36" s="10">
        <f t="shared" ref="O36:O67" si="3">SUM(C36:N36)</f>
        <v>152487</v>
      </c>
    </row>
    <row r="37" spans="1:15" x14ac:dyDescent="0.2">
      <c r="A37" s="7">
        <v>2018</v>
      </c>
      <c r="B37" s="5" t="s">
        <v>4</v>
      </c>
      <c r="C37" s="10">
        <v>43488</v>
      </c>
      <c r="D37" s="10">
        <v>59</v>
      </c>
      <c r="E37" s="10">
        <v>77</v>
      </c>
      <c r="F37" s="10">
        <v>4</v>
      </c>
      <c r="G37" s="10">
        <v>10</v>
      </c>
      <c r="H37" s="10">
        <v>2</v>
      </c>
      <c r="I37" s="10">
        <v>1</v>
      </c>
      <c r="J37" s="10">
        <v>7</v>
      </c>
      <c r="K37" s="10">
        <v>97513</v>
      </c>
      <c r="L37" s="10">
        <v>8</v>
      </c>
      <c r="M37" s="10">
        <v>0</v>
      </c>
      <c r="N37" s="10">
        <v>36767</v>
      </c>
      <c r="O37" s="10">
        <f t="shared" si="3"/>
        <v>177936</v>
      </c>
    </row>
    <row r="38" spans="1:15" x14ac:dyDescent="0.2">
      <c r="A38" s="7">
        <v>2018</v>
      </c>
      <c r="B38" s="5" t="s">
        <v>5</v>
      </c>
      <c r="C38" s="10">
        <v>10730</v>
      </c>
      <c r="D38" s="10">
        <v>644</v>
      </c>
      <c r="E38" s="10">
        <v>1122</v>
      </c>
      <c r="F38" s="10">
        <v>12</v>
      </c>
      <c r="G38" s="10">
        <v>82</v>
      </c>
      <c r="H38" s="10">
        <v>7</v>
      </c>
      <c r="I38" s="10">
        <v>2</v>
      </c>
      <c r="J38" s="10">
        <v>3</v>
      </c>
      <c r="K38" s="10">
        <v>73426</v>
      </c>
      <c r="L38" s="10">
        <v>580</v>
      </c>
      <c r="M38" s="10">
        <v>0</v>
      </c>
      <c r="N38" s="10">
        <v>553</v>
      </c>
      <c r="O38" s="10">
        <f t="shared" si="3"/>
        <v>87161</v>
      </c>
    </row>
    <row r="39" spans="1:15" x14ac:dyDescent="0.2">
      <c r="A39" s="7">
        <v>2018</v>
      </c>
      <c r="B39" s="5" t="s">
        <v>6</v>
      </c>
      <c r="C39" s="10">
        <v>8610</v>
      </c>
      <c r="D39" s="10">
        <v>850</v>
      </c>
      <c r="E39" s="10">
        <v>540</v>
      </c>
      <c r="F39" s="10">
        <v>5</v>
      </c>
      <c r="G39" s="10">
        <v>1</v>
      </c>
      <c r="H39" s="10">
        <v>6</v>
      </c>
      <c r="I39" s="10">
        <v>3</v>
      </c>
      <c r="J39" s="10">
        <v>78</v>
      </c>
      <c r="K39" s="10">
        <v>51120</v>
      </c>
      <c r="L39" s="10">
        <v>2</v>
      </c>
      <c r="M39" s="10">
        <v>0</v>
      </c>
      <c r="N39" s="10">
        <v>12888</v>
      </c>
      <c r="O39" s="10">
        <f t="shared" si="3"/>
        <v>74103</v>
      </c>
    </row>
    <row r="40" spans="1:15" x14ac:dyDescent="0.2">
      <c r="A40" s="7">
        <v>2018</v>
      </c>
      <c r="B40" s="5" t="s">
        <v>30</v>
      </c>
      <c r="C40" s="10">
        <v>13679</v>
      </c>
      <c r="D40" s="10">
        <v>117</v>
      </c>
      <c r="E40" s="10">
        <v>78</v>
      </c>
      <c r="F40" s="10">
        <v>2</v>
      </c>
      <c r="G40" s="10">
        <v>0</v>
      </c>
      <c r="H40" s="10">
        <v>1</v>
      </c>
      <c r="I40" s="10">
        <v>3</v>
      </c>
      <c r="J40" s="10">
        <v>19</v>
      </c>
      <c r="K40" s="10">
        <v>19909</v>
      </c>
      <c r="L40" s="10">
        <v>1</v>
      </c>
      <c r="M40" s="10">
        <v>0</v>
      </c>
      <c r="N40" s="10">
        <v>21548</v>
      </c>
      <c r="O40" s="10">
        <f t="shared" si="3"/>
        <v>55357</v>
      </c>
    </row>
    <row r="41" spans="1:15" x14ac:dyDescent="0.2">
      <c r="A41" s="7">
        <v>2018</v>
      </c>
      <c r="B41" s="5" t="s">
        <v>7</v>
      </c>
      <c r="C41" s="10">
        <v>8117</v>
      </c>
      <c r="D41" s="10">
        <v>72</v>
      </c>
      <c r="E41" s="10">
        <v>253</v>
      </c>
      <c r="F41" s="10">
        <v>6</v>
      </c>
      <c r="G41" s="10">
        <v>69</v>
      </c>
      <c r="H41" s="10">
        <v>2</v>
      </c>
      <c r="I41" s="10">
        <v>1</v>
      </c>
      <c r="J41" s="10">
        <v>11</v>
      </c>
      <c r="K41" s="10">
        <v>76022</v>
      </c>
      <c r="L41" s="10">
        <v>0</v>
      </c>
      <c r="M41" s="10">
        <v>0</v>
      </c>
      <c r="N41" s="10">
        <v>11451</v>
      </c>
      <c r="O41" s="10">
        <f t="shared" si="3"/>
        <v>96004</v>
      </c>
    </row>
    <row r="42" spans="1:15" x14ac:dyDescent="0.2">
      <c r="A42" s="7">
        <v>2018</v>
      </c>
      <c r="B42" s="5" t="s">
        <v>8</v>
      </c>
      <c r="C42" s="10">
        <v>19830</v>
      </c>
      <c r="D42" s="10">
        <v>80</v>
      </c>
      <c r="E42" s="10">
        <v>94</v>
      </c>
      <c r="F42" s="10">
        <v>9</v>
      </c>
      <c r="G42" s="10">
        <v>4</v>
      </c>
      <c r="H42" s="10">
        <v>2</v>
      </c>
      <c r="I42" s="10">
        <v>5</v>
      </c>
      <c r="J42" s="10">
        <v>39</v>
      </c>
      <c r="K42" s="10">
        <v>99782</v>
      </c>
      <c r="L42" s="10">
        <v>14</v>
      </c>
      <c r="M42" s="10">
        <v>0</v>
      </c>
      <c r="N42" s="10">
        <v>72067</v>
      </c>
      <c r="O42" s="10">
        <f t="shared" si="3"/>
        <v>191926</v>
      </c>
    </row>
    <row r="43" spans="1:15" x14ac:dyDescent="0.2">
      <c r="A43" s="7">
        <v>2018</v>
      </c>
      <c r="B43" s="5" t="s">
        <v>9</v>
      </c>
      <c r="C43" s="10">
        <v>23236</v>
      </c>
      <c r="D43" s="10">
        <v>448</v>
      </c>
      <c r="E43" s="10">
        <v>575</v>
      </c>
      <c r="F43" s="10">
        <v>1</v>
      </c>
      <c r="G43" s="10">
        <v>6</v>
      </c>
      <c r="H43" s="10">
        <v>6</v>
      </c>
      <c r="I43" s="10">
        <v>12577</v>
      </c>
      <c r="J43" s="10">
        <v>34</v>
      </c>
      <c r="K43" s="10">
        <v>133714</v>
      </c>
      <c r="L43" s="10">
        <v>5</v>
      </c>
      <c r="M43" s="10">
        <v>0</v>
      </c>
      <c r="N43" s="10">
        <v>11248</v>
      </c>
      <c r="O43" s="10">
        <f t="shared" si="3"/>
        <v>181850</v>
      </c>
    </row>
    <row r="44" spans="1:15" x14ac:dyDescent="0.2">
      <c r="A44" s="7">
        <v>2018</v>
      </c>
      <c r="B44" s="5" t="s">
        <v>45</v>
      </c>
      <c r="C44" s="10">
        <v>497578</v>
      </c>
      <c r="D44" s="10">
        <v>2865</v>
      </c>
      <c r="E44" s="10">
        <v>1879</v>
      </c>
      <c r="F44" s="10">
        <v>61</v>
      </c>
      <c r="G44" s="10">
        <v>61</v>
      </c>
      <c r="H44" s="10">
        <v>47</v>
      </c>
      <c r="I44" s="10">
        <v>13101</v>
      </c>
      <c r="J44" s="10">
        <v>61</v>
      </c>
      <c r="K44" s="10">
        <v>116356</v>
      </c>
      <c r="L44" s="10">
        <v>3</v>
      </c>
      <c r="M44" s="10">
        <v>27852</v>
      </c>
      <c r="N44" s="10">
        <v>292842</v>
      </c>
      <c r="O44" s="10">
        <f t="shared" si="3"/>
        <v>952706</v>
      </c>
    </row>
    <row r="45" spans="1:15" x14ac:dyDescent="0.2">
      <c r="A45" s="7">
        <v>2018</v>
      </c>
      <c r="B45" s="5" t="s">
        <v>10</v>
      </c>
      <c r="C45" s="10">
        <v>39192</v>
      </c>
      <c r="D45" s="10">
        <v>339</v>
      </c>
      <c r="E45" s="10">
        <v>241</v>
      </c>
      <c r="F45" s="10">
        <v>2</v>
      </c>
      <c r="G45" s="10">
        <v>8</v>
      </c>
      <c r="H45" s="10">
        <v>0</v>
      </c>
      <c r="I45" s="10">
        <v>2</v>
      </c>
      <c r="J45" s="10">
        <v>13</v>
      </c>
      <c r="K45" s="10">
        <v>121923</v>
      </c>
      <c r="L45" s="10">
        <v>28</v>
      </c>
      <c r="M45" s="10">
        <v>0</v>
      </c>
      <c r="N45" s="10">
        <v>15021</v>
      </c>
      <c r="O45" s="10">
        <f t="shared" si="3"/>
        <v>176769</v>
      </c>
    </row>
    <row r="46" spans="1:15" x14ac:dyDescent="0.2">
      <c r="A46" s="7">
        <v>2018</v>
      </c>
      <c r="B46" s="5" t="s">
        <v>11</v>
      </c>
      <c r="C46" s="10">
        <v>171038</v>
      </c>
      <c r="D46" s="10">
        <v>3385</v>
      </c>
      <c r="E46" s="10">
        <v>1343</v>
      </c>
      <c r="F46" s="10">
        <v>14</v>
      </c>
      <c r="G46" s="10">
        <v>29</v>
      </c>
      <c r="H46" s="10">
        <v>15</v>
      </c>
      <c r="I46" s="10">
        <v>14</v>
      </c>
      <c r="J46" s="10">
        <v>69</v>
      </c>
      <c r="K46" s="10">
        <v>581512</v>
      </c>
      <c r="L46" s="10">
        <v>118</v>
      </c>
      <c r="M46" s="10">
        <v>0</v>
      </c>
      <c r="N46" s="10">
        <v>13227</v>
      </c>
      <c r="O46" s="10">
        <f t="shared" si="3"/>
        <v>770764</v>
      </c>
    </row>
    <row r="47" spans="1:15" x14ac:dyDescent="0.2">
      <c r="A47" s="7">
        <v>2018</v>
      </c>
      <c r="B47" s="5" t="s">
        <v>12</v>
      </c>
      <c r="C47" s="10">
        <v>18116</v>
      </c>
      <c r="D47" s="10">
        <v>51</v>
      </c>
      <c r="E47" s="10">
        <v>55</v>
      </c>
      <c r="F47" s="10">
        <v>0</v>
      </c>
      <c r="G47" s="10">
        <v>5</v>
      </c>
      <c r="H47" s="10">
        <v>4</v>
      </c>
      <c r="I47" s="10">
        <v>12</v>
      </c>
      <c r="J47" s="10">
        <v>50</v>
      </c>
      <c r="K47" s="10">
        <v>84471</v>
      </c>
      <c r="L47" s="10">
        <v>1</v>
      </c>
      <c r="M47" s="10">
        <v>0</v>
      </c>
      <c r="N47" s="10">
        <v>40527</v>
      </c>
      <c r="O47" s="10">
        <f t="shared" si="3"/>
        <v>143292</v>
      </c>
    </row>
    <row r="48" spans="1:15" x14ac:dyDescent="0.2">
      <c r="A48" s="7">
        <v>2018</v>
      </c>
      <c r="B48" s="5" t="s">
        <v>13</v>
      </c>
      <c r="C48" s="10">
        <v>40024</v>
      </c>
      <c r="D48" s="10">
        <v>278</v>
      </c>
      <c r="E48" s="10">
        <v>200</v>
      </c>
      <c r="F48" s="10">
        <v>21</v>
      </c>
      <c r="G48" s="10">
        <v>13</v>
      </c>
      <c r="H48" s="10">
        <v>23</v>
      </c>
      <c r="I48" s="10">
        <v>19</v>
      </c>
      <c r="J48" s="10">
        <v>93</v>
      </c>
      <c r="K48" s="10">
        <v>97716</v>
      </c>
      <c r="L48" s="10">
        <v>46</v>
      </c>
      <c r="M48" s="10">
        <v>0</v>
      </c>
      <c r="N48" s="10">
        <v>92540</v>
      </c>
      <c r="O48" s="10">
        <f t="shared" si="3"/>
        <v>230973</v>
      </c>
    </row>
    <row r="49" spans="1:15" x14ac:dyDescent="0.2">
      <c r="A49" s="7">
        <v>2018</v>
      </c>
      <c r="B49" s="5" t="s">
        <v>14</v>
      </c>
      <c r="C49" s="10">
        <v>124571</v>
      </c>
      <c r="D49" s="10">
        <v>2068</v>
      </c>
      <c r="E49" s="10">
        <v>1584</v>
      </c>
      <c r="F49" s="10">
        <v>14</v>
      </c>
      <c r="G49" s="10">
        <v>67</v>
      </c>
      <c r="H49" s="10">
        <v>7</v>
      </c>
      <c r="I49" s="10">
        <v>72</v>
      </c>
      <c r="J49" s="10">
        <v>29</v>
      </c>
      <c r="K49" s="10">
        <v>288975</v>
      </c>
      <c r="L49" s="10">
        <v>8</v>
      </c>
      <c r="M49" s="10">
        <v>1</v>
      </c>
      <c r="N49" s="10">
        <v>83903</v>
      </c>
      <c r="O49" s="10">
        <f t="shared" si="3"/>
        <v>501299</v>
      </c>
    </row>
    <row r="50" spans="1:15" x14ac:dyDescent="0.2">
      <c r="A50" s="7">
        <v>2018</v>
      </c>
      <c r="B50" s="5" t="s">
        <v>15</v>
      </c>
      <c r="C50" s="10">
        <v>279570</v>
      </c>
      <c r="D50" s="10">
        <v>804</v>
      </c>
      <c r="E50" s="10">
        <v>564</v>
      </c>
      <c r="F50" s="10">
        <v>109</v>
      </c>
      <c r="G50" s="10">
        <v>48</v>
      </c>
      <c r="H50" s="10">
        <v>22</v>
      </c>
      <c r="I50" s="10">
        <v>98</v>
      </c>
      <c r="J50" s="10">
        <v>171</v>
      </c>
      <c r="K50" s="10">
        <v>580672</v>
      </c>
      <c r="L50" s="10">
        <v>17</v>
      </c>
      <c r="M50" s="10">
        <v>3</v>
      </c>
      <c r="N50" s="10">
        <v>187541</v>
      </c>
      <c r="O50" s="10">
        <f t="shared" si="3"/>
        <v>1049619</v>
      </c>
    </row>
    <row r="51" spans="1:15" x14ac:dyDescent="0.2">
      <c r="A51" s="7">
        <v>2018</v>
      </c>
      <c r="B51" s="5" t="s">
        <v>31</v>
      </c>
      <c r="C51" s="10">
        <v>36684</v>
      </c>
      <c r="D51" s="10">
        <v>306</v>
      </c>
      <c r="E51" s="10">
        <v>451</v>
      </c>
      <c r="F51" s="10">
        <v>6</v>
      </c>
      <c r="G51" s="10">
        <v>7</v>
      </c>
      <c r="H51" s="10">
        <v>5</v>
      </c>
      <c r="I51" s="10">
        <v>5</v>
      </c>
      <c r="J51" s="10">
        <v>116</v>
      </c>
      <c r="K51" s="10">
        <v>146191</v>
      </c>
      <c r="L51" s="10">
        <v>16</v>
      </c>
      <c r="M51" s="10">
        <v>0</v>
      </c>
      <c r="N51" s="10">
        <v>35507</v>
      </c>
      <c r="O51" s="10">
        <f t="shared" si="3"/>
        <v>219294</v>
      </c>
    </row>
    <row r="52" spans="1:15" x14ac:dyDescent="0.2">
      <c r="A52" s="7">
        <v>2018</v>
      </c>
      <c r="B52" s="5" t="s">
        <v>16</v>
      </c>
      <c r="C52" s="10">
        <v>23285</v>
      </c>
      <c r="D52" s="10">
        <v>480</v>
      </c>
      <c r="E52" s="10">
        <v>182</v>
      </c>
      <c r="F52" s="10">
        <v>3</v>
      </c>
      <c r="G52" s="10">
        <v>11</v>
      </c>
      <c r="H52" s="10">
        <v>1</v>
      </c>
      <c r="I52" s="10">
        <v>32</v>
      </c>
      <c r="J52" s="10">
        <v>16</v>
      </c>
      <c r="K52" s="10">
        <v>110888</v>
      </c>
      <c r="L52" s="10">
        <v>1</v>
      </c>
      <c r="M52" s="10">
        <v>4</v>
      </c>
      <c r="N52" s="10">
        <v>22488</v>
      </c>
      <c r="O52" s="10">
        <f t="shared" si="3"/>
        <v>157391</v>
      </c>
    </row>
    <row r="53" spans="1:15" x14ac:dyDescent="0.2">
      <c r="A53" s="7">
        <v>2018</v>
      </c>
      <c r="B53" s="5" t="s">
        <v>17</v>
      </c>
      <c r="C53" s="10">
        <v>10502</v>
      </c>
      <c r="D53" s="10">
        <v>119</v>
      </c>
      <c r="E53" s="10">
        <v>164</v>
      </c>
      <c r="F53" s="10">
        <v>0</v>
      </c>
      <c r="G53" s="10">
        <v>13</v>
      </c>
      <c r="H53" s="10">
        <v>0</v>
      </c>
      <c r="I53" s="10">
        <v>0</v>
      </c>
      <c r="J53" s="10">
        <v>16</v>
      </c>
      <c r="K53" s="10">
        <v>46426</v>
      </c>
      <c r="L53" s="10">
        <v>6</v>
      </c>
      <c r="M53" s="10">
        <v>0</v>
      </c>
      <c r="N53" s="10">
        <v>3972</v>
      </c>
      <c r="O53" s="10">
        <f t="shared" si="3"/>
        <v>61218</v>
      </c>
    </row>
    <row r="54" spans="1:15" x14ac:dyDescent="0.2">
      <c r="A54" s="7">
        <v>2018</v>
      </c>
      <c r="B54" s="5" t="s">
        <v>18</v>
      </c>
      <c r="C54" s="10">
        <v>30390</v>
      </c>
      <c r="D54" s="10">
        <v>1901</v>
      </c>
      <c r="E54" s="10">
        <v>2445</v>
      </c>
      <c r="F54" s="10">
        <v>10</v>
      </c>
      <c r="G54" s="10">
        <v>6</v>
      </c>
      <c r="H54" s="10">
        <v>7</v>
      </c>
      <c r="I54" s="10">
        <v>781</v>
      </c>
      <c r="J54" s="10">
        <v>359</v>
      </c>
      <c r="K54" s="10">
        <v>136706</v>
      </c>
      <c r="L54" s="10">
        <v>2</v>
      </c>
      <c r="M54" s="10">
        <v>0</v>
      </c>
      <c r="N54" s="10">
        <v>48428</v>
      </c>
      <c r="O54" s="10">
        <f t="shared" si="3"/>
        <v>221035</v>
      </c>
    </row>
    <row r="55" spans="1:15" x14ac:dyDescent="0.2">
      <c r="A55" s="7">
        <v>2018</v>
      </c>
      <c r="B55" s="5" t="s">
        <v>19</v>
      </c>
      <c r="C55" s="10">
        <v>25594</v>
      </c>
      <c r="D55" s="10">
        <v>179</v>
      </c>
      <c r="E55" s="10">
        <v>252</v>
      </c>
      <c r="F55" s="10">
        <v>5</v>
      </c>
      <c r="G55" s="10">
        <v>13</v>
      </c>
      <c r="H55" s="10">
        <v>4</v>
      </c>
      <c r="I55" s="10">
        <v>7</v>
      </c>
      <c r="J55" s="10">
        <v>13</v>
      </c>
      <c r="K55" s="10">
        <v>103054</v>
      </c>
      <c r="L55" s="10">
        <v>22</v>
      </c>
      <c r="M55" s="10">
        <v>116</v>
      </c>
      <c r="N55" s="10">
        <v>45673</v>
      </c>
      <c r="O55" s="10">
        <f t="shared" si="3"/>
        <v>174932</v>
      </c>
    </row>
    <row r="56" spans="1:15" x14ac:dyDescent="0.2">
      <c r="A56" s="7">
        <v>2018</v>
      </c>
      <c r="B56" s="5" t="s">
        <v>20</v>
      </c>
      <c r="C56" s="10">
        <v>127255</v>
      </c>
      <c r="D56" s="10">
        <v>226</v>
      </c>
      <c r="E56" s="10">
        <v>569</v>
      </c>
      <c r="F56" s="10">
        <v>9</v>
      </c>
      <c r="G56" s="10">
        <v>21</v>
      </c>
      <c r="H56" s="10">
        <v>6</v>
      </c>
      <c r="I56" s="10">
        <v>28</v>
      </c>
      <c r="J56" s="10">
        <v>20</v>
      </c>
      <c r="K56" s="10">
        <v>325064</v>
      </c>
      <c r="L56" s="10">
        <v>69</v>
      </c>
      <c r="M56" s="10">
        <v>0</v>
      </c>
      <c r="N56" s="10">
        <v>6699</v>
      </c>
      <c r="O56" s="10">
        <f t="shared" si="3"/>
        <v>459966</v>
      </c>
    </row>
    <row r="57" spans="1:15" x14ac:dyDescent="0.2">
      <c r="A57" s="7">
        <v>2018</v>
      </c>
      <c r="B57" s="5" t="s">
        <v>32</v>
      </c>
      <c r="C57" s="10">
        <v>24121</v>
      </c>
      <c r="D57" s="10">
        <v>697</v>
      </c>
      <c r="E57" s="10">
        <v>1031</v>
      </c>
      <c r="F57" s="10">
        <v>12</v>
      </c>
      <c r="G57" s="10">
        <v>75</v>
      </c>
      <c r="H57" s="10">
        <v>1</v>
      </c>
      <c r="I57" s="10">
        <v>125</v>
      </c>
      <c r="J57" s="10">
        <v>16</v>
      </c>
      <c r="K57" s="10">
        <v>67783</v>
      </c>
      <c r="L57" s="10">
        <v>0</v>
      </c>
      <c r="M57" s="10">
        <v>0</v>
      </c>
      <c r="N57" s="10">
        <v>50463</v>
      </c>
      <c r="O57" s="10">
        <f t="shared" si="3"/>
        <v>144324</v>
      </c>
    </row>
    <row r="58" spans="1:15" x14ac:dyDescent="0.2">
      <c r="A58" s="7">
        <v>2018</v>
      </c>
      <c r="B58" s="5" t="s">
        <v>21</v>
      </c>
      <c r="C58" s="10">
        <v>11691</v>
      </c>
      <c r="D58" s="10">
        <v>360</v>
      </c>
      <c r="E58" s="10">
        <v>474</v>
      </c>
      <c r="F58" s="10">
        <v>2</v>
      </c>
      <c r="G58" s="10">
        <v>7</v>
      </c>
      <c r="H58" s="10">
        <v>4</v>
      </c>
      <c r="I58" s="10">
        <v>2</v>
      </c>
      <c r="J58" s="10">
        <v>281</v>
      </c>
      <c r="K58" s="10">
        <v>57577</v>
      </c>
      <c r="L58" s="10">
        <v>1</v>
      </c>
      <c r="M58" s="10">
        <v>0</v>
      </c>
      <c r="N58" s="10">
        <v>7445</v>
      </c>
      <c r="O58" s="10">
        <f t="shared" si="3"/>
        <v>77844</v>
      </c>
    </row>
    <row r="59" spans="1:15" x14ac:dyDescent="0.2">
      <c r="A59" s="7">
        <v>2018</v>
      </c>
      <c r="B59" s="5" t="s">
        <v>22</v>
      </c>
      <c r="C59" s="10">
        <v>15125</v>
      </c>
      <c r="D59" s="10">
        <v>528</v>
      </c>
      <c r="E59" s="10">
        <v>233</v>
      </c>
      <c r="F59" s="10">
        <v>6</v>
      </c>
      <c r="G59" s="10">
        <v>6</v>
      </c>
      <c r="H59" s="10">
        <v>2</v>
      </c>
      <c r="I59" s="10">
        <v>7</v>
      </c>
      <c r="J59" s="10">
        <v>61</v>
      </c>
      <c r="K59" s="10">
        <v>127084</v>
      </c>
      <c r="L59" s="10">
        <v>5</v>
      </c>
      <c r="M59" s="10">
        <v>0</v>
      </c>
      <c r="N59" s="10">
        <v>43863</v>
      </c>
      <c r="O59" s="10">
        <f t="shared" si="3"/>
        <v>186920</v>
      </c>
    </row>
    <row r="60" spans="1:15" x14ac:dyDescent="0.2">
      <c r="A60" s="7">
        <v>2018</v>
      </c>
      <c r="B60" s="5" t="s">
        <v>23</v>
      </c>
      <c r="C60" s="10">
        <v>21544</v>
      </c>
      <c r="D60" s="10">
        <v>3623</v>
      </c>
      <c r="E60" s="10">
        <v>774</v>
      </c>
      <c r="F60" s="10">
        <v>2</v>
      </c>
      <c r="G60" s="10">
        <v>48</v>
      </c>
      <c r="H60" s="10">
        <v>907</v>
      </c>
      <c r="I60" s="10">
        <v>10</v>
      </c>
      <c r="J60" s="10">
        <v>7</v>
      </c>
      <c r="K60" s="10">
        <v>192260</v>
      </c>
      <c r="L60" s="10">
        <v>497</v>
      </c>
      <c r="M60" s="10">
        <v>0</v>
      </c>
      <c r="N60" s="10">
        <v>26348</v>
      </c>
      <c r="O60" s="10">
        <f t="shared" si="3"/>
        <v>246020</v>
      </c>
    </row>
    <row r="61" spans="1:15" x14ac:dyDescent="0.2">
      <c r="A61" s="7">
        <v>2018</v>
      </c>
      <c r="B61" s="5" t="s">
        <v>24</v>
      </c>
      <c r="C61" s="10">
        <v>44228</v>
      </c>
      <c r="D61" s="10">
        <v>1309</v>
      </c>
      <c r="E61" s="10">
        <v>2219</v>
      </c>
      <c r="F61" s="10">
        <v>13</v>
      </c>
      <c r="G61" s="10">
        <v>62</v>
      </c>
      <c r="H61" s="10">
        <v>10</v>
      </c>
      <c r="I61" s="10">
        <v>1017</v>
      </c>
      <c r="J61" s="10">
        <v>104</v>
      </c>
      <c r="K61" s="10">
        <v>194277</v>
      </c>
      <c r="L61" s="10">
        <v>7</v>
      </c>
      <c r="M61" s="10">
        <v>0</v>
      </c>
      <c r="N61" s="10">
        <v>12475</v>
      </c>
      <c r="O61" s="10">
        <f t="shared" si="3"/>
        <v>255721</v>
      </c>
    </row>
    <row r="62" spans="1:15" x14ac:dyDescent="0.2">
      <c r="A62" s="7">
        <v>2018</v>
      </c>
      <c r="B62" s="5" t="s">
        <v>25</v>
      </c>
      <c r="C62" s="10">
        <v>31188</v>
      </c>
      <c r="D62" s="10">
        <v>127</v>
      </c>
      <c r="E62" s="10">
        <v>84</v>
      </c>
      <c r="F62" s="10">
        <v>6</v>
      </c>
      <c r="G62" s="10">
        <v>9</v>
      </c>
      <c r="H62" s="10">
        <v>6</v>
      </c>
      <c r="I62" s="10">
        <v>46</v>
      </c>
      <c r="J62" s="10">
        <v>55</v>
      </c>
      <c r="K62" s="10">
        <v>141332</v>
      </c>
      <c r="L62" s="10">
        <v>6</v>
      </c>
      <c r="M62" s="10">
        <v>0</v>
      </c>
      <c r="N62" s="10">
        <v>11528</v>
      </c>
      <c r="O62" s="10">
        <f t="shared" si="3"/>
        <v>184387</v>
      </c>
    </row>
    <row r="63" spans="1:15" x14ac:dyDescent="0.2">
      <c r="A63" s="7">
        <v>2018</v>
      </c>
      <c r="B63" s="5" t="s">
        <v>26</v>
      </c>
      <c r="C63" s="10">
        <v>28637</v>
      </c>
      <c r="D63" s="10">
        <v>2136</v>
      </c>
      <c r="E63" s="10">
        <v>1227</v>
      </c>
      <c r="F63" s="10">
        <v>74</v>
      </c>
      <c r="G63" s="10">
        <v>77</v>
      </c>
      <c r="H63" s="10">
        <v>16</v>
      </c>
      <c r="I63" s="10">
        <v>10603</v>
      </c>
      <c r="J63" s="10">
        <v>106</v>
      </c>
      <c r="K63" s="10">
        <v>151934</v>
      </c>
      <c r="L63" s="10">
        <v>269</v>
      </c>
      <c r="M63" s="10">
        <v>0</v>
      </c>
      <c r="N63" s="10">
        <v>58787</v>
      </c>
      <c r="O63" s="10">
        <f t="shared" si="3"/>
        <v>253866</v>
      </c>
    </row>
    <row r="64" spans="1:15" x14ac:dyDescent="0.2">
      <c r="A64" s="7">
        <v>2018</v>
      </c>
      <c r="B64" s="5" t="s">
        <v>27</v>
      </c>
      <c r="C64" s="10">
        <v>33353</v>
      </c>
      <c r="D64" s="10">
        <v>3</v>
      </c>
      <c r="E64" s="10">
        <v>4</v>
      </c>
      <c r="F64" s="10">
        <v>0</v>
      </c>
      <c r="G64" s="10">
        <v>0</v>
      </c>
      <c r="H64" s="10">
        <v>0</v>
      </c>
      <c r="I64" s="10">
        <v>0</v>
      </c>
      <c r="J64" s="10">
        <v>9</v>
      </c>
      <c r="K64" s="10">
        <v>64080</v>
      </c>
      <c r="L64" s="10">
        <v>2</v>
      </c>
      <c r="M64" s="10">
        <v>0</v>
      </c>
      <c r="N64" s="10">
        <v>553</v>
      </c>
      <c r="O64" s="10">
        <f t="shared" si="3"/>
        <v>98004</v>
      </c>
    </row>
    <row r="65" spans="1:15" x14ac:dyDescent="0.2">
      <c r="A65" s="7">
        <v>2018</v>
      </c>
      <c r="B65" s="5" t="s">
        <v>33</v>
      </c>
      <c r="C65" s="10">
        <v>131053</v>
      </c>
      <c r="D65" s="10">
        <v>1465</v>
      </c>
      <c r="E65" s="10">
        <v>1156</v>
      </c>
      <c r="F65" s="10">
        <v>257</v>
      </c>
      <c r="G65" s="10">
        <v>65</v>
      </c>
      <c r="H65" s="10">
        <v>15</v>
      </c>
      <c r="I65" s="10">
        <v>122</v>
      </c>
      <c r="J65" s="10">
        <v>73</v>
      </c>
      <c r="K65" s="10">
        <v>312084</v>
      </c>
      <c r="L65" s="10">
        <v>6</v>
      </c>
      <c r="M65" s="10">
        <v>15</v>
      </c>
      <c r="N65" s="10">
        <v>54681</v>
      </c>
      <c r="O65" s="10">
        <f t="shared" si="3"/>
        <v>500992</v>
      </c>
    </row>
    <row r="66" spans="1:15" x14ac:dyDescent="0.2">
      <c r="A66" s="7">
        <v>2018</v>
      </c>
      <c r="B66" s="5" t="s">
        <v>28</v>
      </c>
      <c r="C66" s="10">
        <v>6663</v>
      </c>
      <c r="D66" s="10">
        <v>121</v>
      </c>
      <c r="E66" s="10">
        <v>115</v>
      </c>
      <c r="F66" s="10">
        <v>19</v>
      </c>
      <c r="G66" s="10">
        <v>0</v>
      </c>
      <c r="H66" s="10">
        <v>1</v>
      </c>
      <c r="I66" s="10">
        <v>0</v>
      </c>
      <c r="J66" s="10">
        <v>22</v>
      </c>
      <c r="K66" s="10">
        <v>29925</v>
      </c>
      <c r="L66" s="10">
        <v>1</v>
      </c>
      <c r="M66" s="10">
        <v>0</v>
      </c>
      <c r="N66" s="10">
        <v>4262</v>
      </c>
      <c r="O66" s="10">
        <f t="shared" si="3"/>
        <v>41129</v>
      </c>
    </row>
    <row r="67" spans="1:15" x14ac:dyDescent="0.2">
      <c r="A67" s="7">
        <v>2018</v>
      </c>
      <c r="B67" s="5" t="s">
        <v>29</v>
      </c>
      <c r="C67" s="10">
        <v>56819</v>
      </c>
      <c r="D67" s="10">
        <v>1553</v>
      </c>
      <c r="E67" s="10">
        <v>670</v>
      </c>
      <c r="F67" s="10">
        <v>22</v>
      </c>
      <c r="G67" s="10">
        <v>15</v>
      </c>
      <c r="H67" s="10">
        <v>4</v>
      </c>
      <c r="I67" s="10">
        <v>16</v>
      </c>
      <c r="J67" s="10">
        <v>23</v>
      </c>
      <c r="K67" s="10">
        <v>160738</v>
      </c>
      <c r="L67" s="10">
        <v>1395</v>
      </c>
      <c r="M67" s="10">
        <v>0</v>
      </c>
      <c r="N67" s="10">
        <v>26621</v>
      </c>
      <c r="O67" s="10">
        <f t="shared" si="3"/>
        <v>247876</v>
      </c>
    </row>
    <row r="68" spans="1:15" x14ac:dyDescent="0.2">
      <c r="A68" s="8">
        <v>2019</v>
      </c>
      <c r="B68" s="6" t="s">
        <v>2</v>
      </c>
      <c r="C68" s="9">
        <f>SUM(C69:C100)</f>
        <v>2002436</v>
      </c>
      <c r="D68" s="9">
        <f t="shared" ref="D68:N68" si="4">SUM(D69:D100)</f>
        <v>34386</v>
      </c>
      <c r="E68" s="9">
        <f t="shared" si="4"/>
        <v>23331</v>
      </c>
      <c r="F68" s="9">
        <f t="shared" si="4"/>
        <v>731</v>
      </c>
      <c r="G68" s="9">
        <f t="shared" si="4"/>
        <v>737</v>
      </c>
      <c r="H68" s="9">
        <f t="shared" si="4"/>
        <v>1262</v>
      </c>
      <c r="I68" s="9">
        <f t="shared" si="4"/>
        <v>27928</v>
      </c>
      <c r="J68" s="9">
        <f t="shared" si="4"/>
        <v>2312</v>
      </c>
      <c r="K68" s="9">
        <f t="shared" si="4"/>
        <v>5229809</v>
      </c>
      <c r="L68" s="9">
        <f t="shared" si="4"/>
        <v>2269</v>
      </c>
      <c r="M68" s="9">
        <f t="shared" si="4"/>
        <v>30108</v>
      </c>
      <c r="N68" s="9">
        <f t="shared" si="4"/>
        <v>1489292</v>
      </c>
      <c r="O68" s="9">
        <f>SUM(C68:N68)</f>
        <v>8844601</v>
      </c>
    </row>
    <row r="69" spans="1:15" x14ac:dyDescent="0.2">
      <c r="A69" s="7">
        <v>2019</v>
      </c>
      <c r="B69" s="5" t="s">
        <v>3</v>
      </c>
      <c r="C69" s="10">
        <v>31876</v>
      </c>
      <c r="D69" s="10">
        <v>1708</v>
      </c>
      <c r="E69" s="10">
        <v>253</v>
      </c>
      <c r="F69" s="10">
        <v>5</v>
      </c>
      <c r="G69" s="10">
        <v>11</v>
      </c>
      <c r="H69" s="10">
        <v>4</v>
      </c>
      <c r="I69" s="10">
        <v>6</v>
      </c>
      <c r="J69" s="10">
        <v>6</v>
      </c>
      <c r="K69" s="10">
        <v>90197</v>
      </c>
      <c r="L69" s="10">
        <v>0</v>
      </c>
      <c r="M69" s="10">
        <v>0</v>
      </c>
      <c r="N69" s="10">
        <v>1694</v>
      </c>
      <c r="O69" s="10">
        <f t="shared" ref="O69:O100" si="5">SUM(C69:N69)</f>
        <v>125760</v>
      </c>
    </row>
    <row r="70" spans="1:15" x14ac:dyDescent="0.2">
      <c r="A70" s="7">
        <v>2019</v>
      </c>
      <c r="B70" s="5" t="s">
        <v>4</v>
      </c>
      <c r="C70" s="10">
        <v>42298</v>
      </c>
      <c r="D70" s="10">
        <v>190</v>
      </c>
      <c r="E70" s="10">
        <v>77</v>
      </c>
      <c r="F70" s="10">
        <v>3</v>
      </c>
      <c r="G70" s="10">
        <v>2</v>
      </c>
      <c r="H70" s="10">
        <v>0</v>
      </c>
      <c r="I70" s="10">
        <v>2</v>
      </c>
      <c r="J70" s="10">
        <v>8</v>
      </c>
      <c r="K70" s="10">
        <v>115488</v>
      </c>
      <c r="L70" s="10">
        <v>22</v>
      </c>
      <c r="M70" s="10">
        <v>0</v>
      </c>
      <c r="N70" s="10">
        <v>48614</v>
      </c>
      <c r="O70" s="10">
        <f t="shared" si="5"/>
        <v>206704</v>
      </c>
    </row>
    <row r="71" spans="1:15" x14ac:dyDescent="0.2">
      <c r="A71" s="7">
        <v>2019</v>
      </c>
      <c r="B71" s="5" t="s">
        <v>5</v>
      </c>
      <c r="C71" s="10">
        <v>11402</v>
      </c>
      <c r="D71" s="10">
        <v>613</v>
      </c>
      <c r="E71" s="10">
        <v>1318</v>
      </c>
      <c r="F71" s="10">
        <v>9</v>
      </c>
      <c r="G71" s="10">
        <v>86</v>
      </c>
      <c r="H71" s="10">
        <v>12</v>
      </c>
      <c r="I71" s="10">
        <v>2</v>
      </c>
      <c r="J71" s="10">
        <v>23</v>
      </c>
      <c r="K71" s="10">
        <v>67071</v>
      </c>
      <c r="L71" s="10">
        <v>482</v>
      </c>
      <c r="M71" s="10">
        <v>0</v>
      </c>
      <c r="N71" s="10">
        <v>536</v>
      </c>
      <c r="O71" s="10">
        <f t="shared" si="5"/>
        <v>81554</v>
      </c>
    </row>
    <row r="72" spans="1:15" x14ac:dyDescent="0.2">
      <c r="A72" s="7">
        <v>2019</v>
      </c>
      <c r="B72" s="5" t="s">
        <v>6</v>
      </c>
      <c r="C72" s="10">
        <v>8207</v>
      </c>
      <c r="D72" s="10">
        <v>672</v>
      </c>
      <c r="E72" s="10">
        <v>424</v>
      </c>
      <c r="F72" s="10">
        <v>6</v>
      </c>
      <c r="G72" s="10">
        <v>2</v>
      </c>
      <c r="H72" s="10">
        <v>4</v>
      </c>
      <c r="I72" s="10">
        <v>1</v>
      </c>
      <c r="J72" s="10">
        <v>40</v>
      </c>
      <c r="K72" s="10">
        <v>54417</v>
      </c>
      <c r="L72" s="10">
        <v>1</v>
      </c>
      <c r="M72" s="10">
        <v>0</v>
      </c>
      <c r="N72" s="10">
        <v>13319</v>
      </c>
      <c r="O72" s="10">
        <f t="shared" si="5"/>
        <v>77093</v>
      </c>
    </row>
    <row r="73" spans="1:15" x14ac:dyDescent="0.2">
      <c r="A73" s="7">
        <v>2019</v>
      </c>
      <c r="B73" s="5" t="s">
        <v>30</v>
      </c>
      <c r="C73" s="10">
        <v>15367</v>
      </c>
      <c r="D73" s="10">
        <v>100</v>
      </c>
      <c r="E73" s="10">
        <v>73</v>
      </c>
      <c r="F73" s="10">
        <v>0</v>
      </c>
      <c r="G73" s="10">
        <v>1</v>
      </c>
      <c r="H73" s="10">
        <v>1</v>
      </c>
      <c r="I73" s="10">
        <v>9</v>
      </c>
      <c r="J73" s="10">
        <v>34</v>
      </c>
      <c r="K73" s="10">
        <v>41784</v>
      </c>
      <c r="L73" s="10">
        <v>3</v>
      </c>
      <c r="M73" s="10">
        <v>0</v>
      </c>
      <c r="N73" s="10">
        <v>31919</v>
      </c>
      <c r="O73" s="10">
        <f t="shared" si="5"/>
        <v>89291</v>
      </c>
    </row>
    <row r="74" spans="1:15" x14ac:dyDescent="0.2">
      <c r="A74" s="7">
        <v>2019</v>
      </c>
      <c r="B74" s="5" t="s">
        <v>7</v>
      </c>
      <c r="C74" s="10">
        <v>8232</v>
      </c>
      <c r="D74" s="10">
        <v>167</v>
      </c>
      <c r="E74" s="10">
        <v>114</v>
      </c>
      <c r="F74" s="10">
        <v>4</v>
      </c>
      <c r="G74" s="10">
        <v>32</v>
      </c>
      <c r="H74" s="10">
        <v>0</v>
      </c>
      <c r="I74" s="10">
        <v>0</v>
      </c>
      <c r="J74" s="10">
        <v>8</v>
      </c>
      <c r="K74" s="10">
        <v>52077</v>
      </c>
      <c r="L74" s="10">
        <v>0</v>
      </c>
      <c r="M74" s="10">
        <v>2</v>
      </c>
      <c r="N74" s="10">
        <v>4807</v>
      </c>
      <c r="O74" s="10">
        <f t="shared" si="5"/>
        <v>65443</v>
      </c>
    </row>
    <row r="75" spans="1:15" x14ac:dyDescent="0.2">
      <c r="A75" s="7">
        <v>2019</v>
      </c>
      <c r="B75" s="5" t="s">
        <v>8</v>
      </c>
      <c r="C75" s="10">
        <v>35291</v>
      </c>
      <c r="D75" s="10">
        <v>86</v>
      </c>
      <c r="E75" s="10">
        <v>40</v>
      </c>
      <c r="F75" s="10">
        <v>1</v>
      </c>
      <c r="G75" s="10">
        <v>7</v>
      </c>
      <c r="H75" s="10">
        <v>1</v>
      </c>
      <c r="I75" s="10">
        <v>4</v>
      </c>
      <c r="J75" s="10">
        <v>83</v>
      </c>
      <c r="K75" s="10">
        <v>127506</v>
      </c>
      <c r="L75" s="10">
        <v>4</v>
      </c>
      <c r="M75" s="10">
        <v>0</v>
      </c>
      <c r="N75" s="10">
        <v>103448</v>
      </c>
      <c r="O75" s="10">
        <f t="shared" si="5"/>
        <v>266471</v>
      </c>
    </row>
    <row r="76" spans="1:15" x14ac:dyDescent="0.2">
      <c r="A76" s="7">
        <v>2019</v>
      </c>
      <c r="B76" s="5" t="s">
        <v>9</v>
      </c>
      <c r="C76" s="10">
        <v>25087</v>
      </c>
      <c r="D76" s="10">
        <v>234</v>
      </c>
      <c r="E76" s="10">
        <v>361</v>
      </c>
      <c r="F76" s="10">
        <v>3</v>
      </c>
      <c r="G76" s="10">
        <v>10</v>
      </c>
      <c r="H76" s="10">
        <v>10</v>
      </c>
      <c r="I76" s="10">
        <v>12827</v>
      </c>
      <c r="J76" s="10">
        <v>30</v>
      </c>
      <c r="K76" s="10">
        <v>131461</v>
      </c>
      <c r="L76" s="10">
        <v>0</v>
      </c>
      <c r="M76" s="10">
        <v>0</v>
      </c>
      <c r="N76" s="10">
        <v>16439</v>
      </c>
      <c r="O76" s="10">
        <f t="shared" si="5"/>
        <v>186462</v>
      </c>
    </row>
    <row r="77" spans="1:15" x14ac:dyDescent="0.2">
      <c r="A77" s="7">
        <v>2019</v>
      </c>
      <c r="B77" s="5" t="s">
        <v>45</v>
      </c>
      <c r="C77" s="10">
        <v>419501</v>
      </c>
      <c r="D77" s="10">
        <v>2295</v>
      </c>
      <c r="E77" s="10">
        <v>1446</v>
      </c>
      <c r="F77" s="10">
        <v>103</v>
      </c>
      <c r="G77" s="10">
        <v>25</v>
      </c>
      <c r="H77" s="10">
        <v>28</v>
      </c>
      <c r="I77" s="10">
        <v>239</v>
      </c>
      <c r="J77" s="10">
        <v>46</v>
      </c>
      <c r="K77" s="10">
        <v>114768</v>
      </c>
      <c r="L77" s="10">
        <v>7</v>
      </c>
      <c r="M77" s="10">
        <v>29833</v>
      </c>
      <c r="N77" s="10">
        <v>361456</v>
      </c>
      <c r="O77" s="10">
        <f t="shared" si="5"/>
        <v>929747</v>
      </c>
    </row>
    <row r="78" spans="1:15" x14ac:dyDescent="0.2">
      <c r="A78" s="7">
        <v>2019</v>
      </c>
      <c r="B78" s="5" t="s">
        <v>10</v>
      </c>
      <c r="C78" s="10">
        <v>47918</v>
      </c>
      <c r="D78" s="10">
        <v>2883</v>
      </c>
      <c r="E78" s="10">
        <v>163</v>
      </c>
      <c r="F78" s="10">
        <v>1</v>
      </c>
      <c r="G78" s="10">
        <v>8</v>
      </c>
      <c r="H78" s="10">
        <v>2</v>
      </c>
      <c r="I78" s="10">
        <v>3</v>
      </c>
      <c r="J78" s="10">
        <v>49</v>
      </c>
      <c r="K78" s="10">
        <v>126255</v>
      </c>
      <c r="L78" s="10">
        <v>33</v>
      </c>
      <c r="M78" s="10">
        <v>0</v>
      </c>
      <c r="N78" s="10">
        <v>19851</v>
      </c>
      <c r="O78" s="10">
        <f t="shared" si="5"/>
        <v>197166</v>
      </c>
    </row>
    <row r="79" spans="1:15" x14ac:dyDescent="0.2">
      <c r="A79" s="7">
        <v>2019</v>
      </c>
      <c r="B79" s="5" t="s">
        <v>11</v>
      </c>
      <c r="C79" s="10">
        <v>187599</v>
      </c>
      <c r="D79" s="10">
        <v>5202</v>
      </c>
      <c r="E79" s="10">
        <v>2225</v>
      </c>
      <c r="F79" s="10">
        <v>22</v>
      </c>
      <c r="G79" s="10">
        <v>42</v>
      </c>
      <c r="H79" s="10">
        <v>15</v>
      </c>
      <c r="I79" s="10">
        <v>20</v>
      </c>
      <c r="J79" s="10">
        <v>38</v>
      </c>
      <c r="K79" s="10">
        <v>612115</v>
      </c>
      <c r="L79" s="10">
        <v>4</v>
      </c>
      <c r="M79" s="10">
        <v>0</v>
      </c>
      <c r="N79" s="10">
        <v>27879</v>
      </c>
      <c r="O79" s="10">
        <f t="shared" si="5"/>
        <v>835161</v>
      </c>
    </row>
    <row r="80" spans="1:15" x14ac:dyDescent="0.2">
      <c r="A80" s="7">
        <v>2019</v>
      </c>
      <c r="B80" s="5" t="s">
        <v>12</v>
      </c>
      <c r="C80" s="10">
        <v>33204</v>
      </c>
      <c r="D80" s="10">
        <v>95</v>
      </c>
      <c r="E80" s="10">
        <v>607</v>
      </c>
      <c r="F80" s="10">
        <v>8</v>
      </c>
      <c r="G80" s="10">
        <v>23</v>
      </c>
      <c r="H80" s="10">
        <v>7</v>
      </c>
      <c r="I80" s="10">
        <v>1</v>
      </c>
      <c r="J80" s="10">
        <v>247</v>
      </c>
      <c r="K80" s="10">
        <v>107167</v>
      </c>
      <c r="L80" s="10">
        <v>2</v>
      </c>
      <c r="M80" s="10">
        <v>0</v>
      </c>
      <c r="N80" s="10">
        <v>35077</v>
      </c>
      <c r="O80" s="10">
        <f t="shared" si="5"/>
        <v>176438</v>
      </c>
    </row>
    <row r="81" spans="1:15" x14ac:dyDescent="0.2">
      <c r="A81" s="7">
        <v>2019</v>
      </c>
      <c r="B81" s="5" t="s">
        <v>13</v>
      </c>
      <c r="C81" s="10">
        <v>52888</v>
      </c>
      <c r="D81" s="10">
        <v>250</v>
      </c>
      <c r="E81" s="10">
        <v>306</v>
      </c>
      <c r="F81" s="10">
        <v>20</v>
      </c>
      <c r="G81" s="10">
        <v>13</v>
      </c>
      <c r="H81" s="10">
        <v>9</v>
      </c>
      <c r="I81" s="10">
        <v>16</v>
      </c>
      <c r="J81" s="10">
        <v>82</v>
      </c>
      <c r="K81" s="10">
        <v>129049</v>
      </c>
      <c r="L81" s="10">
        <v>36</v>
      </c>
      <c r="M81" s="10">
        <v>0</v>
      </c>
      <c r="N81" s="10">
        <v>61259</v>
      </c>
      <c r="O81" s="10">
        <f t="shared" si="5"/>
        <v>243928</v>
      </c>
    </row>
    <row r="82" spans="1:15" x14ac:dyDescent="0.2">
      <c r="A82" s="7">
        <v>2019</v>
      </c>
      <c r="B82" s="5" t="s">
        <v>14</v>
      </c>
      <c r="C82" s="10">
        <v>186697</v>
      </c>
      <c r="D82" s="10">
        <v>2997</v>
      </c>
      <c r="E82" s="10">
        <v>2077</v>
      </c>
      <c r="F82" s="10">
        <v>29</v>
      </c>
      <c r="G82" s="10">
        <v>104</v>
      </c>
      <c r="H82" s="10">
        <v>18</v>
      </c>
      <c r="I82" s="10">
        <v>185</v>
      </c>
      <c r="J82" s="10">
        <v>42</v>
      </c>
      <c r="K82" s="10">
        <v>325408</v>
      </c>
      <c r="L82" s="10">
        <v>1</v>
      </c>
      <c r="M82" s="10">
        <v>4</v>
      </c>
      <c r="N82" s="10">
        <v>52388</v>
      </c>
      <c r="O82" s="10">
        <f t="shared" si="5"/>
        <v>569950</v>
      </c>
    </row>
    <row r="83" spans="1:15" x14ac:dyDescent="0.2">
      <c r="A83" s="7">
        <v>2019</v>
      </c>
      <c r="B83" s="5" t="s">
        <v>15</v>
      </c>
      <c r="C83" s="10">
        <v>244455</v>
      </c>
      <c r="D83" s="10">
        <v>1207</v>
      </c>
      <c r="E83" s="10">
        <v>543</v>
      </c>
      <c r="F83" s="10">
        <v>71</v>
      </c>
      <c r="G83" s="10">
        <v>37</v>
      </c>
      <c r="H83" s="10">
        <v>12</v>
      </c>
      <c r="I83" s="10">
        <v>88</v>
      </c>
      <c r="J83" s="10">
        <v>310</v>
      </c>
      <c r="K83" s="10">
        <v>638490</v>
      </c>
      <c r="L83" s="10">
        <v>4</v>
      </c>
      <c r="M83" s="10">
        <v>15</v>
      </c>
      <c r="N83" s="10">
        <v>145894</v>
      </c>
      <c r="O83" s="10">
        <f t="shared" si="5"/>
        <v>1031126</v>
      </c>
    </row>
    <row r="84" spans="1:15" x14ac:dyDescent="0.2">
      <c r="A84" s="7">
        <v>2019</v>
      </c>
      <c r="B84" s="5" t="s">
        <v>31</v>
      </c>
      <c r="C84" s="10">
        <v>41643</v>
      </c>
      <c r="D84" s="10">
        <v>226</v>
      </c>
      <c r="E84" s="10">
        <v>233</v>
      </c>
      <c r="F84" s="10">
        <v>1</v>
      </c>
      <c r="G84" s="10">
        <v>10</v>
      </c>
      <c r="H84" s="10">
        <v>0</v>
      </c>
      <c r="I84" s="10">
        <v>7</v>
      </c>
      <c r="J84" s="10">
        <v>56</v>
      </c>
      <c r="K84" s="10">
        <v>147783</v>
      </c>
      <c r="L84" s="10">
        <v>2</v>
      </c>
      <c r="M84" s="10">
        <v>0</v>
      </c>
      <c r="N84" s="10">
        <v>46464</v>
      </c>
      <c r="O84" s="10">
        <f t="shared" si="5"/>
        <v>236425</v>
      </c>
    </row>
    <row r="85" spans="1:15" x14ac:dyDescent="0.2">
      <c r="A85" s="7">
        <v>2019</v>
      </c>
      <c r="B85" s="5" t="s">
        <v>16</v>
      </c>
      <c r="C85" s="10">
        <v>25952</v>
      </c>
      <c r="D85" s="10">
        <v>622</v>
      </c>
      <c r="E85" s="10">
        <v>137</v>
      </c>
      <c r="F85" s="10">
        <v>5</v>
      </c>
      <c r="G85" s="10">
        <v>12</v>
      </c>
      <c r="H85" s="10">
        <v>2</v>
      </c>
      <c r="I85" s="10">
        <v>46</v>
      </c>
      <c r="J85" s="10">
        <v>46</v>
      </c>
      <c r="K85" s="10">
        <v>113379</v>
      </c>
      <c r="L85" s="10">
        <v>0</v>
      </c>
      <c r="M85" s="10">
        <v>0</v>
      </c>
      <c r="N85" s="10">
        <v>27021</v>
      </c>
      <c r="O85" s="10">
        <f t="shared" si="5"/>
        <v>167222</v>
      </c>
    </row>
    <row r="86" spans="1:15" x14ac:dyDescent="0.2">
      <c r="A86" s="7">
        <v>2019</v>
      </c>
      <c r="B86" s="5" t="s">
        <v>17</v>
      </c>
      <c r="C86" s="10">
        <v>11713</v>
      </c>
      <c r="D86" s="10">
        <v>96</v>
      </c>
      <c r="E86" s="10">
        <v>229</v>
      </c>
      <c r="F86" s="10">
        <v>1</v>
      </c>
      <c r="G86" s="10">
        <v>8</v>
      </c>
      <c r="H86" s="10">
        <v>0</v>
      </c>
      <c r="I86" s="10">
        <v>0</v>
      </c>
      <c r="J86" s="10">
        <v>15</v>
      </c>
      <c r="K86" s="10">
        <v>52274</v>
      </c>
      <c r="L86" s="10">
        <v>0</v>
      </c>
      <c r="M86" s="10">
        <v>0</v>
      </c>
      <c r="N86" s="10">
        <v>6477</v>
      </c>
      <c r="O86" s="10">
        <f t="shared" si="5"/>
        <v>70813</v>
      </c>
    </row>
    <row r="87" spans="1:15" x14ac:dyDescent="0.2">
      <c r="A87" s="7">
        <v>2019</v>
      </c>
      <c r="B87" s="5" t="s">
        <v>18</v>
      </c>
      <c r="C87" s="10">
        <v>34853</v>
      </c>
      <c r="D87" s="10">
        <v>2515</v>
      </c>
      <c r="E87" s="10">
        <v>3733</v>
      </c>
      <c r="F87" s="10">
        <v>26</v>
      </c>
      <c r="G87" s="10">
        <v>6</v>
      </c>
      <c r="H87" s="10">
        <v>5</v>
      </c>
      <c r="I87" s="10">
        <v>1425</v>
      </c>
      <c r="J87" s="10">
        <v>14</v>
      </c>
      <c r="K87" s="10">
        <v>139794</v>
      </c>
      <c r="L87" s="10">
        <v>5</v>
      </c>
      <c r="M87" s="10">
        <v>0</v>
      </c>
      <c r="N87" s="10">
        <v>47800</v>
      </c>
      <c r="O87" s="10">
        <f t="shared" si="5"/>
        <v>230176</v>
      </c>
    </row>
    <row r="88" spans="1:15" x14ac:dyDescent="0.2">
      <c r="A88" s="7">
        <v>2019</v>
      </c>
      <c r="B88" s="5" t="s">
        <v>19</v>
      </c>
      <c r="C88" s="10">
        <v>25200</v>
      </c>
      <c r="D88" s="10">
        <v>247</v>
      </c>
      <c r="E88" s="10">
        <v>225</v>
      </c>
      <c r="F88" s="10">
        <v>7</v>
      </c>
      <c r="G88" s="10">
        <v>16</v>
      </c>
      <c r="H88" s="10">
        <v>4</v>
      </c>
      <c r="I88" s="10">
        <v>1</v>
      </c>
      <c r="J88" s="10">
        <v>6</v>
      </c>
      <c r="K88" s="10">
        <v>115015</v>
      </c>
      <c r="L88" s="10">
        <v>13</v>
      </c>
      <c r="M88" s="10">
        <v>141</v>
      </c>
      <c r="N88" s="10">
        <v>45659</v>
      </c>
      <c r="O88" s="10">
        <f t="shared" si="5"/>
        <v>186534</v>
      </c>
    </row>
    <row r="89" spans="1:15" x14ac:dyDescent="0.2">
      <c r="A89" s="7">
        <v>2019</v>
      </c>
      <c r="B89" s="5" t="s">
        <v>20</v>
      </c>
      <c r="C89" s="10">
        <v>122960</v>
      </c>
      <c r="D89" s="10">
        <v>266</v>
      </c>
      <c r="E89" s="10">
        <v>381</v>
      </c>
      <c r="F89" s="10">
        <v>11</v>
      </c>
      <c r="G89" s="10">
        <v>21</v>
      </c>
      <c r="H89" s="10">
        <v>3</v>
      </c>
      <c r="I89" s="10">
        <v>30</v>
      </c>
      <c r="J89" s="10">
        <v>16</v>
      </c>
      <c r="K89" s="10">
        <v>329964</v>
      </c>
      <c r="L89" s="10">
        <v>1</v>
      </c>
      <c r="M89" s="10">
        <v>88</v>
      </c>
      <c r="N89" s="10">
        <v>7620</v>
      </c>
      <c r="O89" s="10">
        <f t="shared" si="5"/>
        <v>461361</v>
      </c>
    </row>
    <row r="90" spans="1:15" x14ac:dyDescent="0.2">
      <c r="A90" s="7">
        <v>2019</v>
      </c>
      <c r="B90" s="5" t="s">
        <v>32</v>
      </c>
      <c r="C90" s="10">
        <v>18347</v>
      </c>
      <c r="D90" s="10">
        <v>758</v>
      </c>
      <c r="E90" s="10">
        <v>1030</v>
      </c>
      <c r="F90" s="10">
        <v>5</v>
      </c>
      <c r="G90" s="10">
        <v>30</v>
      </c>
      <c r="H90" s="10">
        <v>2</v>
      </c>
      <c r="I90" s="10">
        <v>43</v>
      </c>
      <c r="J90" s="10">
        <v>12</v>
      </c>
      <c r="K90" s="10">
        <v>76163</v>
      </c>
      <c r="L90" s="10">
        <v>0</v>
      </c>
      <c r="M90" s="10">
        <v>0</v>
      </c>
      <c r="N90" s="10">
        <v>45418</v>
      </c>
      <c r="O90" s="10">
        <f t="shared" si="5"/>
        <v>141808</v>
      </c>
    </row>
    <row r="91" spans="1:15" x14ac:dyDescent="0.2">
      <c r="A91" s="7">
        <v>2019</v>
      </c>
      <c r="B91" s="5" t="s">
        <v>21</v>
      </c>
      <c r="C91" s="10">
        <v>7260</v>
      </c>
      <c r="D91" s="10">
        <v>353</v>
      </c>
      <c r="E91" s="10">
        <v>753</v>
      </c>
      <c r="F91" s="10">
        <v>2</v>
      </c>
      <c r="G91" s="10">
        <v>11</v>
      </c>
      <c r="H91" s="10">
        <v>3</v>
      </c>
      <c r="I91" s="10">
        <v>4</v>
      </c>
      <c r="J91" s="10">
        <v>606</v>
      </c>
      <c r="K91" s="10">
        <v>111151</v>
      </c>
      <c r="L91" s="10">
        <v>1</v>
      </c>
      <c r="M91" s="10">
        <v>0</v>
      </c>
      <c r="N91" s="10">
        <v>13869</v>
      </c>
      <c r="O91" s="10">
        <f t="shared" si="5"/>
        <v>134013</v>
      </c>
    </row>
    <row r="92" spans="1:15" x14ac:dyDescent="0.2">
      <c r="A92" s="7">
        <v>2019</v>
      </c>
      <c r="B92" s="5" t="s">
        <v>22</v>
      </c>
      <c r="C92" s="10">
        <v>10532</v>
      </c>
      <c r="D92" s="10">
        <v>1217</v>
      </c>
      <c r="E92" s="10">
        <v>470</v>
      </c>
      <c r="F92" s="10">
        <v>13</v>
      </c>
      <c r="G92" s="10">
        <v>13</v>
      </c>
      <c r="H92" s="10">
        <v>2</v>
      </c>
      <c r="I92" s="10">
        <v>3</v>
      </c>
      <c r="J92" s="10">
        <v>55</v>
      </c>
      <c r="K92" s="10">
        <v>119373</v>
      </c>
      <c r="L92" s="10">
        <v>1</v>
      </c>
      <c r="M92" s="10">
        <v>3</v>
      </c>
      <c r="N92" s="10">
        <v>52481</v>
      </c>
      <c r="O92" s="10">
        <f t="shared" si="5"/>
        <v>184163</v>
      </c>
    </row>
    <row r="93" spans="1:15" x14ac:dyDescent="0.2">
      <c r="A93" s="7">
        <v>2019</v>
      </c>
      <c r="B93" s="5" t="s">
        <v>23</v>
      </c>
      <c r="C93" s="10">
        <v>25422</v>
      </c>
      <c r="D93" s="10">
        <v>1990</v>
      </c>
      <c r="E93" s="10">
        <v>488</v>
      </c>
      <c r="F93" s="10">
        <v>2</v>
      </c>
      <c r="G93" s="10">
        <v>40</v>
      </c>
      <c r="H93" s="10">
        <v>1058</v>
      </c>
      <c r="I93" s="10">
        <v>5</v>
      </c>
      <c r="J93" s="10">
        <v>12</v>
      </c>
      <c r="K93" s="10">
        <v>185427</v>
      </c>
      <c r="L93" s="10">
        <v>132</v>
      </c>
      <c r="M93" s="10">
        <v>0</v>
      </c>
      <c r="N93" s="10">
        <v>27017</v>
      </c>
      <c r="O93" s="10">
        <f t="shared" si="5"/>
        <v>241593</v>
      </c>
    </row>
    <row r="94" spans="1:15" x14ac:dyDescent="0.2">
      <c r="A94" s="7">
        <v>2019</v>
      </c>
      <c r="B94" s="5" t="s">
        <v>24</v>
      </c>
      <c r="C94" s="10">
        <v>47229</v>
      </c>
      <c r="D94" s="10">
        <v>1435</v>
      </c>
      <c r="E94" s="10">
        <v>2169</v>
      </c>
      <c r="F94" s="10">
        <v>18</v>
      </c>
      <c r="G94" s="10">
        <v>24</v>
      </c>
      <c r="H94" s="10">
        <v>11</v>
      </c>
      <c r="I94" s="10">
        <v>1264</v>
      </c>
      <c r="J94" s="10">
        <v>59</v>
      </c>
      <c r="K94" s="10">
        <v>185392</v>
      </c>
      <c r="L94" s="10">
        <v>1</v>
      </c>
      <c r="M94" s="10">
        <v>0</v>
      </c>
      <c r="N94" s="10">
        <v>9516</v>
      </c>
      <c r="O94" s="10">
        <f t="shared" si="5"/>
        <v>247118</v>
      </c>
    </row>
    <row r="95" spans="1:15" x14ac:dyDescent="0.2">
      <c r="A95" s="7">
        <v>2019</v>
      </c>
      <c r="B95" s="5" t="s">
        <v>25</v>
      </c>
      <c r="C95" s="10">
        <v>48151</v>
      </c>
      <c r="D95" s="10">
        <v>108</v>
      </c>
      <c r="E95" s="10">
        <v>56</v>
      </c>
      <c r="F95" s="10">
        <v>6</v>
      </c>
      <c r="G95" s="10">
        <v>13</v>
      </c>
      <c r="H95" s="10">
        <v>2</v>
      </c>
      <c r="I95" s="10">
        <v>35</v>
      </c>
      <c r="J95" s="10">
        <v>21</v>
      </c>
      <c r="K95" s="10">
        <v>169502</v>
      </c>
      <c r="L95" s="10">
        <v>7</v>
      </c>
      <c r="M95" s="10">
        <v>0</v>
      </c>
      <c r="N95" s="10">
        <v>68519</v>
      </c>
      <c r="O95" s="10">
        <f t="shared" si="5"/>
        <v>286420</v>
      </c>
    </row>
    <row r="96" spans="1:15" x14ac:dyDescent="0.2">
      <c r="A96" s="7">
        <v>2019</v>
      </c>
      <c r="B96" s="5" t="s">
        <v>26</v>
      </c>
      <c r="C96" s="10">
        <v>23834</v>
      </c>
      <c r="D96" s="10">
        <v>2338</v>
      </c>
      <c r="E96" s="10">
        <v>1105</v>
      </c>
      <c r="F96" s="10">
        <v>70</v>
      </c>
      <c r="G96" s="10">
        <v>36</v>
      </c>
      <c r="H96" s="10">
        <v>11</v>
      </c>
      <c r="I96" s="10">
        <v>11435</v>
      </c>
      <c r="J96" s="10">
        <v>162</v>
      </c>
      <c r="K96" s="10">
        <v>144111</v>
      </c>
      <c r="L96" s="10">
        <v>51</v>
      </c>
      <c r="M96" s="10">
        <v>0</v>
      </c>
      <c r="N96" s="10">
        <v>65328</v>
      </c>
      <c r="O96" s="10">
        <f t="shared" si="5"/>
        <v>248481</v>
      </c>
    </row>
    <row r="97" spans="1:15" x14ac:dyDescent="0.2">
      <c r="A97" s="7">
        <v>2019</v>
      </c>
      <c r="B97" s="5" t="s">
        <v>27</v>
      </c>
      <c r="C97" s="10">
        <v>37877</v>
      </c>
      <c r="D97" s="10">
        <v>2</v>
      </c>
      <c r="E97" s="10">
        <v>3</v>
      </c>
      <c r="F97" s="10">
        <v>0</v>
      </c>
      <c r="G97" s="10">
        <v>4</v>
      </c>
      <c r="H97" s="10">
        <v>0</v>
      </c>
      <c r="I97" s="10">
        <v>0</v>
      </c>
      <c r="J97" s="10">
        <v>28</v>
      </c>
      <c r="K97" s="10">
        <v>67048</v>
      </c>
      <c r="L97" s="10">
        <v>0</v>
      </c>
      <c r="M97" s="10">
        <v>0</v>
      </c>
      <c r="N97" s="10">
        <v>800</v>
      </c>
      <c r="O97" s="10">
        <f t="shared" si="5"/>
        <v>105762</v>
      </c>
    </row>
    <row r="98" spans="1:15" x14ac:dyDescent="0.2">
      <c r="A98" s="7">
        <v>2019</v>
      </c>
      <c r="B98" s="5" t="s">
        <v>33</v>
      </c>
      <c r="C98" s="10">
        <v>122035</v>
      </c>
      <c r="D98" s="10">
        <v>1656</v>
      </c>
      <c r="E98" s="10">
        <v>1382</v>
      </c>
      <c r="F98" s="10">
        <v>248</v>
      </c>
      <c r="G98" s="10">
        <v>70</v>
      </c>
      <c r="H98" s="10">
        <v>17</v>
      </c>
      <c r="I98" s="10">
        <v>213</v>
      </c>
      <c r="J98" s="10">
        <v>118</v>
      </c>
      <c r="K98" s="10">
        <v>340367</v>
      </c>
      <c r="L98" s="10">
        <v>6</v>
      </c>
      <c r="M98" s="10">
        <v>16</v>
      </c>
      <c r="N98" s="10">
        <v>79800</v>
      </c>
      <c r="O98" s="10">
        <f t="shared" si="5"/>
        <v>545928</v>
      </c>
    </row>
    <row r="99" spans="1:15" x14ac:dyDescent="0.2">
      <c r="A99" s="7">
        <v>2019</v>
      </c>
      <c r="B99" s="5" t="s">
        <v>28</v>
      </c>
      <c r="C99" s="10">
        <v>8029</v>
      </c>
      <c r="D99" s="10">
        <v>329</v>
      </c>
      <c r="E99" s="10">
        <v>204</v>
      </c>
      <c r="F99" s="10">
        <v>13</v>
      </c>
      <c r="G99" s="10">
        <v>4</v>
      </c>
      <c r="H99" s="10">
        <v>7</v>
      </c>
      <c r="I99" s="10">
        <v>1</v>
      </c>
      <c r="J99" s="10">
        <v>21</v>
      </c>
      <c r="K99" s="10">
        <v>38403</v>
      </c>
      <c r="L99" s="10">
        <v>0</v>
      </c>
      <c r="M99" s="10">
        <v>0</v>
      </c>
      <c r="N99" s="10">
        <v>3080</v>
      </c>
      <c r="O99" s="10">
        <f t="shared" si="5"/>
        <v>50091</v>
      </c>
    </row>
    <row r="100" spans="1:15" x14ac:dyDescent="0.2">
      <c r="A100" s="7">
        <v>2019</v>
      </c>
      <c r="B100" s="5" t="s">
        <v>29</v>
      </c>
      <c r="C100" s="10">
        <v>41377</v>
      </c>
      <c r="D100" s="10">
        <v>1529</v>
      </c>
      <c r="E100" s="10">
        <v>706</v>
      </c>
      <c r="F100" s="10">
        <v>18</v>
      </c>
      <c r="G100" s="10">
        <v>16</v>
      </c>
      <c r="H100" s="10">
        <v>12</v>
      </c>
      <c r="I100" s="10">
        <v>13</v>
      </c>
      <c r="J100" s="10">
        <v>19</v>
      </c>
      <c r="K100" s="10">
        <v>161410</v>
      </c>
      <c r="L100" s="10">
        <v>1450</v>
      </c>
      <c r="M100" s="10">
        <v>6</v>
      </c>
      <c r="N100" s="10">
        <v>17843</v>
      </c>
      <c r="O100" s="10">
        <f t="shared" si="5"/>
        <v>224399</v>
      </c>
    </row>
    <row r="101" spans="1:15" x14ac:dyDescent="0.2">
      <c r="A101" s="8">
        <v>2020</v>
      </c>
      <c r="B101" s="6" t="s">
        <v>2</v>
      </c>
      <c r="C101" s="9">
        <f>SUM(C102:C133)</f>
        <v>2678182</v>
      </c>
      <c r="D101" s="9">
        <f t="shared" ref="D101:N101" si="6">SUM(D102:D133)</f>
        <v>23685</v>
      </c>
      <c r="E101" s="9">
        <f t="shared" si="6"/>
        <v>13740</v>
      </c>
      <c r="F101" s="9">
        <f t="shared" si="6"/>
        <v>404</v>
      </c>
      <c r="G101" s="9">
        <f t="shared" si="6"/>
        <v>506</v>
      </c>
      <c r="H101" s="9">
        <f t="shared" si="6"/>
        <v>1984</v>
      </c>
      <c r="I101" s="9">
        <f t="shared" si="6"/>
        <v>22744</v>
      </c>
      <c r="J101" s="9">
        <f t="shared" si="6"/>
        <v>4204</v>
      </c>
      <c r="K101" s="9">
        <f t="shared" si="6"/>
        <v>1190311</v>
      </c>
      <c r="L101" s="9">
        <f t="shared" si="6"/>
        <v>5637</v>
      </c>
      <c r="M101" s="9">
        <f t="shared" si="6"/>
        <v>70153</v>
      </c>
      <c r="N101" s="9">
        <f t="shared" si="6"/>
        <v>1273253</v>
      </c>
      <c r="O101" s="9">
        <f t="shared" si="1"/>
        <v>5284803</v>
      </c>
    </row>
    <row r="102" spans="1:15" x14ac:dyDescent="0.2">
      <c r="A102" s="7">
        <v>2020</v>
      </c>
      <c r="B102" s="5" t="s">
        <v>3</v>
      </c>
      <c r="C102" s="10">
        <v>53984</v>
      </c>
      <c r="D102" s="10">
        <v>1828</v>
      </c>
      <c r="E102" s="10">
        <v>278</v>
      </c>
      <c r="F102" s="10">
        <v>32</v>
      </c>
      <c r="G102" s="10">
        <v>18</v>
      </c>
      <c r="H102" s="10">
        <v>2</v>
      </c>
      <c r="I102" s="10">
        <v>3</v>
      </c>
      <c r="J102" s="10">
        <v>5</v>
      </c>
      <c r="K102" s="10">
        <v>30611</v>
      </c>
      <c r="L102" s="10">
        <v>0</v>
      </c>
      <c r="M102" s="10">
        <v>0</v>
      </c>
      <c r="N102" s="10">
        <v>2587</v>
      </c>
      <c r="O102" s="10">
        <f t="shared" si="1"/>
        <v>89348</v>
      </c>
    </row>
    <row r="103" spans="1:15" x14ac:dyDescent="0.2">
      <c r="A103" s="7">
        <v>2020</v>
      </c>
      <c r="B103" s="5" t="s">
        <v>4</v>
      </c>
      <c r="C103" s="10">
        <v>16039</v>
      </c>
      <c r="D103" s="10">
        <v>56</v>
      </c>
      <c r="E103" s="10">
        <v>37</v>
      </c>
      <c r="F103" s="10">
        <v>8</v>
      </c>
      <c r="G103" s="10">
        <v>5</v>
      </c>
      <c r="H103" s="10">
        <v>2</v>
      </c>
      <c r="I103" s="10">
        <v>2</v>
      </c>
      <c r="J103" s="10">
        <v>2</v>
      </c>
      <c r="K103" s="10">
        <v>46968</v>
      </c>
      <c r="L103" s="10">
        <v>25</v>
      </c>
      <c r="M103" s="10">
        <v>92</v>
      </c>
      <c r="N103" s="10">
        <v>41459</v>
      </c>
      <c r="O103" s="10">
        <f t="shared" si="1"/>
        <v>104695</v>
      </c>
    </row>
    <row r="104" spans="1:15" x14ac:dyDescent="0.2">
      <c r="A104" s="7">
        <v>2020</v>
      </c>
      <c r="B104" s="5" t="s">
        <v>5</v>
      </c>
      <c r="C104" s="10">
        <v>15912</v>
      </c>
      <c r="D104" s="10">
        <v>587</v>
      </c>
      <c r="E104" s="10">
        <v>770</v>
      </c>
      <c r="F104" s="10">
        <v>2</v>
      </c>
      <c r="G104" s="10">
        <v>23</v>
      </c>
      <c r="H104" s="10">
        <v>3</v>
      </c>
      <c r="I104" s="10">
        <v>1</v>
      </c>
      <c r="J104" s="10">
        <v>13</v>
      </c>
      <c r="K104" s="10">
        <v>20233</v>
      </c>
      <c r="L104" s="10">
        <v>167</v>
      </c>
      <c r="M104" s="10">
        <v>1</v>
      </c>
      <c r="N104" s="10">
        <v>1061</v>
      </c>
      <c r="O104" s="10">
        <f t="shared" si="1"/>
        <v>38773</v>
      </c>
    </row>
    <row r="105" spans="1:15" x14ac:dyDescent="0.2">
      <c r="A105" s="7">
        <v>2020</v>
      </c>
      <c r="B105" s="5" t="s">
        <v>6</v>
      </c>
      <c r="C105" s="10">
        <v>31658</v>
      </c>
      <c r="D105" s="10">
        <v>305</v>
      </c>
      <c r="E105" s="10">
        <v>169</v>
      </c>
      <c r="F105" s="10">
        <v>3</v>
      </c>
      <c r="G105" s="10">
        <v>3</v>
      </c>
      <c r="H105" s="10">
        <v>3</v>
      </c>
      <c r="I105" s="10">
        <v>1</v>
      </c>
      <c r="J105" s="10">
        <v>5</v>
      </c>
      <c r="K105" s="10">
        <v>9741</v>
      </c>
      <c r="L105" s="10">
        <v>2</v>
      </c>
      <c r="M105" s="10">
        <v>33</v>
      </c>
      <c r="N105" s="10">
        <v>7578</v>
      </c>
      <c r="O105" s="10">
        <f t="shared" si="1"/>
        <v>49501</v>
      </c>
    </row>
    <row r="106" spans="1:15" x14ac:dyDescent="0.2">
      <c r="A106" s="7">
        <v>2020</v>
      </c>
      <c r="B106" s="5" t="s">
        <v>30</v>
      </c>
      <c r="C106" s="10">
        <v>24581</v>
      </c>
      <c r="D106" s="10">
        <v>118</v>
      </c>
      <c r="E106" s="10">
        <v>157</v>
      </c>
      <c r="F106" s="10">
        <v>0</v>
      </c>
      <c r="G106" s="10">
        <v>2</v>
      </c>
      <c r="H106" s="10">
        <v>0</v>
      </c>
      <c r="I106" s="10">
        <v>21</v>
      </c>
      <c r="J106" s="10">
        <v>4</v>
      </c>
      <c r="K106" s="10">
        <v>9277</v>
      </c>
      <c r="L106" s="10">
        <v>11</v>
      </c>
      <c r="M106" s="10">
        <v>435</v>
      </c>
      <c r="N106" s="10">
        <v>18568</v>
      </c>
      <c r="O106" s="10">
        <f t="shared" si="1"/>
        <v>53174</v>
      </c>
    </row>
    <row r="107" spans="1:15" x14ac:dyDescent="0.2">
      <c r="A107" s="7">
        <v>2020</v>
      </c>
      <c r="B107" s="5" t="s">
        <v>7</v>
      </c>
      <c r="C107" s="10">
        <v>16111</v>
      </c>
      <c r="D107" s="10">
        <v>102</v>
      </c>
      <c r="E107" s="10">
        <v>146</v>
      </c>
      <c r="F107" s="10">
        <v>1</v>
      </c>
      <c r="G107" s="10">
        <v>41</v>
      </c>
      <c r="H107" s="10">
        <v>0</v>
      </c>
      <c r="I107" s="10">
        <v>0</v>
      </c>
      <c r="J107" s="10">
        <v>51</v>
      </c>
      <c r="K107" s="10">
        <v>27689</v>
      </c>
      <c r="L107" s="10">
        <v>0</v>
      </c>
      <c r="M107" s="10">
        <v>0</v>
      </c>
      <c r="N107" s="10">
        <v>18142</v>
      </c>
      <c r="O107" s="10">
        <f t="shared" si="1"/>
        <v>62283</v>
      </c>
    </row>
    <row r="108" spans="1:15" x14ac:dyDescent="0.2">
      <c r="A108" s="7">
        <v>2020</v>
      </c>
      <c r="B108" s="5" t="s">
        <v>8</v>
      </c>
      <c r="C108" s="10">
        <v>73964</v>
      </c>
      <c r="D108" s="10">
        <v>34</v>
      </c>
      <c r="E108" s="10">
        <v>3</v>
      </c>
      <c r="F108" s="10">
        <v>2</v>
      </c>
      <c r="G108" s="10">
        <v>2</v>
      </c>
      <c r="H108" s="10">
        <v>1</v>
      </c>
      <c r="I108" s="10">
        <v>1</v>
      </c>
      <c r="J108" s="10">
        <v>6</v>
      </c>
      <c r="K108" s="10">
        <v>11221</v>
      </c>
      <c r="L108" s="10">
        <v>19</v>
      </c>
      <c r="M108" s="10">
        <v>512</v>
      </c>
      <c r="N108" s="10">
        <v>68941</v>
      </c>
      <c r="O108" s="10">
        <f t="shared" si="1"/>
        <v>154706</v>
      </c>
    </row>
    <row r="109" spans="1:15" x14ac:dyDescent="0.2">
      <c r="A109" s="7">
        <v>2020</v>
      </c>
      <c r="B109" s="5" t="s">
        <v>9</v>
      </c>
      <c r="C109" s="10">
        <v>24650</v>
      </c>
      <c r="D109" s="10">
        <v>177</v>
      </c>
      <c r="E109" s="10">
        <v>153</v>
      </c>
      <c r="F109" s="10">
        <v>0</v>
      </c>
      <c r="G109" s="10">
        <v>21</v>
      </c>
      <c r="H109" s="10">
        <v>3</v>
      </c>
      <c r="I109" s="10">
        <v>11257</v>
      </c>
      <c r="J109" s="10">
        <v>807</v>
      </c>
      <c r="K109" s="10">
        <v>63357</v>
      </c>
      <c r="L109" s="10">
        <v>299</v>
      </c>
      <c r="M109" s="10">
        <v>65</v>
      </c>
      <c r="N109" s="10">
        <v>14778</v>
      </c>
      <c r="O109" s="10">
        <f t="shared" si="1"/>
        <v>115567</v>
      </c>
    </row>
    <row r="110" spans="1:15" x14ac:dyDescent="0.2">
      <c r="A110" s="7">
        <v>2020</v>
      </c>
      <c r="B110" s="5" t="s">
        <v>45</v>
      </c>
      <c r="C110" s="10">
        <v>314649</v>
      </c>
      <c r="D110" s="10">
        <v>1766</v>
      </c>
      <c r="E110" s="10">
        <v>1405</v>
      </c>
      <c r="F110" s="10">
        <v>58</v>
      </c>
      <c r="G110" s="10">
        <v>30</v>
      </c>
      <c r="H110" s="10">
        <v>14</v>
      </c>
      <c r="I110" s="10">
        <v>51</v>
      </c>
      <c r="J110" s="10">
        <v>20</v>
      </c>
      <c r="K110" s="10">
        <v>8959</v>
      </c>
      <c r="L110" s="10">
        <v>5</v>
      </c>
      <c r="M110" s="10">
        <v>38493</v>
      </c>
      <c r="N110" s="10">
        <v>249097</v>
      </c>
      <c r="O110" s="10">
        <f t="shared" si="1"/>
        <v>614547</v>
      </c>
    </row>
    <row r="111" spans="1:15" x14ac:dyDescent="0.2">
      <c r="A111" s="7">
        <v>2020</v>
      </c>
      <c r="B111" s="5" t="s">
        <v>10</v>
      </c>
      <c r="C111" s="10">
        <v>55977</v>
      </c>
      <c r="D111" s="10">
        <v>259</v>
      </c>
      <c r="E111" s="10">
        <v>176</v>
      </c>
      <c r="F111" s="10">
        <v>0</v>
      </c>
      <c r="G111" s="10">
        <v>7</v>
      </c>
      <c r="H111" s="10">
        <v>1</v>
      </c>
      <c r="I111" s="10">
        <v>5</v>
      </c>
      <c r="J111" s="10">
        <v>8</v>
      </c>
      <c r="K111" s="10">
        <v>51531</v>
      </c>
      <c r="L111" s="10">
        <v>1</v>
      </c>
      <c r="M111" s="10">
        <v>87</v>
      </c>
      <c r="N111" s="10">
        <v>17170</v>
      </c>
      <c r="O111" s="10">
        <f t="shared" si="1"/>
        <v>125222</v>
      </c>
    </row>
    <row r="112" spans="1:15" x14ac:dyDescent="0.2">
      <c r="A112" s="7">
        <v>2020</v>
      </c>
      <c r="B112" s="5" t="s">
        <v>11</v>
      </c>
      <c r="C112" s="10">
        <v>411678</v>
      </c>
      <c r="D112" s="10">
        <v>4148</v>
      </c>
      <c r="E112" s="10">
        <v>1420</v>
      </c>
      <c r="F112" s="10">
        <v>26</v>
      </c>
      <c r="G112" s="10">
        <v>40</v>
      </c>
      <c r="H112" s="10">
        <v>11</v>
      </c>
      <c r="I112" s="10">
        <v>30</v>
      </c>
      <c r="J112" s="10">
        <v>38</v>
      </c>
      <c r="K112" s="10">
        <v>109451</v>
      </c>
      <c r="L112" s="10">
        <v>0</v>
      </c>
      <c r="M112" s="10">
        <v>0</v>
      </c>
      <c r="N112" s="10">
        <v>20216</v>
      </c>
      <c r="O112" s="10">
        <f t="shared" si="1"/>
        <v>547058</v>
      </c>
    </row>
    <row r="113" spans="1:15" x14ac:dyDescent="0.2">
      <c r="A113" s="7">
        <v>2020</v>
      </c>
      <c r="B113" s="5" t="s">
        <v>12</v>
      </c>
      <c r="C113" s="10">
        <v>30017</v>
      </c>
      <c r="D113" s="10">
        <v>32</v>
      </c>
      <c r="E113" s="10">
        <v>51</v>
      </c>
      <c r="F113" s="10">
        <v>0</v>
      </c>
      <c r="G113" s="10">
        <v>13</v>
      </c>
      <c r="H113" s="10">
        <v>1</v>
      </c>
      <c r="I113" s="10">
        <v>1</v>
      </c>
      <c r="J113" s="10">
        <v>6</v>
      </c>
      <c r="K113" s="10">
        <v>48749</v>
      </c>
      <c r="L113" s="10">
        <v>2083</v>
      </c>
      <c r="M113" s="10">
        <v>287</v>
      </c>
      <c r="N113" s="10">
        <v>27550</v>
      </c>
      <c r="O113" s="10">
        <f t="shared" si="1"/>
        <v>108790</v>
      </c>
    </row>
    <row r="114" spans="1:15" x14ac:dyDescent="0.2">
      <c r="A114" s="7">
        <v>2020</v>
      </c>
      <c r="B114" s="5" t="s">
        <v>13</v>
      </c>
      <c r="C114" s="10">
        <v>60708</v>
      </c>
      <c r="D114" s="10">
        <v>204</v>
      </c>
      <c r="E114" s="10">
        <v>200</v>
      </c>
      <c r="F114" s="10">
        <v>11</v>
      </c>
      <c r="G114" s="10">
        <v>11</v>
      </c>
      <c r="H114" s="10">
        <v>1</v>
      </c>
      <c r="I114" s="10">
        <v>11</v>
      </c>
      <c r="J114" s="10">
        <v>50</v>
      </c>
      <c r="K114" s="10">
        <v>19196</v>
      </c>
      <c r="L114" s="10">
        <v>0</v>
      </c>
      <c r="M114" s="10">
        <v>993</v>
      </c>
      <c r="N114" s="10">
        <v>36606</v>
      </c>
      <c r="O114" s="10">
        <f t="shared" si="1"/>
        <v>117991</v>
      </c>
    </row>
    <row r="115" spans="1:15" x14ac:dyDescent="0.2">
      <c r="A115" s="7">
        <v>2020</v>
      </c>
      <c r="B115" s="5" t="s">
        <v>14</v>
      </c>
      <c r="C115" s="10">
        <v>223554</v>
      </c>
      <c r="D115" s="10">
        <v>945</v>
      </c>
      <c r="E115" s="10">
        <v>327</v>
      </c>
      <c r="F115" s="10">
        <v>11</v>
      </c>
      <c r="G115" s="10">
        <v>31</v>
      </c>
      <c r="H115" s="10">
        <v>1</v>
      </c>
      <c r="I115" s="10">
        <v>56</v>
      </c>
      <c r="J115" s="10">
        <v>42</v>
      </c>
      <c r="K115" s="10">
        <v>82384</v>
      </c>
      <c r="L115" s="10">
        <v>238</v>
      </c>
      <c r="M115" s="10">
        <v>13</v>
      </c>
      <c r="N115" s="10">
        <v>39286</v>
      </c>
      <c r="O115" s="10">
        <f t="shared" si="1"/>
        <v>346888</v>
      </c>
    </row>
    <row r="116" spans="1:15" x14ac:dyDescent="0.2">
      <c r="A116" s="7">
        <v>2020</v>
      </c>
      <c r="B116" s="5" t="s">
        <v>15</v>
      </c>
      <c r="C116" s="10">
        <v>328440</v>
      </c>
      <c r="D116" s="10">
        <v>640</v>
      </c>
      <c r="E116" s="10">
        <v>410</v>
      </c>
      <c r="F116" s="10">
        <v>38</v>
      </c>
      <c r="G116" s="10">
        <v>31</v>
      </c>
      <c r="H116" s="10">
        <v>46</v>
      </c>
      <c r="I116" s="10">
        <v>36</v>
      </c>
      <c r="J116" s="10">
        <v>68</v>
      </c>
      <c r="K116" s="10">
        <v>56951</v>
      </c>
      <c r="L116" s="10">
        <v>1</v>
      </c>
      <c r="M116" s="10">
        <v>11763</v>
      </c>
      <c r="N116" s="10">
        <v>195822</v>
      </c>
      <c r="O116" s="10">
        <f t="shared" si="1"/>
        <v>594246</v>
      </c>
    </row>
    <row r="117" spans="1:15" x14ac:dyDescent="0.2">
      <c r="A117" s="7">
        <v>2020</v>
      </c>
      <c r="B117" s="5" t="s">
        <v>31</v>
      </c>
      <c r="C117" s="10">
        <v>84639</v>
      </c>
      <c r="D117" s="10">
        <v>105</v>
      </c>
      <c r="E117" s="10">
        <v>271</v>
      </c>
      <c r="F117" s="10">
        <v>0</v>
      </c>
      <c r="G117" s="10">
        <v>2</v>
      </c>
      <c r="H117" s="10">
        <v>1</v>
      </c>
      <c r="I117" s="10">
        <v>0</v>
      </c>
      <c r="J117" s="10">
        <v>7</v>
      </c>
      <c r="K117" s="10">
        <v>36029</v>
      </c>
      <c r="L117" s="10">
        <v>5</v>
      </c>
      <c r="M117" s="10">
        <v>318</v>
      </c>
      <c r="N117" s="10">
        <v>30382</v>
      </c>
      <c r="O117" s="10">
        <f t="shared" si="1"/>
        <v>151759</v>
      </c>
    </row>
    <row r="118" spans="1:15" x14ac:dyDescent="0.2">
      <c r="A118" s="7">
        <v>2020</v>
      </c>
      <c r="B118" s="5" t="s">
        <v>16</v>
      </c>
      <c r="C118" s="10">
        <v>32711</v>
      </c>
      <c r="D118" s="10">
        <v>504</v>
      </c>
      <c r="E118" s="10">
        <v>88</v>
      </c>
      <c r="F118" s="10">
        <v>2</v>
      </c>
      <c r="G118" s="10">
        <v>5</v>
      </c>
      <c r="H118" s="10">
        <v>0</v>
      </c>
      <c r="I118" s="10">
        <v>10</v>
      </c>
      <c r="J118" s="10">
        <v>32</v>
      </c>
      <c r="K118" s="10">
        <v>31210</v>
      </c>
      <c r="L118" s="10">
        <v>6</v>
      </c>
      <c r="M118" s="10">
        <v>214</v>
      </c>
      <c r="N118" s="10">
        <v>23518</v>
      </c>
      <c r="O118" s="10">
        <f t="shared" si="1"/>
        <v>88300</v>
      </c>
    </row>
    <row r="119" spans="1:15" x14ac:dyDescent="0.2">
      <c r="A119" s="7">
        <v>2020</v>
      </c>
      <c r="B119" s="5" t="s">
        <v>17</v>
      </c>
      <c r="C119" s="10">
        <v>21337</v>
      </c>
      <c r="D119" s="10">
        <v>45</v>
      </c>
      <c r="E119" s="10">
        <v>79</v>
      </c>
      <c r="F119" s="10">
        <v>0</v>
      </c>
      <c r="G119" s="10">
        <v>1</v>
      </c>
      <c r="H119" s="10">
        <v>0</v>
      </c>
      <c r="I119" s="10">
        <v>0</v>
      </c>
      <c r="J119" s="10">
        <v>4</v>
      </c>
      <c r="K119" s="10">
        <v>13959</v>
      </c>
      <c r="L119" s="10">
        <v>2</v>
      </c>
      <c r="M119" s="10">
        <v>5</v>
      </c>
      <c r="N119" s="10">
        <v>9031</v>
      </c>
      <c r="O119" s="10">
        <f t="shared" si="1"/>
        <v>44463</v>
      </c>
    </row>
    <row r="120" spans="1:15" x14ac:dyDescent="0.2">
      <c r="A120" s="7">
        <v>2020</v>
      </c>
      <c r="B120" s="5" t="s">
        <v>18</v>
      </c>
      <c r="C120" s="10">
        <v>105676</v>
      </c>
      <c r="D120" s="10">
        <v>4053</v>
      </c>
      <c r="E120" s="10">
        <v>2091</v>
      </c>
      <c r="F120" s="10">
        <v>2</v>
      </c>
      <c r="G120" s="10">
        <v>1</v>
      </c>
      <c r="H120" s="10">
        <v>5</v>
      </c>
      <c r="I120" s="10">
        <v>724</v>
      </c>
      <c r="J120" s="10">
        <v>2422</v>
      </c>
      <c r="K120" s="10">
        <v>16525</v>
      </c>
      <c r="L120" s="10">
        <v>2</v>
      </c>
      <c r="M120" s="10">
        <v>2935</v>
      </c>
      <c r="N120" s="10">
        <v>16386</v>
      </c>
      <c r="O120" s="10">
        <f t="shared" si="1"/>
        <v>150822</v>
      </c>
    </row>
    <row r="121" spans="1:15" x14ac:dyDescent="0.2">
      <c r="A121" s="7">
        <v>2020</v>
      </c>
      <c r="B121" s="5" t="s">
        <v>19</v>
      </c>
      <c r="C121" s="10">
        <v>29258</v>
      </c>
      <c r="D121" s="10">
        <v>71</v>
      </c>
      <c r="E121" s="10">
        <v>143</v>
      </c>
      <c r="F121" s="10">
        <v>3</v>
      </c>
      <c r="G121" s="10">
        <v>8</v>
      </c>
      <c r="H121" s="10">
        <v>1</v>
      </c>
      <c r="I121" s="10">
        <v>3</v>
      </c>
      <c r="J121" s="10">
        <v>138</v>
      </c>
      <c r="K121" s="10">
        <v>21360</v>
      </c>
      <c r="L121" s="10">
        <v>0</v>
      </c>
      <c r="M121" s="10">
        <v>0</v>
      </c>
      <c r="N121" s="10">
        <v>40546</v>
      </c>
      <c r="O121" s="10">
        <f t="shared" si="1"/>
        <v>91531</v>
      </c>
    </row>
    <row r="122" spans="1:15" x14ac:dyDescent="0.2">
      <c r="A122" s="7">
        <v>2020</v>
      </c>
      <c r="B122" s="5" t="s">
        <v>20</v>
      </c>
      <c r="C122" s="10">
        <v>144041</v>
      </c>
      <c r="D122" s="10">
        <v>249</v>
      </c>
      <c r="E122" s="10">
        <v>322</v>
      </c>
      <c r="F122" s="10">
        <v>12</v>
      </c>
      <c r="G122" s="10">
        <v>13</v>
      </c>
      <c r="H122" s="10">
        <v>4</v>
      </c>
      <c r="I122" s="10">
        <v>13</v>
      </c>
      <c r="J122" s="10">
        <v>9</v>
      </c>
      <c r="K122" s="10">
        <v>50410</v>
      </c>
      <c r="L122" s="10">
        <v>0</v>
      </c>
      <c r="M122" s="10">
        <v>264</v>
      </c>
      <c r="N122" s="10">
        <v>40663</v>
      </c>
      <c r="O122" s="10">
        <f t="shared" si="1"/>
        <v>236000</v>
      </c>
    </row>
    <row r="123" spans="1:15" x14ac:dyDescent="0.2">
      <c r="A123" s="7">
        <v>2020</v>
      </c>
      <c r="B123" s="5" t="s">
        <v>32</v>
      </c>
      <c r="C123" s="10">
        <v>17858</v>
      </c>
      <c r="D123" s="10">
        <v>117</v>
      </c>
      <c r="E123" s="10">
        <v>220</v>
      </c>
      <c r="F123" s="10">
        <v>2</v>
      </c>
      <c r="G123" s="10">
        <v>5</v>
      </c>
      <c r="H123" s="10">
        <v>0</v>
      </c>
      <c r="I123" s="10">
        <v>36</v>
      </c>
      <c r="J123" s="10">
        <v>2</v>
      </c>
      <c r="K123" s="10">
        <v>17513</v>
      </c>
      <c r="L123" s="10">
        <v>32</v>
      </c>
      <c r="M123" s="10">
        <v>0</v>
      </c>
      <c r="N123" s="10">
        <v>32936</v>
      </c>
      <c r="O123" s="10">
        <f t="shared" si="1"/>
        <v>68721</v>
      </c>
    </row>
    <row r="124" spans="1:15" x14ac:dyDescent="0.2">
      <c r="A124" s="7">
        <v>2020</v>
      </c>
      <c r="B124" s="5" t="s">
        <v>21</v>
      </c>
      <c r="C124" s="10">
        <v>5852</v>
      </c>
      <c r="D124" s="10">
        <v>215</v>
      </c>
      <c r="E124" s="10">
        <v>1128</v>
      </c>
      <c r="F124" s="10">
        <v>0</v>
      </c>
      <c r="G124" s="10">
        <v>3</v>
      </c>
      <c r="H124" s="10">
        <v>2</v>
      </c>
      <c r="I124" s="10">
        <v>18</v>
      </c>
      <c r="J124" s="10">
        <v>72</v>
      </c>
      <c r="K124" s="10">
        <v>61949</v>
      </c>
      <c r="L124" s="10">
        <v>0</v>
      </c>
      <c r="M124" s="10">
        <v>7</v>
      </c>
      <c r="N124" s="10">
        <v>7374</v>
      </c>
      <c r="O124" s="10">
        <f t="shared" si="1"/>
        <v>76620</v>
      </c>
    </row>
    <row r="125" spans="1:15" x14ac:dyDescent="0.2">
      <c r="A125" s="7">
        <v>2020</v>
      </c>
      <c r="B125" s="5" t="s">
        <v>22</v>
      </c>
      <c r="C125" s="10">
        <v>30219</v>
      </c>
      <c r="D125" s="10">
        <v>1328</v>
      </c>
      <c r="E125" s="10">
        <v>353</v>
      </c>
      <c r="F125" s="10">
        <v>7</v>
      </c>
      <c r="G125" s="10">
        <v>5</v>
      </c>
      <c r="H125" s="10">
        <v>2</v>
      </c>
      <c r="I125" s="10">
        <v>10</v>
      </c>
      <c r="J125" s="10">
        <v>57</v>
      </c>
      <c r="K125" s="10">
        <v>20899</v>
      </c>
      <c r="L125" s="10">
        <v>2</v>
      </c>
      <c r="M125" s="10">
        <v>803</v>
      </c>
      <c r="N125" s="10">
        <v>65048</v>
      </c>
      <c r="O125" s="10">
        <f t="shared" si="1"/>
        <v>118733</v>
      </c>
    </row>
    <row r="126" spans="1:15" x14ac:dyDescent="0.2">
      <c r="A126" s="7">
        <v>2020</v>
      </c>
      <c r="B126" s="5" t="s">
        <v>23</v>
      </c>
      <c r="C126" s="10">
        <v>42062</v>
      </c>
      <c r="D126" s="10">
        <v>767</v>
      </c>
      <c r="E126" s="10">
        <v>348</v>
      </c>
      <c r="F126" s="10">
        <v>5</v>
      </c>
      <c r="G126" s="10">
        <v>40</v>
      </c>
      <c r="H126" s="10">
        <v>1838</v>
      </c>
      <c r="I126" s="10">
        <v>10</v>
      </c>
      <c r="J126" s="10">
        <v>5</v>
      </c>
      <c r="K126" s="10">
        <v>48837</v>
      </c>
      <c r="L126" s="10">
        <v>2</v>
      </c>
      <c r="M126" s="10">
        <v>0</v>
      </c>
      <c r="N126" s="10">
        <v>52628</v>
      </c>
      <c r="O126" s="10">
        <f t="shared" si="1"/>
        <v>146542</v>
      </c>
    </row>
    <row r="127" spans="1:15" x14ac:dyDescent="0.2">
      <c r="A127" s="7">
        <v>2020</v>
      </c>
      <c r="B127" s="5" t="s">
        <v>24</v>
      </c>
      <c r="C127" s="10">
        <v>85148</v>
      </c>
      <c r="D127" s="10">
        <v>1123</v>
      </c>
      <c r="E127" s="10">
        <v>767</v>
      </c>
      <c r="F127" s="10">
        <v>16</v>
      </c>
      <c r="G127" s="10">
        <v>32</v>
      </c>
      <c r="H127" s="10">
        <v>15</v>
      </c>
      <c r="I127" s="10">
        <v>573</v>
      </c>
      <c r="J127" s="10">
        <v>27</v>
      </c>
      <c r="K127" s="10">
        <v>57203</v>
      </c>
      <c r="L127" s="10">
        <v>0</v>
      </c>
      <c r="M127" s="10">
        <v>7</v>
      </c>
      <c r="N127" s="10">
        <v>13574</v>
      </c>
      <c r="O127" s="10">
        <f t="shared" si="1"/>
        <v>158485</v>
      </c>
    </row>
    <row r="128" spans="1:15" x14ac:dyDescent="0.2">
      <c r="A128" s="7">
        <v>2020</v>
      </c>
      <c r="B128" s="5" t="s">
        <v>25</v>
      </c>
      <c r="C128" s="10">
        <v>99989</v>
      </c>
      <c r="D128" s="10">
        <v>124</v>
      </c>
      <c r="E128" s="10">
        <v>63</v>
      </c>
      <c r="F128" s="10">
        <v>6</v>
      </c>
      <c r="G128" s="10">
        <v>8</v>
      </c>
      <c r="H128" s="10">
        <v>2</v>
      </c>
      <c r="I128" s="10">
        <v>193</v>
      </c>
      <c r="J128" s="10">
        <v>4</v>
      </c>
      <c r="K128" s="10">
        <v>57350</v>
      </c>
      <c r="L128" s="10">
        <v>771</v>
      </c>
      <c r="M128" s="10">
        <v>1617</v>
      </c>
      <c r="N128" s="10">
        <v>25804</v>
      </c>
      <c r="O128" s="10">
        <f t="shared" si="1"/>
        <v>185931</v>
      </c>
    </row>
    <row r="129" spans="1:15" x14ac:dyDescent="0.2">
      <c r="A129" s="7">
        <v>2020</v>
      </c>
      <c r="B129" s="5" t="s">
        <v>26</v>
      </c>
      <c r="C129" s="10">
        <v>32352</v>
      </c>
      <c r="D129" s="10">
        <v>1628</v>
      </c>
      <c r="E129" s="10">
        <v>913</v>
      </c>
      <c r="F129" s="10">
        <v>59</v>
      </c>
      <c r="G129" s="10">
        <v>32</v>
      </c>
      <c r="H129" s="10">
        <v>3</v>
      </c>
      <c r="I129" s="10">
        <v>9234</v>
      </c>
      <c r="J129" s="10">
        <v>189</v>
      </c>
      <c r="K129" s="10">
        <v>36624</v>
      </c>
      <c r="L129" s="10">
        <v>1</v>
      </c>
      <c r="M129" s="10">
        <v>1051</v>
      </c>
      <c r="N129" s="10">
        <v>53815</v>
      </c>
      <c r="O129" s="10">
        <f t="shared" si="1"/>
        <v>135901</v>
      </c>
    </row>
    <row r="130" spans="1:15" x14ac:dyDescent="0.2">
      <c r="A130" s="7">
        <v>2020</v>
      </c>
      <c r="B130" s="5" t="s">
        <v>27</v>
      </c>
      <c r="C130" s="10">
        <v>46408</v>
      </c>
      <c r="D130" s="10">
        <v>4</v>
      </c>
      <c r="E130" s="10">
        <v>3</v>
      </c>
      <c r="F130" s="10">
        <v>0</v>
      </c>
      <c r="G130" s="10">
        <v>0</v>
      </c>
      <c r="H130" s="10">
        <v>0</v>
      </c>
      <c r="I130" s="10">
        <v>0</v>
      </c>
      <c r="J130" s="10">
        <v>2</v>
      </c>
      <c r="K130" s="10">
        <v>8337</v>
      </c>
      <c r="L130" s="10">
        <v>0</v>
      </c>
      <c r="M130" s="10">
        <v>3</v>
      </c>
      <c r="N130" s="10">
        <v>646</v>
      </c>
      <c r="O130" s="10">
        <f t="shared" si="1"/>
        <v>55403</v>
      </c>
    </row>
    <row r="131" spans="1:15" x14ac:dyDescent="0.2">
      <c r="A131" s="7">
        <v>2020</v>
      </c>
      <c r="B131" s="5" t="s">
        <v>33</v>
      </c>
      <c r="C131" s="10">
        <v>147424</v>
      </c>
      <c r="D131" s="10">
        <v>1056</v>
      </c>
      <c r="E131" s="10">
        <v>658</v>
      </c>
      <c r="F131" s="10">
        <v>94</v>
      </c>
      <c r="G131" s="10">
        <v>48</v>
      </c>
      <c r="H131" s="10">
        <v>11</v>
      </c>
      <c r="I131" s="10">
        <v>425</v>
      </c>
      <c r="J131" s="10">
        <v>104</v>
      </c>
      <c r="K131" s="10">
        <v>75749</v>
      </c>
      <c r="L131" s="10">
        <v>34</v>
      </c>
      <c r="M131" s="10">
        <v>213</v>
      </c>
      <c r="N131" s="10">
        <v>66535</v>
      </c>
      <c r="O131" s="10">
        <f t="shared" si="1"/>
        <v>292351</v>
      </c>
    </row>
    <row r="132" spans="1:15" x14ac:dyDescent="0.2">
      <c r="A132" s="7">
        <v>2020</v>
      </c>
      <c r="B132" s="5" t="s">
        <v>28</v>
      </c>
      <c r="C132" s="10">
        <v>20028</v>
      </c>
      <c r="D132" s="10">
        <v>79</v>
      </c>
      <c r="E132" s="10">
        <v>53</v>
      </c>
      <c r="F132" s="10">
        <v>1</v>
      </c>
      <c r="G132" s="10">
        <v>9</v>
      </c>
      <c r="H132" s="10">
        <v>5</v>
      </c>
      <c r="I132" s="10">
        <v>4</v>
      </c>
      <c r="J132" s="10">
        <v>1</v>
      </c>
      <c r="K132" s="10">
        <v>3090</v>
      </c>
      <c r="L132" s="10">
        <v>1710</v>
      </c>
      <c r="M132" s="10">
        <v>5690</v>
      </c>
      <c r="N132" s="10">
        <v>4547</v>
      </c>
      <c r="O132" s="10">
        <f t="shared" si="1"/>
        <v>35217</v>
      </c>
    </row>
    <row r="133" spans="1:15" x14ac:dyDescent="0.2">
      <c r="A133" s="7">
        <v>2020</v>
      </c>
      <c r="B133" s="5" t="s">
        <v>29</v>
      </c>
      <c r="C133" s="10">
        <v>51258</v>
      </c>
      <c r="D133" s="10">
        <v>1016</v>
      </c>
      <c r="E133" s="10">
        <v>538</v>
      </c>
      <c r="F133" s="10">
        <v>3</v>
      </c>
      <c r="G133" s="10">
        <v>16</v>
      </c>
      <c r="H133" s="10">
        <v>6</v>
      </c>
      <c r="I133" s="10">
        <v>15</v>
      </c>
      <c r="J133" s="10">
        <v>4</v>
      </c>
      <c r="K133" s="10">
        <v>36949</v>
      </c>
      <c r="L133" s="10">
        <v>219</v>
      </c>
      <c r="M133" s="10">
        <v>4252</v>
      </c>
      <c r="N133" s="10">
        <v>30959</v>
      </c>
      <c r="O133" s="10">
        <f t="shared" ref="O133:O166" si="7">SUM(C133:N133)</f>
        <v>125235</v>
      </c>
    </row>
    <row r="134" spans="1:15" x14ac:dyDescent="0.2">
      <c r="A134" s="8">
        <v>2021</v>
      </c>
      <c r="B134" s="6" t="s">
        <v>2</v>
      </c>
      <c r="C134" s="9">
        <f>SUM(C135:C166)</f>
        <v>2799190</v>
      </c>
      <c r="D134" s="9">
        <f t="shared" ref="D134:N134" si="8">SUM(D135:D166)</f>
        <v>23236</v>
      </c>
      <c r="E134" s="9">
        <f t="shared" si="8"/>
        <v>9125</v>
      </c>
      <c r="F134" s="9">
        <f t="shared" si="8"/>
        <v>94</v>
      </c>
      <c r="G134" s="9">
        <f t="shared" si="8"/>
        <v>281</v>
      </c>
      <c r="H134" s="9">
        <f t="shared" si="8"/>
        <v>283</v>
      </c>
      <c r="I134" s="9">
        <f t="shared" si="8"/>
        <v>15903</v>
      </c>
      <c r="J134" s="9">
        <f t="shared" si="8"/>
        <v>711</v>
      </c>
      <c r="K134" s="9">
        <f t="shared" si="8"/>
        <v>1468595</v>
      </c>
      <c r="L134" s="9">
        <f t="shared" si="8"/>
        <v>1987</v>
      </c>
      <c r="M134" s="9">
        <f t="shared" si="8"/>
        <v>1</v>
      </c>
      <c r="N134" s="9">
        <f t="shared" si="8"/>
        <v>1063899</v>
      </c>
      <c r="O134" s="9">
        <f t="shared" si="7"/>
        <v>5383305</v>
      </c>
    </row>
    <row r="135" spans="1:15" x14ac:dyDescent="0.2">
      <c r="A135" s="7">
        <v>2021</v>
      </c>
      <c r="B135" s="5" t="s">
        <v>3</v>
      </c>
      <c r="C135" s="10">
        <v>80175</v>
      </c>
      <c r="D135" s="10">
        <v>1727</v>
      </c>
      <c r="E135" s="10">
        <v>265</v>
      </c>
      <c r="F135" s="10">
        <v>34</v>
      </c>
      <c r="G135" s="10">
        <v>23</v>
      </c>
      <c r="H135" s="10">
        <v>2</v>
      </c>
      <c r="I135" s="10">
        <v>8</v>
      </c>
      <c r="J135" s="10">
        <v>1</v>
      </c>
      <c r="K135" s="10">
        <v>7591</v>
      </c>
      <c r="L135" s="10">
        <v>0</v>
      </c>
      <c r="M135" s="10">
        <v>0</v>
      </c>
      <c r="N135" s="10">
        <v>4441</v>
      </c>
      <c r="O135" s="10">
        <f t="shared" si="7"/>
        <v>94267</v>
      </c>
    </row>
    <row r="136" spans="1:15" x14ac:dyDescent="0.2">
      <c r="A136" s="7">
        <v>2021</v>
      </c>
      <c r="B136" s="5" t="s">
        <v>4</v>
      </c>
      <c r="C136" s="10">
        <v>32355</v>
      </c>
      <c r="D136" s="10">
        <v>4244</v>
      </c>
      <c r="E136" s="10">
        <v>10</v>
      </c>
      <c r="F136" s="10">
        <v>0</v>
      </c>
      <c r="G136" s="10">
        <v>1</v>
      </c>
      <c r="H136" s="10">
        <v>0</v>
      </c>
      <c r="I136" s="10">
        <v>0</v>
      </c>
      <c r="J136" s="10">
        <v>0</v>
      </c>
      <c r="K136" s="10">
        <v>55869</v>
      </c>
      <c r="L136" s="10">
        <v>0</v>
      </c>
      <c r="M136" s="10">
        <v>0</v>
      </c>
      <c r="N136" s="10">
        <v>11417</v>
      </c>
      <c r="O136" s="10">
        <f t="shared" si="7"/>
        <v>103896</v>
      </c>
    </row>
    <row r="137" spans="1:15" x14ac:dyDescent="0.2">
      <c r="A137" s="7">
        <v>2021</v>
      </c>
      <c r="B137" s="5" t="s">
        <v>5</v>
      </c>
      <c r="C137" s="10">
        <v>21016</v>
      </c>
      <c r="D137" s="10">
        <v>461</v>
      </c>
      <c r="E137" s="10">
        <v>440</v>
      </c>
      <c r="F137" s="10">
        <v>4</v>
      </c>
      <c r="G137" s="10">
        <v>23</v>
      </c>
      <c r="H137" s="10">
        <v>6</v>
      </c>
      <c r="I137" s="10">
        <v>2</v>
      </c>
      <c r="J137" s="10">
        <v>3</v>
      </c>
      <c r="K137" s="10">
        <v>9845</v>
      </c>
      <c r="L137" s="10">
        <v>0</v>
      </c>
      <c r="M137" s="10">
        <v>0</v>
      </c>
      <c r="N137" s="10">
        <v>1257</v>
      </c>
      <c r="O137" s="10">
        <f t="shared" si="7"/>
        <v>33057</v>
      </c>
    </row>
    <row r="138" spans="1:15" x14ac:dyDescent="0.2">
      <c r="A138" s="7">
        <v>2021</v>
      </c>
      <c r="B138" s="5" t="s">
        <v>6</v>
      </c>
      <c r="C138" s="10">
        <v>15451</v>
      </c>
      <c r="D138" s="10">
        <v>506</v>
      </c>
      <c r="E138" s="10">
        <v>250</v>
      </c>
      <c r="F138" s="10">
        <v>2</v>
      </c>
      <c r="G138" s="10">
        <v>9</v>
      </c>
      <c r="H138" s="10">
        <v>7</v>
      </c>
      <c r="I138" s="10">
        <v>2</v>
      </c>
      <c r="J138" s="10">
        <v>1</v>
      </c>
      <c r="K138" s="10">
        <v>33520</v>
      </c>
      <c r="L138" s="10">
        <v>4</v>
      </c>
      <c r="M138" s="10">
        <v>0</v>
      </c>
      <c r="N138" s="10">
        <v>9374</v>
      </c>
      <c r="O138" s="10">
        <f t="shared" si="7"/>
        <v>59126</v>
      </c>
    </row>
    <row r="139" spans="1:15" x14ac:dyDescent="0.2">
      <c r="A139" s="7">
        <v>2021</v>
      </c>
      <c r="B139" s="5" t="s">
        <v>30</v>
      </c>
      <c r="C139" s="10">
        <v>40773</v>
      </c>
      <c r="D139" s="10">
        <v>150</v>
      </c>
      <c r="E139" s="10">
        <v>189</v>
      </c>
      <c r="F139" s="10">
        <v>0</v>
      </c>
      <c r="G139" s="10">
        <v>1</v>
      </c>
      <c r="H139" s="10">
        <v>0</v>
      </c>
      <c r="I139" s="10">
        <v>29</v>
      </c>
      <c r="J139" s="10">
        <v>2</v>
      </c>
      <c r="K139" s="10">
        <v>11798</v>
      </c>
      <c r="L139" s="10">
        <v>5</v>
      </c>
      <c r="M139" s="10">
        <v>0</v>
      </c>
      <c r="N139" s="10">
        <v>11386</v>
      </c>
      <c r="O139" s="10">
        <f t="shared" si="7"/>
        <v>64333</v>
      </c>
    </row>
    <row r="140" spans="1:15" x14ac:dyDescent="0.2">
      <c r="A140" s="7">
        <v>2021</v>
      </c>
      <c r="B140" s="5" t="s">
        <v>7</v>
      </c>
      <c r="C140" s="10">
        <v>361</v>
      </c>
      <c r="D140" s="10">
        <v>65</v>
      </c>
      <c r="E140" s="10">
        <v>93</v>
      </c>
      <c r="F140" s="10">
        <v>0</v>
      </c>
      <c r="G140" s="10">
        <v>17</v>
      </c>
      <c r="H140" s="10">
        <v>0</v>
      </c>
      <c r="I140" s="10">
        <v>0</v>
      </c>
      <c r="J140" s="10">
        <v>64</v>
      </c>
      <c r="K140" s="10">
        <v>13363</v>
      </c>
      <c r="L140" s="10">
        <v>1</v>
      </c>
      <c r="M140" s="10">
        <v>0</v>
      </c>
      <c r="N140" s="10">
        <v>44660</v>
      </c>
      <c r="O140" s="10">
        <f t="shared" si="7"/>
        <v>58624</v>
      </c>
    </row>
    <row r="141" spans="1:15" x14ac:dyDescent="0.2">
      <c r="A141" s="7">
        <v>2021</v>
      </c>
      <c r="B141" s="5" t="s">
        <v>8</v>
      </c>
      <c r="C141" s="10">
        <v>132472</v>
      </c>
      <c r="D141" s="10">
        <v>23</v>
      </c>
      <c r="E141" s="10">
        <v>16</v>
      </c>
      <c r="F141" s="10">
        <v>2</v>
      </c>
      <c r="G141" s="10">
        <v>2</v>
      </c>
      <c r="H141" s="10">
        <v>0</v>
      </c>
      <c r="I141" s="10">
        <v>0</v>
      </c>
      <c r="J141" s="10">
        <v>1</v>
      </c>
      <c r="K141" s="10">
        <v>41133</v>
      </c>
      <c r="L141" s="10">
        <v>13</v>
      </c>
      <c r="M141" s="10">
        <v>0</v>
      </c>
      <c r="N141" s="10">
        <v>42257</v>
      </c>
      <c r="O141" s="10">
        <f t="shared" si="7"/>
        <v>215919</v>
      </c>
    </row>
    <row r="142" spans="1:15" x14ac:dyDescent="0.2">
      <c r="A142" s="7">
        <v>2021</v>
      </c>
      <c r="B142" s="5" t="s">
        <v>9</v>
      </c>
      <c r="C142" s="10">
        <v>27229</v>
      </c>
      <c r="D142" s="10">
        <v>56</v>
      </c>
      <c r="E142" s="10">
        <v>76</v>
      </c>
      <c r="F142" s="10">
        <v>1</v>
      </c>
      <c r="G142" s="10">
        <v>7</v>
      </c>
      <c r="H142" s="10">
        <v>0</v>
      </c>
      <c r="I142" s="10">
        <v>10729</v>
      </c>
      <c r="J142" s="10">
        <v>11</v>
      </c>
      <c r="K142" s="10">
        <v>59843</v>
      </c>
      <c r="L142" s="10">
        <v>15</v>
      </c>
      <c r="M142" s="10">
        <v>0</v>
      </c>
      <c r="N142" s="10">
        <v>5174</v>
      </c>
      <c r="O142" s="10">
        <f t="shared" si="7"/>
        <v>103141</v>
      </c>
    </row>
    <row r="143" spans="1:15" x14ac:dyDescent="0.2">
      <c r="A143" s="7">
        <v>2021</v>
      </c>
      <c r="B143" s="5" t="s">
        <v>45</v>
      </c>
      <c r="C143" s="10">
        <v>348894</v>
      </c>
      <c r="D143" s="10">
        <v>2435</v>
      </c>
      <c r="E143" s="10">
        <v>1359</v>
      </c>
      <c r="F143" s="10">
        <v>3</v>
      </c>
      <c r="G143" s="10">
        <v>7</v>
      </c>
      <c r="H143" s="10">
        <v>2</v>
      </c>
      <c r="I143" s="10">
        <v>18</v>
      </c>
      <c r="J143" s="10">
        <v>47</v>
      </c>
      <c r="K143" s="10">
        <v>1831</v>
      </c>
      <c r="L143" s="10">
        <v>47</v>
      </c>
      <c r="M143" s="10">
        <v>0</v>
      </c>
      <c r="N143" s="10">
        <v>324305</v>
      </c>
      <c r="O143" s="10">
        <f t="shared" si="7"/>
        <v>678948</v>
      </c>
    </row>
    <row r="144" spans="1:15" x14ac:dyDescent="0.2">
      <c r="A144" s="7">
        <v>2021</v>
      </c>
      <c r="B144" s="5" t="s">
        <v>10</v>
      </c>
      <c r="C144" s="10">
        <v>19588</v>
      </c>
      <c r="D144" s="10">
        <v>180</v>
      </c>
      <c r="E144" s="10">
        <v>73</v>
      </c>
      <c r="F144" s="10">
        <v>0</v>
      </c>
      <c r="G144" s="10">
        <v>2</v>
      </c>
      <c r="H144" s="10">
        <v>0</v>
      </c>
      <c r="I144" s="10">
        <v>0</v>
      </c>
      <c r="J144" s="10">
        <v>0</v>
      </c>
      <c r="K144" s="10">
        <v>109718</v>
      </c>
      <c r="L144" s="10">
        <v>1</v>
      </c>
      <c r="M144" s="10">
        <v>0</v>
      </c>
      <c r="N144" s="10">
        <v>16143</v>
      </c>
      <c r="O144" s="10">
        <f t="shared" si="7"/>
        <v>145705</v>
      </c>
    </row>
    <row r="145" spans="1:15" x14ac:dyDescent="0.2">
      <c r="A145" s="7">
        <v>2021</v>
      </c>
      <c r="B145" s="5" t="s">
        <v>11</v>
      </c>
      <c r="C145" s="10">
        <v>426268</v>
      </c>
      <c r="D145" s="10">
        <v>2360</v>
      </c>
      <c r="E145" s="10">
        <v>732</v>
      </c>
      <c r="F145" s="10">
        <v>1</v>
      </c>
      <c r="G145" s="10">
        <v>17</v>
      </c>
      <c r="H145" s="10">
        <v>2</v>
      </c>
      <c r="I145" s="10">
        <v>13</v>
      </c>
      <c r="J145" s="10">
        <v>7</v>
      </c>
      <c r="K145" s="10">
        <v>63478</v>
      </c>
      <c r="L145" s="10">
        <v>20</v>
      </c>
      <c r="M145" s="10">
        <v>0</v>
      </c>
      <c r="N145" s="10">
        <v>12776</v>
      </c>
      <c r="O145" s="10">
        <f t="shared" si="7"/>
        <v>505674</v>
      </c>
    </row>
    <row r="146" spans="1:15" x14ac:dyDescent="0.2">
      <c r="A146" s="7">
        <v>2021</v>
      </c>
      <c r="B146" s="5" t="s">
        <v>12</v>
      </c>
      <c r="C146" s="10">
        <v>25554</v>
      </c>
      <c r="D146" s="10">
        <v>51</v>
      </c>
      <c r="E146" s="10">
        <v>70</v>
      </c>
      <c r="F146" s="10">
        <v>0</v>
      </c>
      <c r="G146" s="10">
        <v>12</v>
      </c>
      <c r="H146" s="10">
        <v>5</v>
      </c>
      <c r="I146" s="10">
        <v>0</v>
      </c>
      <c r="J146" s="10">
        <v>1</v>
      </c>
      <c r="K146" s="10">
        <v>55858</v>
      </c>
      <c r="L146" s="10">
        <v>222</v>
      </c>
      <c r="M146" s="10">
        <v>0</v>
      </c>
      <c r="N146" s="10">
        <v>28960</v>
      </c>
      <c r="O146" s="10">
        <f t="shared" si="7"/>
        <v>110733</v>
      </c>
    </row>
    <row r="147" spans="1:15" x14ac:dyDescent="0.2">
      <c r="A147" s="7">
        <v>2021</v>
      </c>
      <c r="B147" s="5" t="s">
        <v>13</v>
      </c>
      <c r="C147" s="10">
        <v>69321</v>
      </c>
      <c r="D147" s="10">
        <v>549</v>
      </c>
      <c r="E147" s="10">
        <v>26</v>
      </c>
      <c r="F147" s="10">
        <v>0</v>
      </c>
      <c r="G147" s="10">
        <v>0</v>
      </c>
      <c r="H147" s="10">
        <v>1</v>
      </c>
      <c r="I147" s="10">
        <v>0</v>
      </c>
      <c r="J147" s="10">
        <v>0</v>
      </c>
      <c r="K147" s="10">
        <v>17480</v>
      </c>
      <c r="L147" s="10">
        <v>817</v>
      </c>
      <c r="M147" s="10">
        <v>0</v>
      </c>
      <c r="N147" s="10">
        <v>38172</v>
      </c>
      <c r="O147" s="10">
        <f t="shared" si="7"/>
        <v>126366</v>
      </c>
    </row>
    <row r="148" spans="1:15" x14ac:dyDescent="0.2">
      <c r="A148" s="7">
        <v>2021</v>
      </c>
      <c r="B148" s="5" t="s">
        <v>14</v>
      </c>
      <c r="C148" s="10">
        <v>180369</v>
      </c>
      <c r="D148" s="10">
        <v>912</v>
      </c>
      <c r="E148" s="10">
        <v>233</v>
      </c>
      <c r="F148" s="10">
        <v>0</v>
      </c>
      <c r="G148" s="10">
        <v>16</v>
      </c>
      <c r="H148" s="10">
        <v>0</v>
      </c>
      <c r="I148" s="10">
        <v>4</v>
      </c>
      <c r="J148" s="10">
        <v>7</v>
      </c>
      <c r="K148" s="10">
        <v>89864</v>
      </c>
      <c r="L148" s="10">
        <v>30</v>
      </c>
      <c r="M148" s="10">
        <v>0</v>
      </c>
      <c r="N148" s="10">
        <v>25312</v>
      </c>
      <c r="O148" s="10">
        <f t="shared" si="7"/>
        <v>296747</v>
      </c>
    </row>
    <row r="149" spans="1:15" x14ac:dyDescent="0.2">
      <c r="A149" s="7">
        <v>2021</v>
      </c>
      <c r="B149" s="5" t="s">
        <v>15</v>
      </c>
      <c r="C149" s="10">
        <v>380176</v>
      </c>
      <c r="D149" s="10">
        <v>317</v>
      </c>
      <c r="E149" s="10">
        <v>59</v>
      </c>
      <c r="F149" s="10">
        <v>0</v>
      </c>
      <c r="G149" s="10">
        <v>2</v>
      </c>
      <c r="H149" s="10">
        <v>3</v>
      </c>
      <c r="I149" s="10">
        <v>24</v>
      </c>
      <c r="J149" s="10">
        <v>70</v>
      </c>
      <c r="K149" s="10">
        <v>119121</v>
      </c>
      <c r="L149" s="10">
        <v>81</v>
      </c>
      <c r="M149" s="10">
        <v>0</v>
      </c>
      <c r="N149" s="10">
        <v>88790</v>
      </c>
      <c r="O149" s="10">
        <f t="shared" si="7"/>
        <v>588643</v>
      </c>
    </row>
    <row r="150" spans="1:15" x14ac:dyDescent="0.2">
      <c r="A150" s="7">
        <v>2021</v>
      </c>
      <c r="B150" s="5" t="s">
        <v>31</v>
      </c>
      <c r="C150" s="10">
        <v>51799</v>
      </c>
      <c r="D150" s="10">
        <v>167</v>
      </c>
      <c r="E150" s="10">
        <v>166</v>
      </c>
      <c r="F150" s="10">
        <v>0</v>
      </c>
      <c r="G150" s="10">
        <v>0</v>
      </c>
      <c r="H150" s="10">
        <v>1</v>
      </c>
      <c r="I150" s="10">
        <v>0</v>
      </c>
      <c r="J150" s="10">
        <v>0</v>
      </c>
      <c r="K150" s="10">
        <v>58625</v>
      </c>
      <c r="L150" s="10">
        <v>1</v>
      </c>
      <c r="M150" s="10">
        <v>0</v>
      </c>
      <c r="N150" s="10">
        <v>34843</v>
      </c>
      <c r="O150" s="10">
        <f t="shared" si="7"/>
        <v>145602</v>
      </c>
    </row>
    <row r="151" spans="1:15" x14ac:dyDescent="0.2">
      <c r="A151" s="7">
        <v>2021</v>
      </c>
      <c r="B151" s="5" t="s">
        <v>16</v>
      </c>
      <c r="C151" s="10">
        <v>44762</v>
      </c>
      <c r="D151" s="10">
        <v>441</v>
      </c>
      <c r="E151" s="10">
        <v>59</v>
      </c>
      <c r="F151" s="10">
        <v>1</v>
      </c>
      <c r="G151" s="10">
        <v>0</v>
      </c>
      <c r="H151" s="10">
        <v>0</v>
      </c>
      <c r="I151" s="10">
        <v>1</v>
      </c>
      <c r="J151" s="10">
        <v>101</v>
      </c>
      <c r="K151" s="10">
        <v>19152</v>
      </c>
      <c r="L151" s="10">
        <v>1</v>
      </c>
      <c r="M151" s="10">
        <v>0</v>
      </c>
      <c r="N151" s="10">
        <v>23007</v>
      </c>
      <c r="O151" s="10">
        <f t="shared" si="7"/>
        <v>87525</v>
      </c>
    </row>
    <row r="152" spans="1:15" x14ac:dyDescent="0.2">
      <c r="A152" s="7">
        <v>2021</v>
      </c>
      <c r="B152" s="5" t="s">
        <v>17</v>
      </c>
      <c r="C152" s="10">
        <v>25102</v>
      </c>
      <c r="D152" s="10">
        <v>42</v>
      </c>
      <c r="E152" s="10">
        <v>56</v>
      </c>
      <c r="F152" s="10">
        <v>0</v>
      </c>
      <c r="G152" s="10">
        <v>0</v>
      </c>
      <c r="H152" s="10">
        <v>5</v>
      </c>
      <c r="I152" s="10">
        <v>0</v>
      </c>
      <c r="J152" s="10">
        <v>4</v>
      </c>
      <c r="K152" s="10">
        <v>14877</v>
      </c>
      <c r="L152" s="10">
        <v>0</v>
      </c>
      <c r="M152" s="10">
        <v>0</v>
      </c>
      <c r="N152" s="10">
        <v>6987</v>
      </c>
      <c r="O152" s="10">
        <f t="shared" si="7"/>
        <v>47073</v>
      </c>
    </row>
    <row r="153" spans="1:15" x14ac:dyDescent="0.2">
      <c r="A153" s="7">
        <v>2021</v>
      </c>
      <c r="B153" s="5" t="s">
        <v>18</v>
      </c>
      <c r="C153" s="10">
        <v>92490</v>
      </c>
      <c r="D153" s="10">
        <v>1810</v>
      </c>
      <c r="E153" s="10">
        <v>1704</v>
      </c>
      <c r="F153" s="10">
        <v>0</v>
      </c>
      <c r="G153" s="10">
        <v>1</v>
      </c>
      <c r="H153" s="10">
        <v>0</v>
      </c>
      <c r="I153" s="10">
        <v>625</v>
      </c>
      <c r="J153" s="10">
        <v>11</v>
      </c>
      <c r="K153" s="10">
        <v>12918</v>
      </c>
      <c r="L153" s="10">
        <v>0</v>
      </c>
      <c r="M153" s="10">
        <v>0</v>
      </c>
      <c r="N153" s="10">
        <v>30455</v>
      </c>
      <c r="O153" s="10">
        <f t="shared" si="7"/>
        <v>140014</v>
      </c>
    </row>
    <row r="154" spans="1:15" x14ac:dyDescent="0.2">
      <c r="A154" s="7">
        <v>2021</v>
      </c>
      <c r="B154" s="5" t="s">
        <v>19</v>
      </c>
      <c r="C154" s="10">
        <v>63761</v>
      </c>
      <c r="D154" s="10">
        <v>70</v>
      </c>
      <c r="E154" s="10">
        <v>152</v>
      </c>
      <c r="F154" s="10">
        <v>1</v>
      </c>
      <c r="G154" s="10">
        <v>6</v>
      </c>
      <c r="H154" s="10">
        <v>0</v>
      </c>
      <c r="I154" s="10">
        <v>7</v>
      </c>
      <c r="J154" s="10">
        <v>12</v>
      </c>
      <c r="K154" s="10">
        <v>8282</v>
      </c>
      <c r="L154" s="10">
        <v>9</v>
      </c>
      <c r="M154" s="10">
        <v>0</v>
      </c>
      <c r="N154" s="10">
        <v>11040</v>
      </c>
      <c r="O154" s="10">
        <f t="shared" si="7"/>
        <v>83340</v>
      </c>
    </row>
    <row r="155" spans="1:15" x14ac:dyDescent="0.2">
      <c r="A155" s="7">
        <v>2021</v>
      </c>
      <c r="B155" s="5" t="s">
        <v>20</v>
      </c>
      <c r="C155" s="10">
        <v>112276</v>
      </c>
      <c r="D155" s="10">
        <v>79</v>
      </c>
      <c r="E155" s="10">
        <v>168</v>
      </c>
      <c r="F155" s="10">
        <v>6</v>
      </c>
      <c r="G155" s="10">
        <v>3</v>
      </c>
      <c r="H155" s="10">
        <v>1</v>
      </c>
      <c r="I155" s="10">
        <v>7</v>
      </c>
      <c r="J155" s="10">
        <v>6</v>
      </c>
      <c r="K155" s="10">
        <v>92834</v>
      </c>
      <c r="L155" s="10">
        <v>1</v>
      </c>
      <c r="M155" s="10">
        <v>0</v>
      </c>
      <c r="N155" s="10">
        <v>23110</v>
      </c>
      <c r="O155" s="10">
        <f t="shared" si="7"/>
        <v>228491</v>
      </c>
    </row>
    <row r="156" spans="1:15" x14ac:dyDescent="0.2">
      <c r="A156" s="7">
        <v>2021</v>
      </c>
      <c r="B156" s="5" t="s">
        <v>32</v>
      </c>
      <c r="C156" s="10">
        <v>22028</v>
      </c>
      <c r="D156" s="10">
        <v>79</v>
      </c>
      <c r="E156" s="10">
        <v>116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37474</v>
      </c>
      <c r="L156" s="10">
        <v>2</v>
      </c>
      <c r="M156" s="10">
        <v>0</v>
      </c>
      <c r="N156" s="10">
        <v>18192</v>
      </c>
      <c r="O156" s="10">
        <f t="shared" si="7"/>
        <v>77891</v>
      </c>
    </row>
    <row r="157" spans="1:15" x14ac:dyDescent="0.2">
      <c r="A157" s="7">
        <v>2021</v>
      </c>
      <c r="B157" s="5" t="s">
        <v>21</v>
      </c>
      <c r="C157" s="10">
        <v>17201</v>
      </c>
      <c r="D157" s="10">
        <v>273</v>
      </c>
      <c r="E157" s="10">
        <v>227</v>
      </c>
      <c r="F157" s="10">
        <v>0</v>
      </c>
      <c r="G157" s="10">
        <v>11</v>
      </c>
      <c r="H157" s="10">
        <v>2</v>
      </c>
      <c r="I157" s="10">
        <v>3</v>
      </c>
      <c r="J157" s="10">
        <v>41</v>
      </c>
      <c r="K157" s="10">
        <v>61143</v>
      </c>
      <c r="L157" s="10">
        <v>13</v>
      </c>
      <c r="M157" s="10">
        <v>0</v>
      </c>
      <c r="N157" s="10">
        <v>10575</v>
      </c>
      <c r="O157" s="10">
        <f t="shared" si="7"/>
        <v>89489</v>
      </c>
    </row>
    <row r="158" spans="1:15" x14ac:dyDescent="0.2">
      <c r="A158" s="7">
        <v>2021</v>
      </c>
      <c r="B158" s="5" t="s">
        <v>22</v>
      </c>
      <c r="C158" s="10">
        <v>42916</v>
      </c>
      <c r="D158" s="10">
        <v>1854</v>
      </c>
      <c r="E158" s="10">
        <v>416</v>
      </c>
      <c r="F158" s="10">
        <v>1</v>
      </c>
      <c r="G158" s="10">
        <v>6</v>
      </c>
      <c r="H158" s="10">
        <v>3</v>
      </c>
      <c r="I158" s="10">
        <v>0</v>
      </c>
      <c r="J158" s="10">
        <v>167</v>
      </c>
      <c r="K158" s="10">
        <v>38054</v>
      </c>
      <c r="L158" s="10">
        <v>2</v>
      </c>
      <c r="M158" s="10">
        <v>0</v>
      </c>
      <c r="N158" s="10">
        <v>26096</v>
      </c>
      <c r="O158" s="10">
        <f t="shared" si="7"/>
        <v>109515</v>
      </c>
    </row>
    <row r="159" spans="1:15" x14ac:dyDescent="0.2">
      <c r="A159" s="7">
        <v>2021</v>
      </c>
      <c r="B159" s="5" t="s">
        <v>23</v>
      </c>
      <c r="C159" s="10">
        <v>34681</v>
      </c>
      <c r="D159" s="10">
        <v>1528</v>
      </c>
      <c r="E159" s="10">
        <v>583</v>
      </c>
      <c r="F159" s="10">
        <v>0</v>
      </c>
      <c r="G159" s="10">
        <v>15</v>
      </c>
      <c r="H159" s="10">
        <v>220</v>
      </c>
      <c r="I159" s="10">
        <v>0</v>
      </c>
      <c r="J159" s="10">
        <v>4</v>
      </c>
      <c r="K159" s="10">
        <v>61308</v>
      </c>
      <c r="L159" s="10">
        <v>3</v>
      </c>
      <c r="M159" s="10">
        <v>0</v>
      </c>
      <c r="N159" s="10">
        <v>43777</v>
      </c>
      <c r="O159" s="10">
        <f t="shared" si="7"/>
        <v>142119</v>
      </c>
    </row>
    <row r="160" spans="1:15" x14ac:dyDescent="0.2">
      <c r="A160" s="7">
        <v>2021</v>
      </c>
      <c r="B160" s="5" t="s">
        <v>24</v>
      </c>
      <c r="C160" s="10">
        <v>43695</v>
      </c>
      <c r="D160" s="10">
        <v>546</v>
      </c>
      <c r="E160" s="10">
        <v>508</v>
      </c>
      <c r="F160" s="10">
        <v>3</v>
      </c>
      <c r="G160" s="10">
        <v>34</v>
      </c>
      <c r="H160" s="10">
        <v>9</v>
      </c>
      <c r="I160" s="10">
        <v>559</v>
      </c>
      <c r="J160" s="10">
        <v>2</v>
      </c>
      <c r="K160" s="10">
        <v>52489</v>
      </c>
      <c r="L160" s="10">
        <v>1</v>
      </c>
      <c r="M160" s="10">
        <v>0</v>
      </c>
      <c r="N160" s="10">
        <v>58749</v>
      </c>
      <c r="O160" s="10">
        <f t="shared" si="7"/>
        <v>156595</v>
      </c>
    </row>
    <row r="161" spans="1:15" x14ac:dyDescent="0.2">
      <c r="A161" s="7">
        <v>2021</v>
      </c>
      <c r="B161" s="5" t="s">
        <v>25</v>
      </c>
      <c r="C161" s="10">
        <v>134403</v>
      </c>
      <c r="D161" s="10">
        <v>254</v>
      </c>
      <c r="E161" s="10">
        <v>42</v>
      </c>
      <c r="F161" s="10">
        <v>15</v>
      </c>
      <c r="G161" s="10">
        <v>16</v>
      </c>
      <c r="H161" s="10">
        <v>7</v>
      </c>
      <c r="I161" s="10">
        <v>32</v>
      </c>
      <c r="J161" s="10">
        <v>0</v>
      </c>
      <c r="K161" s="10">
        <v>79171</v>
      </c>
      <c r="L161" s="10">
        <v>73</v>
      </c>
      <c r="M161" s="10">
        <v>1</v>
      </c>
      <c r="N161" s="10">
        <v>44059</v>
      </c>
      <c r="O161" s="10">
        <f t="shared" si="7"/>
        <v>258073</v>
      </c>
    </row>
    <row r="162" spans="1:15" x14ac:dyDescent="0.2">
      <c r="A162" s="7">
        <v>2021</v>
      </c>
      <c r="B162" s="5" t="s">
        <v>26</v>
      </c>
      <c r="C162" s="10">
        <v>34597</v>
      </c>
      <c r="D162" s="10">
        <v>1227</v>
      </c>
      <c r="E162" s="10">
        <v>494</v>
      </c>
      <c r="F162" s="10">
        <v>2</v>
      </c>
      <c r="G162" s="10">
        <v>28</v>
      </c>
      <c r="H162" s="10">
        <v>5</v>
      </c>
      <c r="I162" s="10">
        <v>3442</v>
      </c>
      <c r="J162" s="10">
        <v>54</v>
      </c>
      <c r="K162" s="10">
        <v>64017</v>
      </c>
      <c r="L162" s="10">
        <v>30</v>
      </c>
      <c r="M162" s="10">
        <v>0</v>
      </c>
      <c r="N162" s="10">
        <v>16771</v>
      </c>
      <c r="O162" s="10">
        <f t="shared" si="7"/>
        <v>120667</v>
      </c>
    </row>
    <row r="163" spans="1:15" x14ac:dyDescent="0.2">
      <c r="A163" s="7">
        <v>2021</v>
      </c>
      <c r="B163" s="5" t="s">
        <v>27</v>
      </c>
      <c r="C163" s="10">
        <v>51614</v>
      </c>
      <c r="D163" s="10">
        <v>0</v>
      </c>
      <c r="E163" s="10">
        <v>1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5564</v>
      </c>
      <c r="L163" s="10">
        <v>0</v>
      </c>
      <c r="M163" s="10">
        <v>0</v>
      </c>
      <c r="N163" s="10">
        <v>428</v>
      </c>
      <c r="O163" s="10">
        <f t="shared" si="7"/>
        <v>57607</v>
      </c>
    </row>
    <row r="164" spans="1:15" x14ac:dyDescent="0.2">
      <c r="A164" s="7">
        <v>2021</v>
      </c>
      <c r="B164" s="5" t="s">
        <v>33</v>
      </c>
      <c r="C164" s="10">
        <v>136103</v>
      </c>
      <c r="D164" s="10">
        <v>344</v>
      </c>
      <c r="E164" s="10">
        <v>211</v>
      </c>
      <c r="F164" s="10">
        <v>18</v>
      </c>
      <c r="G164" s="10">
        <v>17</v>
      </c>
      <c r="H164" s="10">
        <v>2</v>
      </c>
      <c r="I164" s="10">
        <v>213</v>
      </c>
      <c r="J164" s="10">
        <v>76</v>
      </c>
      <c r="K164" s="10">
        <v>118535</v>
      </c>
      <c r="L164" s="10">
        <v>13</v>
      </c>
      <c r="M164" s="10">
        <v>0</v>
      </c>
      <c r="N164" s="10">
        <v>31446</v>
      </c>
      <c r="O164" s="10">
        <f t="shared" si="7"/>
        <v>286978</v>
      </c>
    </row>
    <row r="165" spans="1:15" x14ac:dyDescent="0.2">
      <c r="A165" s="7">
        <v>2021</v>
      </c>
      <c r="B165" s="5" t="s">
        <v>28</v>
      </c>
      <c r="C165" s="10">
        <v>31477</v>
      </c>
      <c r="D165" s="10">
        <v>46</v>
      </c>
      <c r="E165" s="10">
        <v>16</v>
      </c>
      <c r="F165" s="10">
        <v>0</v>
      </c>
      <c r="G165" s="10">
        <v>0</v>
      </c>
      <c r="H165" s="10">
        <v>0</v>
      </c>
      <c r="I165" s="10">
        <v>1</v>
      </c>
      <c r="J165" s="10">
        <v>2</v>
      </c>
      <c r="K165" s="10">
        <v>7134</v>
      </c>
      <c r="L165" s="10">
        <v>578</v>
      </c>
      <c r="M165" s="10">
        <v>0</v>
      </c>
      <c r="N165" s="10">
        <v>9033</v>
      </c>
      <c r="O165" s="10">
        <f t="shared" si="7"/>
        <v>48287</v>
      </c>
    </row>
    <row r="166" spans="1:15" x14ac:dyDescent="0.2">
      <c r="A166" s="7">
        <v>2021</v>
      </c>
      <c r="B166" s="5" t="s">
        <v>29</v>
      </c>
      <c r="C166" s="10">
        <v>60283</v>
      </c>
      <c r="D166" s="10">
        <v>440</v>
      </c>
      <c r="E166" s="10">
        <v>315</v>
      </c>
      <c r="F166" s="10">
        <v>0</v>
      </c>
      <c r="G166" s="10">
        <v>5</v>
      </c>
      <c r="H166" s="10">
        <v>0</v>
      </c>
      <c r="I166" s="10">
        <v>184</v>
      </c>
      <c r="J166" s="10">
        <v>16</v>
      </c>
      <c r="K166" s="10">
        <v>46706</v>
      </c>
      <c r="L166" s="10">
        <v>4</v>
      </c>
      <c r="M166" s="10">
        <v>0</v>
      </c>
      <c r="N166" s="10">
        <v>10907</v>
      </c>
      <c r="O166" s="10">
        <f t="shared" si="7"/>
        <v>118860</v>
      </c>
    </row>
    <row r="167" spans="1:15" x14ac:dyDescent="0.2">
      <c r="A167" s="8">
        <v>2022</v>
      </c>
      <c r="B167" s="6" t="s">
        <v>2</v>
      </c>
      <c r="C167" s="9">
        <f>SUM(C168:C199)</f>
        <v>3207268</v>
      </c>
      <c r="D167" s="9">
        <f t="shared" ref="D167:O167" si="9">SUM(D168:D199)</f>
        <v>25870</v>
      </c>
      <c r="E167" s="9">
        <f t="shared" si="9"/>
        <v>10288</v>
      </c>
      <c r="F167" s="9">
        <f t="shared" si="9"/>
        <v>757</v>
      </c>
      <c r="G167" s="9">
        <f t="shared" si="9"/>
        <v>10911</v>
      </c>
      <c r="H167" s="9">
        <f t="shared" si="9"/>
        <v>100</v>
      </c>
      <c r="I167" s="9">
        <f t="shared" si="9"/>
        <v>19376</v>
      </c>
      <c r="J167" s="9">
        <f t="shared" si="9"/>
        <v>663</v>
      </c>
      <c r="K167" s="9">
        <f t="shared" si="9"/>
        <v>1899710</v>
      </c>
      <c r="L167" s="9">
        <f t="shared" si="9"/>
        <v>23702</v>
      </c>
      <c r="M167" s="9">
        <f t="shared" si="9"/>
        <v>36721</v>
      </c>
      <c r="N167" s="9">
        <f t="shared" si="9"/>
        <v>1147472</v>
      </c>
      <c r="O167" s="9">
        <f t="shared" si="9"/>
        <v>6382838</v>
      </c>
    </row>
    <row r="168" spans="1:15" x14ac:dyDescent="0.2">
      <c r="A168" s="7">
        <v>2022</v>
      </c>
      <c r="B168" s="5" t="s">
        <v>3</v>
      </c>
      <c r="C168" s="10">
        <v>65593</v>
      </c>
      <c r="D168" s="10">
        <v>3351</v>
      </c>
      <c r="E168" s="10">
        <v>474</v>
      </c>
      <c r="F168" s="10">
        <v>2</v>
      </c>
      <c r="G168" s="10">
        <v>17</v>
      </c>
      <c r="H168" s="10">
        <v>0</v>
      </c>
      <c r="I168" s="10">
        <v>0</v>
      </c>
      <c r="J168" s="10">
        <v>0</v>
      </c>
      <c r="K168" s="10">
        <v>1871</v>
      </c>
      <c r="L168" s="10">
        <v>0</v>
      </c>
      <c r="M168" s="10">
        <v>0</v>
      </c>
      <c r="N168" s="10">
        <v>6497</v>
      </c>
      <c r="O168" s="10">
        <f>SUM(C168:N168)</f>
        <v>77805</v>
      </c>
    </row>
    <row r="169" spans="1:15" x14ac:dyDescent="0.2">
      <c r="A169" s="7">
        <v>2022</v>
      </c>
      <c r="B169" s="5" t="s">
        <v>4</v>
      </c>
      <c r="C169" s="10">
        <v>39243</v>
      </c>
      <c r="D169" s="10">
        <v>92</v>
      </c>
      <c r="E169" s="10">
        <v>21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55297</v>
      </c>
      <c r="L169" s="10">
        <v>6</v>
      </c>
      <c r="M169" s="10">
        <v>0</v>
      </c>
      <c r="N169" s="10">
        <v>31511</v>
      </c>
      <c r="O169" s="10">
        <f t="shared" ref="O169:O199" si="10">SUM(C169:N169)</f>
        <v>126170</v>
      </c>
    </row>
    <row r="170" spans="1:15" x14ac:dyDescent="0.2">
      <c r="A170" s="7">
        <v>2022</v>
      </c>
      <c r="B170" s="5" t="s">
        <v>5</v>
      </c>
      <c r="C170" s="10">
        <v>16558</v>
      </c>
      <c r="D170" s="10">
        <v>567</v>
      </c>
      <c r="E170" s="10">
        <v>358</v>
      </c>
      <c r="F170" s="10">
        <v>4</v>
      </c>
      <c r="G170" s="10">
        <v>2178</v>
      </c>
      <c r="H170" s="10">
        <v>9</v>
      </c>
      <c r="I170" s="10">
        <v>0</v>
      </c>
      <c r="J170" s="10">
        <v>2</v>
      </c>
      <c r="K170" s="10">
        <v>6604</v>
      </c>
      <c r="L170" s="10">
        <v>0</v>
      </c>
      <c r="M170" s="10">
        <v>0</v>
      </c>
      <c r="N170" s="10">
        <v>6031</v>
      </c>
      <c r="O170" s="10">
        <f t="shared" si="10"/>
        <v>32311</v>
      </c>
    </row>
    <row r="171" spans="1:15" x14ac:dyDescent="0.2">
      <c r="A171" s="7">
        <v>2022</v>
      </c>
      <c r="B171" s="5" t="s">
        <v>6</v>
      </c>
      <c r="C171" s="10">
        <v>17274</v>
      </c>
      <c r="D171" s="10">
        <v>1731</v>
      </c>
      <c r="E171" s="10">
        <v>652</v>
      </c>
      <c r="F171" s="10">
        <v>8</v>
      </c>
      <c r="G171" s="10">
        <v>21</v>
      </c>
      <c r="H171" s="10">
        <v>16</v>
      </c>
      <c r="I171" s="10">
        <v>2</v>
      </c>
      <c r="J171" s="10">
        <v>1</v>
      </c>
      <c r="K171" s="10">
        <v>39961</v>
      </c>
      <c r="L171" s="10">
        <v>37</v>
      </c>
      <c r="M171" s="10">
        <v>0</v>
      </c>
      <c r="N171" s="10">
        <v>4568</v>
      </c>
      <c r="O171" s="10">
        <f t="shared" si="10"/>
        <v>64271</v>
      </c>
    </row>
    <row r="172" spans="1:15" x14ac:dyDescent="0.2">
      <c r="A172" s="7">
        <v>2022</v>
      </c>
      <c r="B172" s="5" t="s">
        <v>30</v>
      </c>
      <c r="C172" s="10">
        <v>47774</v>
      </c>
      <c r="D172" s="10">
        <v>102</v>
      </c>
      <c r="E172" s="10">
        <v>212</v>
      </c>
      <c r="F172" s="10">
        <v>0</v>
      </c>
      <c r="G172" s="10">
        <v>2</v>
      </c>
      <c r="H172" s="10">
        <v>2</v>
      </c>
      <c r="I172" s="10">
        <v>8</v>
      </c>
      <c r="J172" s="10">
        <v>1</v>
      </c>
      <c r="K172" s="10">
        <v>12255</v>
      </c>
      <c r="L172" s="10">
        <v>11</v>
      </c>
      <c r="M172" s="10">
        <v>0</v>
      </c>
      <c r="N172" s="10">
        <v>11971</v>
      </c>
      <c r="O172" s="10">
        <f t="shared" si="10"/>
        <v>72338</v>
      </c>
    </row>
    <row r="173" spans="1:15" x14ac:dyDescent="0.2">
      <c r="A173" s="7">
        <v>2022</v>
      </c>
      <c r="B173" s="5" t="s">
        <v>7</v>
      </c>
      <c r="C173" s="10">
        <v>11680</v>
      </c>
      <c r="D173" s="10">
        <v>102</v>
      </c>
      <c r="E173" s="10">
        <v>72</v>
      </c>
      <c r="F173" s="10">
        <v>0</v>
      </c>
      <c r="G173" s="10">
        <v>100</v>
      </c>
      <c r="H173" s="10">
        <v>11</v>
      </c>
      <c r="I173" s="10">
        <v>0</v>
      </c>
      <c r="J173" s="10">
        <v>0</v>
      </c>
      <c r="K173" s="10">
        <v>28798</v>
      </c>
      <c r="L173" s="10">
        <v>7225</v>
      </c>
      <c r="M173" s="10">
        <v>0</v>
      </c>
      <c r="N173" s="10">
        <v>21123</v>
      </c>
      <c r="O173" s="10">
        <f t="shared" si="10"/>
        <v>69111</v>
      </c>
    </row>
    <row r="174" spans="1:15" x14ac:dyDescent="0.2">
      <c r="A174" s="7">
        <v>2022</v>
      </c>
      <c r="B174" s="5" t="s">
        <v>8</v>
      </c>
      <c r="C174" s="10">
        <v>193829</v>
      </c>
      <c r="D174" s="10">
        <v>135</v>
      </c>
      <c r="E174" s="10">
        <v>173</v>
      </c>
      <c r="F174" s="10">
        <v>1</v>
      </c>
      <c r="G174" s="10">
        <v>3</v>
      </c>
      <c r="H174" s="10">
        <v>1</v>
      </c>
      <c r="I174" s="10">
        <v>2</v>
      </c>
      <c r="J174" s="10">
        <v>0</v>
      </c>
      <c r="K174" s="10">
        <v>83923</v>
      </c>
      <c r="L174" s="10">
        <v>5</v>
      </c>
      <c r="M174" s="10">
        <v>0</v>
      </c>
      <c r="N174" s="10">
        <v>55721</v>
      </c>
      <c r="O174" s="10">
        <f t="shared" si="10"/>
        <v>333793</v>
      </c>
    </row>
    <row r="175" spans="1:15" x14ac:dyDescent="0.2">
      <c r="A175" s="7">
        <v>2022</v>
      </c>
      <c r="B175" s="5" t="s">
        <v>9</v>
      </c>
      <c r="C175" s="10">
        <v>32731</v>
      </c>
      <c r="D175" s="10">
        <v>93</v>
      </c>
      <c r="E175" s="10">
        <v>145</v>
      </c>
      <c r="F175" s="10">
        <v>3</v>
      </c>
      <c r="G175" s="10">
        <v>9</v>
      </c>
      <c r="H175" s="10">
        <v>2</v>
      </c>
      <c r="I175" s="10">
        <v>13054</v>
      </c>
      <c r="J175" s="10">
        <v>5</v>
      </c>
      <c r="K175" s="10">
        <v>69880</v>
      </c>
      <c r="L175" s="10">
        <v>38</v>
      </c>
      <c r="M175" s="10">
        <v>0</v>
      </c>
      <c r="N175" s="10">
        <v>4916</v>
      </c>
      <c r="O175" s="10">
        <f t="shared" si="10"/>
        <v>120876</v>
      </c>
    </row>
    <row r="176" spans="1:15" x14ac:dyDescent="0.2">
      <c r="A176" s="7">
        <v>2022</v>
      </c>
      <c r="B176" s="5" t="s">
        <v>45</v>
      </c>
      <c r="C176" s="10">
        <v>246389</v>
      </c>
      <c r="D176" s="10">
        <v>843</v>
      </c>
      <c r="E176" s="10">
        <v>308</v>
      </c>
      <c r="F176" s="10">
        <v>6</v>
      </c>
      <c r="G176" s="10">
        <v>53</v>
      </c>
      <c r="H176" s="10">
        <v>3</v>
      </c>
      <c r="I176" s="10">
        <v>14</v>
      </c>
      <c r="J176" s="10">
        <v>7</v>
      </c>
      <c r="K176" s="10">
        <v>461</v>
      </c>
      <c r="L176" s="10">
        <v>17</v>
      </c>
      <c r="M176" s="10">
        <v>36721</v>
      </c>
      <c r="N176" s="10">
        <v>331920</v>
      </c>
      <c r="O176" s="10">
        <f t="shared" si="10"/>
        <v>616742</v>
      </c>
    </row>
    <row r="177" spans="1:15" x14ac:dyDescent="0.2">
      <c r="A177" s="7">
        <v>2022</v>
      </c>
      <c r="B177" s="5" t="s">
        <v>10</v>
      </c>
      <c r="C177" s="10">
        <v>18556</v>
      </c>
      <c r="D177" s="10">
        <v>241</v>
      </c>
      <c r="E177" s="10">
        <v>107</v>
      </c>
      <c r="F177" s="10">
        <v>0</v>
      </c>
      <c r="G177" s="10">
        <v>2</v>
      </c>
      <c r="H177" s="10">
        <v>1</v>
      </c>
      <c r="I177" s="10">
        <v>1</v>
      </c>
      <c r="J177" s="10">
        <v>3</v>
      </c>
      <c r="K177" s="10">
        <v>117287</v>
      </c>
      <c r="L177" s="10">
        <v>30</v>
      </c>
      <c r="M177" s="10">
        <v>0</v>
      </c>
      <c r="N177" s="10">
        <v>11379</v>
      </c>
      <c r="O177" s="10">
        <f t="shared" si="10"/>
        <v>147607</v>
      </c>
    </row>
    <row r="178" spans="1:15" x14ac:dyDescent="0.2">
      <c r="A178" s="7">
        <v>2022</v>
      </c>
      <c r="B178" s="5" t="s">
        <v>11</v>
      </c>
      <c r="C178" s="10">
        <v>555134</v>
      </c>
      <c r="D178" s="10">
        <v>3442</v>
      </c>
      <c r="E178" s="10">
        <v>825</v>
      </c>
      <c r="F178" s="10">
        <v>5</v>
      </c>
      <c r="G178" s="10">
        <v>36</v>
      </c>
      <c r="H178" s="10">
        <v>1</v>
      </c>
      <c r="I178" s="10">
        <v>28</v>
      </c>
      <c r="J178" s="10">
        <v>1</v>
      </c>
      <c r="K178" s="10">
        <v>29908</v>
      </c>
      <c r="L178" s="10">
        <v>18</v>
      </c>
      <c r="M178" s="10">
        <v>0</v>
      </c>
      <c r="N178" s="10">
        <v>15925</v>
      </c>
      <c r="O178" s="10">
        <f t="shared" si="10"/>
        <v>605323</v>
      </c>
    </row>
    <row r="179" spans="1:15" x14ac:dyDescent="0.2">
      <c r="A179" s="7">
        <v>2022</v>
      </c>
      <c r="B179" s="5" t="s">
        <v>12</v>
      </c>
      <c r="C179" s="10">
        <v>30535</v>
      </c>
      <c r="D179" s="10">
        <v>264</v>
      </c>
      <c r="E179" s="10">
        <v>222</v>
      </c>
      <c r="F179" s="10">
        <v>0</v>
      </c>
      <c r="G179" s="10">
        <v>32</v>
      </c>
      <c r="H179" s="10">
        <v>2</v>
      </c>
      <c r="I179" s="10">
        <v>2</v>
      </c>
      <c r="J179" s="10">
        <v>0</v>
      </c>
      <c r="K179" s="10">
        <v>84260</v>
      </c>
      <c r="L179" s="10">
        <v>946</v>
      </c>
      <c r="M179" s="10">
        <v>0</v>
      </c>
      <c r="N179" s="10">
        <v>24740</v>
      </c>
      <c r="O179" s="10">
        <f t="shared" si="10"/>
        <v>141003</v>
      </c>
    </row>
    <row r="180" spans="1:15" x14ac:dyDescent="0.2">
      <c r="A180" s="7">
        <v>2022</v>
      </c>
      <c r="B180" s="5" t="s">
        <v>13</v>
      </c>
      <c r="C180" s="10">
        <v>68608</v>
      </c>
      <c r="D180" s="10">
        <v>752</v>
      </c>
      <c r="E180" s="10">
        <v>303</v>
      </c>
      <c r="F180" s="10">
        <v>666</v>
      </c>
      <c r="G180" s="10">
        <v>1267</v>
      </c>
      <c r="H180" s="10">
        <v>11</v>
      </c>
      <c r="I180" s="10">
        <v>0</v>
      </c>
      <c r="J180" s="10">
        <v>0</v>
      </c>
      <c r="K180" s="10">
        <v>32452</v>
      </c>
      <c r="L180" s="10">
        <v>368</v>
      </c>
      <c r="M180" s="10">
        <v>0</v>
      </c>
      <c r="N180" s="10">
        <v>20551</v>
      </c>
      <c r="O180" s="10">
        <f t="shared" si="10"/>
        <v>124978</v>
      </c>
    </row>
    <row r="181" spans="1:15" x14ac:dyDescent="0.2">
      <c r="A181" s="7">
        <v>2022</v>
      </c>
      <c r="B181" s="5" t="s">
        <v>14</v>
      </c>
      <c r="C181" s="10">
        <v>269523</v>
      </c>
      <c r="D181" s="10">
        <v>757</v>
      </c>
      <c r="E181" s="10">
        <v>229</v>
      </c>
      <c r="F181" s="10">
        <v>0</v>
      </c>
      <c r="G181" s="10">
        <v>5</v>
      </c>
      <c r="H181" s="10">
        <v>1</v>
      </c>
      <c r="I181" s="10">
        <v>0</v>
      </c>
      <c r="J181" s="10">
        <v>5</v>
      </c>
      <c r="K181" s="10">
        <v>91484</v>
      </c>
      <c r="L181" s="10">
        <v>25</v>
      </c>
      <c r="M181" s="10">
        <v>0</v>
      </c>
      <c r="N181" s="10">
        <v>40600</v>
      </c>
      <c r="O181" s="10">
        <f t="shared" si="10"/>
        <v>402629</v>
      </c>
    </row>
    <row r="182" spans="1:15" x14ac:dyDescent="0.2">
      <c r="A182" s="7">
        <v>2022</v>
      </c>
      <c r="B182" s="5" t="s">
        <v>15</v>
      </c>
      <c r="C182" s="10">
        <v>520876</v>
      </c>
      <c r="D182" s="10">
        <v>615</v>
      </c>
      <c r="E182" s="10">
        <v>99</v>
      </c>
      <c r="F182" s="10">
        <v>8</v>
      </c>
      <c r="G182" s="10">
        <v>11</v>
      </c>
      <c r="H182" s="10">
        <v>2</v>
      </c>
      <c r="I182" s="10">
        <v>34</v>
      </c>
      <c r="J182" s="10">
        <v>26</v>
      </c>
      <c r="K182" s="10">
        <v>171358</v>
      </c>
      <c r="L182" s="10">
        <v>130</v>
      </c>
      <c r="M182" s="10">
        <v>0</v>
      </c>
      <c r="N182" s="10">
        <v>106378</v>
      </c>
      <c r="O182" s="10">
        <f t="shared" si="10"/>
        <v>799537</v>
      </c>
    </row>
    <row r="183" spans="1:15" x14ac:dyDescent="0.2">
      <c r="A183" s="7">
        <v>2022</v>
      </c>
      <c r="B183" s="5" t="s">
        <v>31</v>
      </c>
      <c r="C183" s="10">
        <v>0</v>
      </c>
      <c r="D183" s="10">
        <v>310</v>
      </c>
      <c r="E183" s="10">
        <v>155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89564</v>
      </c>
      <c r="L183" s="10">
        <v>0</v>
      </c>
      <c r="M183" s="10">
        <v>0</v>
      </c>
      <c r="N183" s="10">
        <v>64988</v>
      </c>
      <c r="O183" s="10">
        <f t="shared" si="10"/>
        <v>155017</v>
      </c>
    </row>
    <row r="184" spans="1:15" x14ac:dyDescent="0.2">
      <c r="A184" s="7">
        <v>2022</v>
      </c>
      <c r="B184" s="5" t="s">
        <v>16</v>
      </c>
      <c r="C184" s="10">
        <v>68212</v>
      </c>
      <c r="D184" s="10">
        <v>62</v>
      </c>
      <c r="E184" s="10">
        <v>17</v>
      </c>
      <c r="F184" s="10">
        <v>0</v>
      </c>
      <c r="G184" s="10">
        <v>0</v>
      </c>
      <c r="H184" s="10">
        <v>0</v>
      </c>
      <c r="I184" s="10">
        <v>4</v>
      </c>
      <c r="J184" s="10">
        <v>47</v>
      </c>
      <c r="K184" s="10">
        <v>18083</v>
      </c>
      <c r="L184" s="10">
        <v>2</v>
      </c>
      <c r="M184" s="10">
        <v>0</v>
      </c>
      <c r="N184" s="10">
        <v>34002</v>
      </c>
      <c r="O184" s="10">
        <f t="shared" si="10"/>
        <v>120429</v>
      </c>
    </row>
    <row r="185" spans="1:15" x14ac:dyDescent="0.2">
      <c r="A185" s="7">
        <v>2022</v>
      </c>
      <c r="B185" s="5" t="s">
        <v>17</v>
      </c>
      <c r="C185" s="10">
        <v>32361</v>
      </c>
      <c r="D185" s="10">
        <v>89</v>
      </c>
      <c r="E185" s="10">
        <v>82</v>
      </c>
      <c r="F185" s="10">
        <v>0</v>
      </c>
      <c r="G185" s="10">
        <v>0</v>
      </c>
      <c r="H185" s="10">
        <v>0</v>
      </c>
      <c r="I185" s="10">
        <v>0</v>
      </c>
      <c r="J185" s="10">
        <v>4</v>
      </c>
      <c r="K185" s="10">
        <v>11382</v>
      </c>
      <c r="L185" s="10">
        <v>6865</v>
      </c>
      <c r="M185" s="10">
        <v>0</v>
      </c>
      <c r="N185" s="10">
        <v>10913</v>
      </c>
      <c r="O185" s="10">
        <f t="shared" si="10"/>
        <v>61696</v>
      </c>
    </row>
    <row r="186" spans="1:15" x14ac:dyDescent="0.2">
      <c r="A186" s="7">
        <v>2022</v>
      </c>
      <c r="B186" s="5" t="s">
        <v>18</v>
      </c>
      <c r="C186" s="10">
        <v>97257</v>
      </c>
      <c r="D186" s="10">
        <v>2954</v>
      </c>
      <c r="E186" s="10">
        <v>2005</v>
      </c>
      <c r="F186" s="10">
        <v>5</v>
      </c>
      <c r="G186" s="10">
        <v>1</v>
      </c>
      <c r="H186" s="10">
        <v>1</v>
      </c>
      <c r="I186" s="10">
        <v>886</v>
      </c>
      <c r="J186" s="10">
        <v>40</v>
      </c>
      <c r="K186" s="10">
        <v>24633</v>
      </c>
      <c r="L186" s="10">
        <v>0</v>
      </c>
      <c r="M186" s="10">
        <v>0</v>
      </c>
      <c r="N186" s="10">
        <v>26733</v>
      </c>
      <c r="O186" s="10">
        <f t="shared" si="10"/>
        <v>154515</v>
      </c>
    </row>
    <row r="187" spans="1:15" x14ac:dyDescent="0.2">
      <c r="A187" s="7">
        <v>2022</v>
      </c>
      <c r="B187" s="5" t="s">
        <v>19</v>
      </c>
      <c r="C187" s="10">
        <v>111417</v>
      </c>
      <c r="D187" s="10">
        <v>27</v>
      </c>
      <c r="E187" s="10">
        <v>131</v>
      </c>
      <c r="F187" s="10">
        <v>0</v>
      </c>
      <c r="G187" s="10">
        <v>2</v>
      </c>
      <c r="H187" s="10">
        <v>0</v>
      </c>
      <c r="I187" s="10">
        <v>0</v>
      </c>
      <c r="J187" s="10">
        <v>21</v>
      </c>
      <c r="K187" s="10">
        <v>3826</v>
      </c>
      <c r="L187" s="10">
        <v>7</v>
      </c>
      <c r="M187" s="10">
        <v>0</v>
      </c>
      <c r="N187" s="10">
        <v>10285</v>
      </c>
      <c r="O187" s="10">
        <f t="shared" si="10"/>
        <v>125716</v>
      </c>
    </row>
    <row r="188" spans="1:15" x14ac:dyDescent="0.2">
      <c r="A188" s="7">
        <v>2022</v>
      </c>
      <c r="B188" s="5" t="s">
        <v>20</v>
      </c>
      <c r="C188" s="10">
        <v>110706</v>
      </c>
      <c r="D188" s="10">
        <v>131</v>
      </c>
      <c r="E188" s="10">
        <v>171</v>
      </c>
      <c r="F188" s="10">
        <v>0</v>
      </c>
      <c r="G188" s="10">
        <v>1</v>
      </c>
      <c r="H188" s="10">
        <v>0</v>
      </c>
      <c r="I188" s="10">
        <v>1</v>
      </c>
      <c r="J188" s="10">
        <v>1</v>
      </c>
      <c r="K188" s="10">
        <v>223401</v>
      </c>
      <c r="L188" s="10">
        <v>6</v>
      </c>
      <c r="M188" s="10">
        <v>0</v>
      </c>
      <c r="N188" s="10">
        <v>1813</v>
      </c>
      <c r="O188" s="10">
        <f t="shared" si="10"/>
        <v>336231</v>
      </c>
    </row>
    <row r="189" spans="1:15" x14ac:dyDescent="0.2">
      <c r="A189" s="7">
        <v>2022</v>
      </c>
      <c r="B189" s="5" t="s">
        <v>32</v>
      </c>
      <c r="C189" s="10">
        <v>22639</v>
      </c>
      <c r="D189" s="10">
        <v>361</v>
      </c>
      <c r="E189" s="10">
        <v>210</v>
      </c>
      <c r="F189" s="10">
        <v>0</v>
      </c>
      <c r="G189" s="10">
        <v>2</v>
      </c>
      <c r="H189" s="10">
        <v>0</v>
      </c>
      <c r="I189" s="10">
        <v>3</v>
      </c>
      <c r="J189" s="10">
        <v>0</v>
      </c>
      <c r="K189" s="10">
        <v>63664</v>
      </c>
      <c r="L189" s="10">
        <v>2</v>
      </c>
      <c r="M189" s="10">
        <v>0</v>
      </c>
      <c r="N189" s="10">
        <v>28633</v>
      </c>
      <c r="O189" s="10">
        <f t="shared" si="10"/>
        <v>115514</v>
      </c>
    </row>
    <row r="190" spans="1:15" x14ac:dyDescent="0.2">
      <c r="A190" s="7">
        <v>2022</v>
      </c>
      <c r="B190" s="5" t="s">
        <v>21</v>
      </c>
      <c r="C190" s="10">
        <v>16248</v>
      </c>
      <c r="D190" s="10">
        <v>118</v>
      </c>
      <c r="E190" s="10">
        <v>72</v>
      </c>
      <c r="F190" s="10">
        <v>0</v>
      </c>
      <c r="G190" s="10">
        <v>2</v>
      </c>
      <c r="H190" s="10">
        <v>0</v>
      </c>
      <c r="I190" s="10">
        <v>0</v>
      </c>
      <c r="J190" s="10">
        <v>5</v>
      </c>
      <c r="K190" s="10">
        <v>55637</v>
      </c>
      <c r="L190" s="10">
        <v>1</v>
      </c>
      <c r="M190" s="10">
        <v>0</v>
      </c>
      <c r="N190" s="10">
        <v>9390</v>
      </c>
      <c r="O190" s="10">
        <f t="shared" si="10"/>
        <v>81473</v>
      </c>
    </row>
    <row r="191" spans="1:15" x14ac:dyDescent="0.2">
      <c r="A191" s="7">
        <v>2022</v>
      </c>
      <c r="B191" s="5" t="s">
        <v>22</v>
      </c>
      <c r="C191" s="10">
        <v>38855</v>
      </c>
      <c r="D191" s="10">
        <v>2062</v>
      </c>
      <c r="E191" s="10">
        <v>403</v>
      </c>
      <c r="F191" s="10">
        <v>1</v>
      </c>
      <c r="G191" s="10">
        <v>9</v>
      </c>
      <c r="H191" s="10">
        <v>1</v>
      </c>
      <c r="I191" s="10">
        <v>1</v>
      </c>
      <c r="J191" s="10">
        <v>45</v>
      </c>
      <c r="K191" s="10">
        <v>52072</v>
      </c>
      <c r="L191" s="10">
        <v>7</v>
      </c>
      <c r="M191" s="10">
        <v>0</v>
      </c>
      <c r="N191" s="10">
        <v>24796</v>
      </c>
      <c r="O191" s="10">
        <f t="shared" si="10"/>
        <v>118252</v>
      </c>
    </row>
    <row r="192" spans="1:15" x14ac:dyDescent="0.2">
      <c r="A192" s="7">
        <v>2022</v>
      </c>
      <c r="B192" s="5" t="s">
        <v>23</v>
      </c>
      <c r="C192" s="10">
        <v>33194</v>
      </c>
      <c r="D192" s="10">
        <v>2739</v>
      </c>
      <c r="E192" s="10">
        <v>947</v>
      </c>
      <c r="F192" s="10">
        <v>0</v>
      </c>
      <c r="G192" s="10">
        <v>17</v>
      </c>
      <c r="H192" s="10">
        <v>7</v>
      </c>
      <c r="I192" s="10">
        <v>0</v>
      </c>
      <c r="J192" s="10">
        <v>3</v>
      </c>
      <c r="K192" s="10">
        <v>73068</v>
      </c>
      <c r="L192" s="10">
        <v>8</v>
      </c>
      <c r="M192" s="10">
        <v>0</v>
      </c>
      <c r="N192" s="10">
        <v>35827</v>
      </c>
      <c r="O192" s="10">
        <f t="shared" si="10"/>
        <v>145810</v>
      </c>
    </row>
    <row r="193" spans="1:15" x14ac:dyDescent="0.2">
      <c r="A193" s="7">
        <v>2022</v>
      </c>
      <c r="B193" s="5" t="s">
        <v>24</v>
      </c>
      <c r="C193" s="10">
        <v>23785</v>
      </c>
      <c r="D193" s="10">
        <v>1055</v>
      </c>
      <c r="E193" s="10">
        <v>638</v>
      </c>
      <c r="F193" s="10">
        <v>4</v>
      </c>
      <c r="G193" s="10">
        <v>7073</v>
      </c>
      <c r="H193" s="10">
        <v>3</v>
      </c>
      <c r="I193" s="10">
        <v>705</v>
      </c>
      <c r="J193" s="10">
        <v>9</v>
      </c>
      <c r="K193" s="10">
        <v>45344</v>
      </c>
      <c r="L193" s="10">
        <v>7024</v>
      </c>
      <c r="M193" s="10">
        <v>0</v>
      </c>
      <c r="N193" s="10">
        <v>70597</v>
      </c>
      <c r="O193" s="10">
        <f t="shared" si="10"/>
        <v>156237</v>
      </c>
    </row>
    <row r="194" spans="1:15" x14ac:dyDescent="0.2">
      <c r="A194" s="7">
        <v>2022</v>
      </c>
      <c r="B194" s="5" t="s">
        <v>25</v>
      </c>
      <c r="C194" s="10">
        <v>145709</v>
      </c>
      <c r="D194" s="10">
        <v>140</v>
      </c>
      <c r="E194" s="10">
        <v>80</v>
      </c>
      <c r="F194" s="10">
        <v>5</v>
      </c>
      <c r="G194" s="10">
        <v>7</v>
      </c>
      <c r="H194" s="10">
        <v>12</v>
      </c>
      <c r="I194" s="10">
        <v>38</v>
      </c>
      <c r="J194" s="10">
        <v>1</v>
      </c>
      <c r="K194" s="10">
        <v>116506</v>
      </c>
      <c r="L194" s="10">
        <v>25</v>
      </c>
      <c r="M194" s="10">
        <v>0</v>
      </c>
      <c r="N194" s="10">
        <v>24912</v>
      </c>
      <c r="O194" s="10">
        <f t="shared" si="10"/>
        <v>287435</v>
      </c>
    </row>
    <row r="195" spans="1:15" x14ac:dyDescent="0.2">
      <c r="A195" s="7">
        <v>2022</v>
      </c>
      <c r="B195" s="5" t="s">
        <v>26</v>
      </c>
      <c r="C195" s="10">
        <v>36627</v>
      </c>
      <c r="D195" s="10">
        <v>1157</v>
      </c>
      <c r="E195" s="10">
        <v>435</v>
      </c>
      <c r="F195" s="10">
        <v>1</v>
      </c>
      <c r="G195" s="10">
        <v>15</v>
      </c>
      <c r="H195" s="10">
        <v>10</v>
      </c>
      <c r="I195" s="10">
        <v>3982</v>
      </c>
      <c r="J195" s="10">
        <v>16</v>
      </c>
      <c r="K195" s="10">
        <v>72744</v>
      </c>
      <c r="L195" s="10">
        <v>6</v>
      </c>
      <c r="M195" s="10">
        <v>0</v>
      </c>
      <c r="N195" s="10">
        <v>15854</v>
      </c>
      <c r="O195" s="10">
        <f t="shared" si="10"/>
        <v>130847</v>
      </c>
    </row>
    <row r="196" spans="1:15" x14ac:dyDescent="0.2">
      <c r="A196" s="7">
        <v>2022</v>
      </c>
      <c r="B196" s="5" t="s">
        <v>27</v>
      </c>
      <c r="C196" s="10">
        <v>67728</v>
      </c>
      <c r="D196" s="10">
        <v>3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10150</v>
      </c>
      <c r="L196" s="10">
        <v>2</v>
      </c>
      <c r="M196" s="10">
        <v>0</v>
      </c>
      <c r="N196" s="10">
        <v>4337</v>
      </c>
      <c r="O196" s="10">
        <f t="shared" si="10"/>
        <v>82220</v>
      </c>
    </row>
    <row r="197" spans="1:15" x14ac:dyDescent="0.2">
      <c r="A197" s="7">
        <v>2022</v>
      </c>
      <c r="B197" s="5" t="s">
        <v>33</v>
      </c>
      <c r="C197" s="10">
        <v>167601</v>
      </c>
      <c r="D197" s="10">
        <v>1090</v>
      </c>
      <c r="E197" s="10">
        <v>485</v>
      </c>
      <c r="F197" s="10">
        <v>38</v>
      </c>
      <c r="G197" s="10">
        <v>31</v>
      </c>
      <c r="H197" s="10">
        <v>4</v>
      </c>
      <c r="I197" s="10">
        <v>567</v>
      </c>
      <c r="J197" s="10">
        <v>418</v>
      </c>
      <c r="K197" s="10">
        <v>158797</v>
      </c>
      <c r="L197" s="10">
        <v>138</v>
      </c>
      <c r="M197" s="10">
        <v>0</v>
      </c>
      <c r="N197" s="10">
        <v>52299</v>
      </c>
      <c r="O197" s="10">
        <f t="shared" si="10"/>
        <v>381468</v>
      </c>
    </row>
    <row r="198" spans="1:15" x14ac:dyDescent="0.2">
      <c r="A198" s="7">
        <v>2022</v>
      </c>
      <c r="B198" s="5" t="s">
        <v>28</v>
      </c>
      <c r="C198" s="10">
        <v>40126</v>
      </c>
      <c r="D198" s="10">
        <v>61</v>
      </c>
      <c r="E198" s="10">
        <v>9</v>
      </c>
      <c r="F198" s="10">
        <v>0</v>
      </c>
      <c r="G198" s="10">
        <v>2</v>
      </c>
      <c r="H198" s="10">
        <v>0</v>
      </c>
      <c r="I198" s="10">
        <v>1</v>
      </c>
      <c r="J198" s="10">
        <v>0</v>
      </c>
      <c r="K198" s="10">
        <v>8254</v>
      </c>
      <c r="L198" s="10">
        <v>294</v>
      </c>
      <c r="M198" s="10">
        <v>0</v>
      </c>
      <c r="N198" s="10">
        <v>7951</v>
      </c>
      <c r="O198" s="10">
        <f t="shared" si="10"/>
        <v>56698</v>
      </c>
    </row>
    <row r="199" spans="1:15" x14ac:dyDescent="0.2">
      <c r="A199" s="7">
        <v>2022</v>
      </c>
      <c r="B199" s="5" t="s">
        <v>29</v>
      </c>
      <c r="C199" s="10">
        <v>60500</v>
      </c>
      <c r="D199" s="10">
        <v>424</v>
      </c>
      <c r="E199" s="10">
        <v>248</v>
      </c>
      <c r="F199" s="10">
        <v>0</v>
      </c>
      <c r="G199" s="10">
        <v>13</v>
      </c>
      <c r="H199" s="10">
        <v>0</v>
      </c>
      <c r="I199" s="10">
        <v>43</v>
      </c>
      <c r="J199" s="10">
        <v>2</v>
      </c>
      <c r="K199" s="10">
        <v>46786</v>
      </c>
      <c r="L199" s="10">
        <v>459</v>
      </c>
      <c r="M199" s="10">
        <v>0</v>
      </c>
      <c r="N199" s="10">
        <v>30311</v>
      </c>
      <c r="O199" s="10">
        <f t="shared" si="10"/>
        <v>138786</v>
      </c>
    </row>
  </sheetData>
  <sortState ref="B2:G331">
    <sortCondition ref="B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"=Coahuila")</f>
        <v>0</v>
      </c>
      <c r="C2" s="10">
        <f>SUMIFS(Concentrado!D$2:D$199,Concentrado!$A$2:$A$199,"="&amp;$A2,Concentrado!$B$2:$B$199, "=Coahuila")</f>
        <v>191</v>
      </c>
      <c r="D2" s="10">
        <f>SUMIFS(Concentrado!E$2:E$199,Concentrado!$A$2:$A$199,"="&amp;$A2,Concentrado!$B$2:$B$199, "=Coahuila")</f>
        <v>118</v>
      </c>
      <c r="E2" s="10">
        <f>SUMIFS(Concentrado!F$2:F$199,Concentrado!$A$2:$A$199,"="&amp;$A2,Concentrado!$B$2:$B$199, "=Coahuila")</f>
        <v>10</v>
      </c>
      <c r="F2" s="10">
        <f>SUMIFS(Concentrado!G$2:G$199,Concentrado!$A$2:$A$199,"="&amp;$A2,Concentrado!$B$2:$B$199, "=Coahuila")</f>
        <v>4</v>
      </c>
      <c r="G2" s="10">
        <f>SUMIFS(Concentrado!H$2:H$199,Concentrado!$A$2:$A$199,"="&amp;$A2,Concentrado!$B$2:$B$199, "=Coahuila")</f>
        <v>1</v>
      </c>
      <c r="H2" s="10">
        <f>SUMIFS(Concentrado!I$2:I$199,Concentrado!$A$2:$A$199,"="&amp;$A2,Concentrado!$B$2:$B$199, "=Coahuila")</f>
        <v>3</v>
      </c>
      <c r="I2" s="10">
        <f>SUMIFS(Concentrado!J$2:J$199,Concentrado!$A$2:$A$199,"="&amp;$A2,Concentrado!$B$2:$B$199, "=Coahuila")</f>
        <v>46</v>
      </c>
      <c r="J2" s="10">
        <f>SUMIFS(Concentrado!K$2:K$199,Concentrado!$A$2:$A$199,"="&amp;$A2,Concentrado!$B$2:$B$199, "=Coahuila")</f>
        <v>17430</v>
      </c>
      <c r="K2" s="10">
        <f>SUMIFS(Concentrado!L$2:L$199,Concentrado!$A$2:$A$199,"="&amp;$A2,Concentrado!$B$2:$B$199, "=Coahuila")</f>
        <v>5</v>
      </c>
      <c r="L2" s="10">
        <f>SUMIFS(Concentrado!M$2:M$199,Concentrado!$A$2:$A$199,"="&amp;$A2,Concentrado!$B$2:$B$199, "=Coahuila")</f>
        <v>0</v>
      </c>
      <c r="M2" s="10">
        <f>SUMIFS(Concentrado!N$2:N$199,Concentrado!$A$2:$A$199,"="&amp;$A2,Concentrado!$B$2:$B$199, "=Coahuila")</f>
        <v>34837</v>
      </c>
      <c r="N2" s="10">
        <f>SUMIFS(Concentrado!O$2:O$199,Concentrado!$A$2:$A$199,"="&amp;$A2,Concentrado!$B$2:$B$199, "=Coahuila")</f>
        <v>52645</v>
      </c>
    </row>
    <row r="3" spans="1:14" x14ac:dyDescent="0.25">
      <c r="A3" s="7">
        <v>2018</v>
      </c>
      <c r="B3" s="10">
        <f>SUMIFS(Concentrado!C$2:C$199,Concentrado!$A$2:$A$199,"="&amp;$A3,Concentrado!$B$2:$B$199, "=Coahuila")</f>
        <v>13679</v>
      </c>
      <c r="C3" s="10">
        <f>SUMIFS(Concentrado!D$2:D$199,Concentrado!$A$2:$A$199,"="&amp;$A3,Concentrado!$B$2:$B$199, "=Coahuila")</f>
        <v>117</v>
      </c>
      <c r="D3" s="10">
        <f>SUMIFS(Concentrado!E$2:E$199,Concentrado!$A$2:$A$199,"="&amp;$A3,Concentrado!$B$2:$B$199, "=Coahuila")</f>
        <v>78</v>
      </c>
      <c r="E3" s="10">
        <f>SUMIFS(Concentrado!F$2:F$199,Concentrado!$A$2:$A$199,"="&amp;$A3,Concentrado!$B$2:$B$199, "=Coahuila")</f>
        <v>2</v>
      </c>
      <c r="F3" s="10">
        <f>SUMIFS(Concentrado!G$2:G$199,Concentrado!$A$2:$A$199,"="&amp;$A3,Concentrado!$B$2:$B$199, "=Coahuila")</f>
        <v>0</v>
      </c>
      <c r="G3" s="10">
        <f>SUMIFS(Concentrado!H$2:H$199,Concentrado!$A$2:$A$199,"="&amp;$A3,Concentrado!$B$2:$B$199, "=Coahuila")</f>
        <v>1</v>
      </c>
      <c r="H3" s="10">
        <f>SUMIFS(Concentrado!I$2:I$199,Concentrado!$A$2:$A$199,"="&amp;$A3,Concentrado!$B$2:$B$199, "=Coahuila")</f>
        <v>3</v>
      </c>
      <c r="I3" s="10">
        <f>SUMIFS(Concentrado!J$2:J$199,Concentrado!$A$2:$A$199,"="&amp;$A3,Concentrado!$B$2:$B$199, "=Coahuila")</f>
        <v>19</v>
      </c>
      <c r="J3" s="10">
        <f>SUMIFS(Concentrado!K$2:K$199,Concentrado!$A$2:$A$199,"="&amp;$A3,Concentrado!$B$2:$B$199, "=Coahuila")</f>
        <v>19909</v>
      </c>
      <c r="K3" s="10">
        <f>SUMIFS(Concentrado!L$2:L$199,Concentrado!$A$2:$A$199,"="&amp;$A3,Concentrado!$B$2:$B$199, "=Coahuila")</f>
        <v>1</v>
      </c>
      <c r="L3" s="10">
        <f>SUMIFS(Concentrado!M$2:M$199,Concentrado!$A$2:$A$199,"="&amp;$A3,Concentrado!$B$2:$B$199, "=Coahuila")</f>
        <v>0</v>
      </c>
      <c r="M3" s="10">
        <f>SUMIFS(Concentrado!N$2:N$199,Concentrado!$A$2:$A$199,"="&amp;$A3,Concentrado!$B$2:$B$199, "=Coahuila")</f>
        <v>21548</v>
      </c>
      <c r="N3" s="10">
        <f>SUMIFS(Concentrado!O$2:O$199,Concentrado!$A$2:$A$199,"="&amp;$A3,Concentrado!$B$2:$B$199, "=Coahuila")</f>
        <v>55357</v>
      </c>
    </row>
    <row r="4" spans="1:14" x14ac:dyDescent="0.25">
      <c r="A4" s="7">
        <v>2019</v>
      </c>
      <c r="B4" s="10">
        <f>SUMIFS(Concentrado!C$2:C$199,Concentrado!$A$2:$A$199,"="&amp;$A4,Concentrado!$B$2:$B$199, "=Coahuila")</f>
        <v>15367</v>
      </c>
      <c r="C4" s="10">
        <f>SUMIFS(Concentrado!D$2:D$199,Concentrado!$A$2:$A$199,"="&amp;$A4,Concentrado!$B$2:$B$199, "=Coahuila")</f>
        <v>100</v>
      </c>
      <c r="D4" s="10">
        <f>SUMIFS(Concentrado!E$2:E$199,Concentrado!$A$2:$A$199,"="&amp;$A4,Concentrado!$B$2:$B$199, "=Coahuila")</f>
        <v>73</v>
      </c>
      <c r="E4" s="10">
        <f>SUMIFS(Concentrado!F$2:F$199,Concentrado!$A$2:$A$199,"="&amp;$A4,Concentrado!$B$2:$B$199, "=Coahuila")</f>
        <v>0</v>
      </c>
      <c r="F4" s="10">
        <f>SUMIFS(Concentrado!G$2:G$199,Concentrado!$A$2:$A$199,"="&amp;$A4,Concentrado!$B$2:$B$199, "=Coahuila")</f>
        <v>1</v>
      </c>
      <c r="G4" s="10">
        <f>SUMIFS(Concentrado!H$2:H$199,Concentrado!$A$2:$A$199,"="&amp;$A4,Concentrado!$B$2:$B$199, "=Coahuila")</f>
        <v>1</v>
      </c>
      <c r="H4" s="10">
        <f>SUMIFS(Concentrado!I$2:I$199,Concentrado!$A$2:$A$199,"="&amp;$A4,Concentrado!$B$2:$B$199, "=Coahuila")</f>
        <v>9</v>
      </c>
      <c r="I4" s="10">
        <f>SUMIFS(Concentrado!J$2:J$199,Concentrado!$A$2:$A$199,"="&amp;$A4,Concentrado!$B$2:$B$199, "=Coahuila")</f>
        <v>34</v>
      </c>
      <c r="J4" s="10">
        <f>SUMIFS(Concentrado!K$2:K$199,Concentrado!$A$2:$A$199,"="&amp;$A4,Concentrado!$B$2:$B$199, "=Coahuila")</f>
        <v>41784</v>
      </c>
      <c r="K4" s="10">
        <f>SUMIFS(Concentrado!L$2:L$199,Concentrado!$A$2:$A$199,"="&amp;$A4,Concentrado!$B$2:$B$199, "=Coahuila")</f>
        <v>3</v>
      </c>
      <c r="L4" s="10">
        <f>SUMIFS(Concentrado!M$2:M$199,Concentrado!$A$2:$A$199,"="&amp;$A4,Concentrado!$B$2:$B$199, "=Coahuila")</f>
        <v>0</v>
      </c>
      <c r="M4" s="10">
        <f>SUMIFS(Concentrado!N$2:N$199,Concentrado!$A$2:$A$199,"="&amp;$A4,Concentrado!$B$2:$B$199, "=Coahuila")</f>
        <v>31919</v>
      </c>
      <c r="N4" s="10">
        <f>SUMIFS(Concentrado!O$2:O$199,Concentrado!$A$2:$A$199,"="&amp;$A4,Concentrado!$B$2:$B$199, "=Coahuila")</f>
        <v>89291</v>
      </c>
    </row>
    <row r="5" spans="1:14" x14ac:dyDescent="0.25">
      <c r="A5" s="7">
        <v>2020</v>
      </c>
      <c r="B5" s="10">
        <f>SUMIFS(Concentrado!C$2:C$199,Concentrado!$A$2:$A$199,"="&amp;$A5,Concentrado!$B$2:$B$199, "=Coahuila")</f>
        <v>24581</v>
      </c>
      <c r="C5" s="10">
        <f>SUMIFS(Concentrado!D$2:D$199,Concentrado!$A$2:$A$199,"="&amp;$A5,Concentrado!$B$2:$B$199, "=Coahuila")</f>
        <v>118</v>
      </c>
      <c r="D5" s="10">
        <f>SUMIFS(Concentrado!E$2:E$199,Concentrado!$A$2:$A$199,"="&amp;$A5,Concentrado!$B$2:$B$199, "=Coahuila")</f>
        <v>157</v>
      </c>
      <c r="E5" s="10">
        <f>SUMIFS(Concentrado!F$2:F$199,Concentrado!$A$2:$A$199,"="&amp;$A5,Concentrado!$B$2:$B$199, "=Coahuila")</f>
        <v>0</v>
      </c>
      <c r="F5" s="10">
        <f>SUMIFS(Concentrado!G$2:G$199,Concentrado!$A$2:$A$199,"="&amp;$A5,Concentrado!$B$2:$B$199, "=Coahuila")</f>
        <v>2</v>
      </c>
      <c r="G5" s="10">
        <f>SUMIFS(Concentrado!H$2:H$199,Concentrado!$A$2:$A$199,"="&amp;$A5,Concentrado!$B$2:$B$199, "=Coahuila")</f>
        <v>0</v>
      </c>
      <c r="H5" s="10">
        <f>SUMIFS(Concentrado!I$2:I$199,Concentrado!$A$2:$A$199,"="&amp;$A5,Concentrado!$B$2:$B$199, "=Coahuila")</f>
        <v>21</v>
      </c>
      <c r="I5" s="10">
        <f>SUMIFS(Concentrado!J$2:J$199,Concentrado!$A$2:$A$199,"="&amp;$A5,Concentrado!$B$2:$B$199, "=Coahuila")</f>
        <v>4</v>
      </c>
      <c r="J5" s="10">
        <f>SUMIFS(Concentrado!K$2:K$199,Concentrado!$A$2:$A$199,"="&amp;$A5,Concentrado!$B$2:$B$199, "=Coahuila")</f>
        <v>9277</v>
      </c>
      <c r="K5" s="10">
        <f>SUMIFS(Concentrado!L$2:L$199,Concentrado!$A$2:$A$199,"="&amp;$A5,Concentrado!$B$2:$B$199, "=Coahuila")</f>
        <v>11</v>
      </c>
      <c r="L5" s="10">
        <f>SUMIFS(Concentrado!M$2:M$199,Concentrado!$A$2:$A$199,"="&amp;$A5,Concentrado!$B$2:$B$199, "=Coahuila")</f>
        <v>435</v>
      </c>
      <c r="M5" s="10">
        <f>SUMIFS(Concentrado!N$2:N$199,Concentrado!$A$2:$A$199,"="&amp;$A5,Concentrado!$B$2:$B$199, "=Coahuila")</f>
        <v>18568</v>
      </c>
      <c r="N5" s="10">
        <f>SUMIFS(Concentrado!O$2:O$199,Concentrado!$A$2:$A$199,"="&amp;$A5,Concentrado!$B$2:$B$199, "=Coahuila")</f>
        <v>53174</v>
      </c>
    </row>
    <row r="6" spans="1:14" x14ac:dyDescent="0.25">
      <c r="A6" s="7">
        <v>2021</v>
      </c>
      <c r="B6" s="10">
        <f>SUMIFS(Concentrado!C$2:C$199,Concentrado!$A$2:$A$199,"="&amp;$A6,Concentrado!$B$2:$B$199, "=Coahuila")</f>
        <v>40773</v>
      </c>
      <c r="C6" s="10">
        <f>SUMIFS(Concentrado!D$2:D$199,Concentrado!$A$2:$A$199,"="&amp;$A6,Concentrado!$B$2:$B$199, "=Coahuila")</f>
        <v>150</v>
      </c>
      <c r="D6" s="10">
        <f>SUMIFS(Concentrado!E$2:E$199,Concentrado!$A$2:$A$199,"="&amp;$A6,Concentrado!$B$2:$B$199, "=Coahuila")</f>
        <v>189</v>
      </c>
      <c r="E6" s="10">
        <f>SUMIFS(Concentrado!F$2:F$199,Concentrado!$A$2:$A$199,"="&amp;$A6,Concentrado!$B$2:$B$199, "=Coahuila")</f>
        <v>0</v>
      </c>
      <c r="F6" s="10">
        <f>SUMIFS(Concentrado!G$2:G$199,Concentrado!$A$2:$A$199,"="&amp;$A6,Concentrado!$B$2:$B$199, "=Coahuila")</f>
        <v>1</v>
      </c>
      <c r="G6" s="10">
        <f>SUMIFS(Concentrado!H$2:H$199,Concentrado!$A$2:$A$199,"="&amp;$A6,Concentrado!$B$2:$B$199, "=Coahuila")</f>
        <v>0</v>
      </c>
      <c r="H6" s="10">
        <f>SUMIFS(Concentrado!I$2:I$199,Concentrado!$A$2:$A$199,"="&amp;$A6,Concentrado!$B$2:$B$199, "=Coahuila")</f>
        <v>29</v>
      </c>
      <c r="I6" s="10">
        <f>SUMIFS(Concentrado!J$2:J$199,Concentrado!$A$2:$A$199,"="&amp;$A6,Concentrado!$B$2:$B$199, "=Coahuila")</f>
        <v>2</v>
      </c>
      <c r="J6" s="10">
        <f>SUMIFS(Concentrado!K$2:K$199,Concentrado!$A$2:$A$199,"="&amp;$A6,Concentrado!$B$2:$B$199, "=Coahuila")</f>
        <v>11798</v>
      </c>
      <c r="K6" s="10">
        <f>SUMIFS(Concentrado!L$2:L$199,Concentrado!$A$2:$A$199,"="&amp;$A6,Concentrado!$B$2:$B$199, "=Coahuila")</f>
        <v>5</v>
      </c>
      <c r="L6" s="10">
        <f>SUMIFS(Concentrado!M$2:M$199,Concentrado!$A$2:$A$199,"="&amp;$A6,Concentrado!$B$2:$B$199, "=Coahuila")</f>
        <v>0</v>
      </c>
      <c r="M6" s="10">
        <f>SUMIFS(Concentrado!N$2:N$199,Concentrado!$A$2:$A$199,"="&amp;$A6,Concentrado!$B$2:$B$199, "=Coahuila")</f>
        <v>11386</v>
      </c>
      <c r="N6" s="10">
        <f>SUMIFS(Concentrado!O$2:O$199,Concentrado!$A$2:$A$199,"="&amp;$A6,Concentrado!$B$2:$B$199, "=Coahuila")</f>
        <v>64333</v>
      </c>
    </row>
    <row r="7" spans="1:14" x14ac:dyDescent="0.25">
      <c r="A7" s="7">
        <v>2022</v>
      </c>
      <c r="B7" s="10">
        <f>SUMIFS(Concentrado!C$2:C$199,Concentrado!$A$2:$A$199,"="&amp;$A7,Concentrado!$B$2:$B$199, "=Coahuila")</f>
        <v>47774</v>
      </c>
      <c r="C7" s="10">
        <f>SUMIFS(Concentrado!D$2:D$199,Concentrado!$A$2:$A$199,"="&amp;$A7,Concentrado!$B$2:$B$199, "=Coahuila")</f>
        <v>102</v>
      </c>
      <c r="D7" s="10">
        <f>SUMIFS(Concentrado!E$2:E$199,Concentrado!$A$2:$A$199,"="&amp;$A7,Concentrado!$B$2:$B$199, "=Coahuila")</f>
        <v>212</v>
      </c>
      <c r="E7" s="10">
        <f>SUMIFS(Concentrado!F$2:F$199,Concentrado!$A$2:$A$199,"="&amp;$A7,Concentrado!$B$2:$B$199, "=Coahuila")</f>
        <v>0</v>
      </c>
      <c r="F7" s="10">
        <f>SUMIFS(Concentrado!G$2:G$199,Concentrado!$A$2:$A$199,"="&amp;$A7,Concentrado!$B$2:$B$199, "=Coahuila")</f>
        <v>2</v>
      </c>
      <c r="G7" s="10">
        <f>SUMIFS(Concentrado!H$2:H$199,Concentrado!$A$2:$A$199,"="&amp;$A7,Concentrado!$B$2:$B$199, "=Coahuila")</f>
        <v>2</v>
      </c>
      <c r="H7" s="10">
        <f>SUMIFS(Concentrado!I$2:I$199,Concentrado!$A$2:$A$199,"="&amp;$A7,Concentrado!$B$2:$B$199, "=Coahuila")</f>
        <v>8</v>
      </c>
      <c r="I7" s="10">
        <f>SUMIFS(Concentrado!J$2:J$199,Concentrado!$A$2:$A$199,"="&amp;$A7,Concentrado!$B$2:$B$199, "=Coahuila")</f>
        <v>1</v>
      </c>
      <c r="J7" s="10">
        <f>SUMIFS(Concentrado!K$2:K$199,Concentrado!$A$2:$A$199,"="&amp;$A7,Concentrado!$B$2:$B$199, "=Coahuila")</f>
        <v>12255</v>
      </c>
      <c r="K7" s="10">
        <f>SUMIFS(Concentrado!L$2:L$199,Concentrado!$A$2:$A$199,"="&amp;$A7,Concentrado!$B$2:$B$199, "=Coahuila")</f>
        <v>11</v>
      </c>
      <c r="L7" s="10">
        <f>SUMIFS(Concentrado!M$2:M$199,Concentrado!$A$2:$A$199,"="&amp;$A7,Concentrado!$B$2:$B$199, "=Coahuila")</f>
        <v>0</v>
      </c>
      <c r="M7" s="10">
        <f>SUMIFS(Concentrado!N$2:N$199,Concentrado!$A$2:$A$199,"="&amp;$A7,Concentrado!$B$2:$B$199, "=Coahuila")</f>
        <v>11971</v>
      </c>
      <c r="N7" s="10">
        <f>SUMIFS(Concentrado!O$2:O$199,Concentrado!$A$2:$A$199,"="&amp;$A7,Concentrado!$B$2:$B$199, "=Coahuila")</f>
        <v>72338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"=Colima")</f>
        <v>7455</v>
      </c>
      <c r="C2" s="10">
        <f>SUMIFS(Concentrado!D$2:D$199,Concentrado!$A$2:$A$199,"="&amp;$A2,Concentrado!$B$2:$B$199, "=Colima")</f>
        <v>126</v>
      </c>
      <c r="D2" s="10">
        <f>SUMIFS(Concentrado!E$2:E$199,Concentrado!$A$2:$A$199,"="&amp;$A2,Concentrado!$B$2:$B$199, "=Colima")</f>
        <v>273</v>
      </c>
      <c r="E2" s="10">
        <f>SUMIFS(Concentrado!F$2:F$199,Concentrado!$A$2:$A$199,"="&amp;$A2,Concentrado!$B$2:$B$199, "=Colima")</f>
        <v>4</v>
      </c>
      <c r="F2" s="10">
        <f>SUMIFS(Concentrado!G$2:G$199,Concentrado!$A$2:$A$199,"="&amp;$A2,Concentrado!$B$2:$B$199, "=Colima")</f>
        <v>49</v>
      </c>
      <c r="G2" s="10">
        <f>SUMIFS(Concentrado!H$2:H$199,Concentrado!$A$2:$A$199,"="&amp;$A2,Concentrado!$B$2:$B$199, "=Colima")</f>
        <v>4</v>
      </c>
      <c r="H2" s="10">
        <f>SUMIFS(Concentrado!I$2:I$199,Concentrado!$A$2:$A$199,"="&amp;$A2,Concentrado!$B$2:$B$199, "=Colima")</f>
        <v>10</v>
      </c>
      <c r="I2" s="10">
        <f>SUMIFS(Concentrado!J$2:J$199,Concentrado!$A$2:$A$199,"="&amp;$A2,Concentrado!$B$2:$B$199, "=Colima")</f>
        <v>5</v>
      </c>
      <c r="J2" s="10">
        <f>SUMIFS(Concentrado!K$2:K$199,Concentrado!$A$2:$A$199,"="&amp;$A2,Concentrado!$B$2:$B$199, "=Colima")</f>
        <v>75906</v>
      </c>
      <c r="K2" s="10">
        <f>SUMIFS(Concentrado!L$2:L$199,Concentrado!$A$2:$A$199,"="&amp;$A2,Concentrado!$B$2:$B$199, "=Colima")</f>
        <v>0</v>
      </c>
      <c r="L2" s="10">
        <f>SUMIFS(Concentrado!M$2:M$199,Concentrado!$A$2:$A$199,"="&amp;$A2,Concentrado!$B$2:$B$199, "=Colima")</f>
        <v>0</v>
      </c>
      <c r="M2" s="10">
        <f>SUMIFS(Concentrado!N$2:N$199,Concentrado!$A$2:$A$199,"="&amp;$A2,Concentrado!$B$2:$B$199, "=Colima")</f>
        <v>13006</v>
      </c>
      <c r="N2" s="10">
        <f>SUMIFS(Concentrado!O$2:O$199,Concentrado!$A$2:$A$199,"="&amp;$A2,Concentrado!$B$2:$B$199, "=Colima")</f>
        <v>96838</v>
      </c>
    </row>
    <row r="3" spans="1:14" x14ac:dyDescent="0.25">
      <c r="A3" s="7">
        <v>2018</v>
      </c>
      <c r="B3" s="10">
        <f>SUMIFS(Concentrado!C$2:C$199,Concentrado!$A$2:$A$199,"="&amp;$A3,Concentrado!$B$2:$B$199, "=Colima")</f>
        <v>8117</v>
      </c>
      <c r="C3" s="10">
        <f>SUMIFS(Concentrado!D$2:D$199,Concentrado!$A$2:$A$199,"="&amp;$A3,Concentrado!$B$2:$B$199, "=Colima")</f>
        <v>72</v>
      </c>
      <c r="D3" s="10">
        <f>SUMIFS(Concentrado!E$2:E$199,Concentrado!$A$2:$A$199,"="&amp;$A3,Concentrado!$B$2:$B$199, "=Colima")</f>
        <v>253</v>
      </c>
      <c r="E3" s="10">
        <f>SUMIFS(Concentrado!F$2:F$199,Concentrado!$A$2:$A$199,"="&amp;$A3,Concentrado!$B$2:$B$199, "=Colima")</f>
        <v>6</v>
      </c>
      <c r="F3" s="10">
        <f>SUMIFS(Concentrado!G$2:G$199,Concentrado!$A$2:$A$199,"="&amp;$A3,Concentrado!$B$2:$B$199, "=Colima")</f>
        <v>69</v>
      </c>
      <c r="G3" s="10">
        <f>SUMIFS(Concentrado!H$2:H$199,Concentrado!$A$2:$A$199,"="&amp;$A3,Concentrado!$B$2:$B$199, "=Colima")</f>
        <v>2</v>
      </c>
      <c r="H3" s="10">
        <f>SUMIFS(Concentrado!I$2:I$199,Concentrado!$A$2:$A$199,"="&amp;$A3,Concentrado!$B$2:$B$199, "=Colima")</f>
        <v>1</v>
      </c>
      <c r="I3" s="10">
        <f>SUMIFS(Concentrado!J$2:J$199,Concentrado!$A$2:$A$199,"="&amp;$A3,Concentrado!$B$2:$B$199, "=Colima")</f>
        <v>11</v>
      </c>
      <c r="J3" s="10">
        <f>SUMIFS(Concentrado!K$2:K$199,Concentrado!$A$2:$A$199,"="&amp;$A3,Concentrado!$B$2:$B$199, "=Colima")</f>
        <v>76022</v>
      </c>
      <c r="K3" s="10">
        <f>SUMIFS(Concentrado!L$2:L$199,Concentrado!$A$2:$A$199,"="&amp;$A3,Concentrado!$B$2:$B$199, "=Colima")</f>
        <v>0</v>
      </c>
      <c r="L3" s="10">
        <f>SUMIFS(Concentrado!M$2:M$199,Concentrado!$A$2:$A$199,"="&amp;$A3,Concentrado!$B$2:$B$199, "=Colima")</f>
        <v>0</v>
      </c>
      <c r="M3" s="10">
        <f>SUMIFS(Concentrado!N$2:N$199,Concentrado!$A$2:$A$199,"="&amp;$A3,Concentrado!$B$2:$B$199, "=Colima")</f>
        <v>11451</v>
      </c>
      <c r="N3" s="10">
        <f>SUMIFS(Concentrado!O$2:O$199,Concentrado!$A$2:$A$199,"="&amp;$A3,Concentrado!$B$2:$B$199, "=Colima")</f>
        <v>96004</v>
      </c>
    </row>
    <row r="4" spans="1:14" x14ac:dyDescent="0.25">
      <c r="A4" s="7">
        <v>2019</v>
      </c>
      <c r="B4" s="10">
        <f>SUMIFS(Concentrado!C$2:C$199,Concentrado!$A$2:$A$199,"="&amp;$A4,Concentrado!$B$2:$B$199, "=Colima")</f>
        <v>8232</v>
      </c>
      <c r="C4" s="10">
        <f>SUMIFS(Concentrado!D$2:D$199,Concentrado!$A$2:$A$199,"="&amp;$A4,Concentrado!$B$2:$B$199, "=Colima")</f>
        <v>167</v>
      </c>
      <c r="D4" s="10">
        <f>SUMIFS(Concentrado!E$2:E$199,Concentrado!$A$2:$A$199,"="&amp;$A4,Concentrado!$B$2:$B$199, "=Colima")</f>
        <v>114</v>
      </c>
      <c r="E4" s="10">
        <f>SUMIFS(Concentrado!F$2:F$199,Concentrado!$A$2:$A$199,"="&amp;$A4,Concentrado!$B$2:$B$199, "=Colima")</f>
        <v>4</v>
      </c>
      <c r="F4" s="10">
        <f>SUMIFS(Concentrado!G$2:G$199,Concentrado!$A$2:$A$199,"="&amp;$A4,Concentrado!$B$2:$B$199, "=Colima")</f>
        <v>32</v>
      </c>
      <c r="G4" s="10">
        <f>SUMIFS(Concentrado!H$2:H$199,Concentrado!$A$2:$A$199,"="&amp;$A4,Concentrado!$B$2:$B$199, "=Colima")</f>
        <v>0</v>
      </c>
      <c r="H4" s="10">
        <f>SUMIFS(Concentrado!I$2:I$199,Concentrado!$A$2:$A$199,"="&amp;$A4,Concentrado!$B$2:$B$199, "=Colima")</f>
        <v>0</v>
      </c>
      <c r="I4" s="10">
        <f>SUMIFS(Concentrado!J$2:J$199,Concentrado!$A$2:$A$199,"="&amp;$A4,Concentrado!$B$2:$B$199, "=Colima")</f>
        <v>8</v>
      </c>
      <c r="J4" s="10">
        <f>SUMIFS(Concentrado!K$2:K$199,Concentrado!$A$2:$A$199,"="&amp;$A4,Concentrado!$B$2:$B$199, "=Colima")</f>
        <v>52077</v>
      </c>
      <c r="K4" s="10">
        <f>SUMIFS(Concentrado!L$2:L$199,Concentrado!$A$2:$A$199,"="&amp;$A4,Concentrado!$B$2:$B$199, "=Colima")</f>
        <v>0</v>
      </c>
      <c r="L4" s="10">
        <f>SUMIFS(Concentrado!M$2:M$199,Concentrado!$A$2:$A$199,"="&amp;$A4,Concentrado!$B$2:$B$199, "=Colima")</f>
        <v>2</v>
      </c>
      <c r="M4" s="10">
        <f>SUMIFS(Concentrado!N$2:N$199,Concentrado!$A$2:$A$199,"="&amp;$A4,Concentrado!$B$2:$B$199, "=Colima")</f>
        <v>4807</v>
      </c>
      <c r="N4" s="10">
        <f>SUMIFS(Concentrado!O$2:O$199,Concentrado!$A$2:$A$199,"="&amp;$A4,Concentrado!$B$2:$B$199, "=Colima")</f>
        <v>65443</v>
      </c>
    </row>
    <row r="5" spans="1:14" x14ac:dyDescent="0.25">
      <c r="A5" s="7">
        <v>2020</v>
      </c>
      <c r="B5" s="10">
        <f>SUMIFS(Concentrado!C$2:C$199,Concentrado!$A$2:$A$199,"="&amp;$A5,Concentrado!$B$2:$B$199, "=Colima")</f>
        <v>16111</v>
      </c>
      <c r="C5" s="10">
        <f>SUMIFS(Concentrado!D$2:D$199,Concentrado!$A$2:$A$199,"="&amp;$A5,Concentrado!$B$2:$B$199, "=Colima")</f>
        <v>102</v>
      </c>
      <c r="D5" s="10">
        <f>SUMIFS(Concentrado!E$2:E$199,Concentrado!$A$2:$A$199,"="&amp;$A5,Concentrado!$B$2:$B$199, "=Colima")</f>
        <v>146</v>
      </c>
      <c r="E5" s="10">
        <f>SUMIFS(Concentrado!F$2:F$199,Concentrado!$A$2:$A$199,"="&amp;$A5,Concentrado!$B$2:$B$199, "=Colima")</f>
        <v>1</v>
      </c>
      <c r="F5" s="10">
        <f>SUMIFS(Concentrado!G$2:G$199,Concentrado!$A$2:$A$199,"="&amp;$A5,Concentrado!$B$2:$B$199, "=Colima")</f>
        <v>41</v>
      </c>
      <c r="G5" s="10">
        <f>SUMIFS(Concentrado!H$2:H$199,Concentrado!$A$2:$A$199,"="&amp;$A5,Concentrado!$B$2:$B$199, "=Colima")</f>
        <v>0</v>
      </c>
      <c r="H5" s="10">
        <f>SUMIFS(Concentrado!I$2:I$199,Concentrado!$A$2:$A$199,"="&amp;$A5,Concentrado!$B$2:$B$199, "=Colima")</f>
        <v>0</v>
      </c>
      <c r="I5" s="10">
        <f>SUMIFS(Concentrado!J$2:J$199,Concentrado!$A$2:$A$199,"="&amp;$A5,Concentrado!$B$2:$B$199, "=Colima")</f>
        <v>51</v>
      </c>
      <c r="J5" s="10">
        <f>SUMIFS(Concentrado!K$2:K$199,Concentrado!$A$2:$A$199,"="&amp;$A5,Concentrado!$B$2:$B$199, "=Colima")</f>
        <v>27689</v>
      </c>
      <c r="K5" s="10">
        <f>SUMIFS(Concentrado!L$2:L$199,Concentrado!$A$2:$A$199,"="&amp;$A5,Concentrado!$B$2:$B$199, "=Colima")</f>
        <v>0</v>
      </c>
      <c r="L5" s="10">
        <f>SUMIFS(Concentrado!M$2:M$199,Concentrado!$A$2:$A$199,"="&amp;$A5,Concentrado!$B$2:$B$199, "=Colima")</f>
        <v>0</v>
      </c>
      <c r="M5" s="10">
        <f>SUMIFS(Concentrado!N$2:N$199,Concentrado!$A$2:$A$199,"="&amp;$A5,Concentrado!$B$2:$B$199, "=Colima")</f>
        <v>18142</v>
      </c>
      <c r="N5" s="10">
        <f>SUMIFS(Concentrado!O$2:O$199,Concentrado!$A$2:$A$199,"="&amp;$A5,Concentrado!$B$2:$B$199, "=Colima")</f>
        <v>62283</v>
      </c>
    </row>
    <row r="6" spans="1:14" x14ac:dyDescent="0.25">
      <c r="A6" s="7">
        <v>2021</v>
      </c>
      <c r="B6" s="10">
        <f>SUMIFS(Concentrado!C$2:C$199,Concentrado!$A$2:$A$199,"="&amp;$A6,Concentrado!$B$2:$B$199, "=Colima")</f>
        <v>361</v>
      </c>
      <c r="C6" s="10">
        <f>SUMIFS(Concentrado!D$2:D$199,Concentrado!$A$2:$A$199,"="&amp;$A6,Concentrado!$B$2:$B$199, "=Colima")</f>
        <v>65</v>
      </c>
      <c r="D6" s="10">
        <f>SUMIFS(Concentrado!E$2:E$199,Concentrado!$A$2:$A$199,"="&amp;$A6,Concentrado!$B$2:$B$199, "=Colima")</f>
        <v>93</v>
      </c>
      <c r="E6" s="10">
        <f>SUMIFS(Concentrado!F$2:F$199,Concentrado!$A$2:$A$199,"="&amp;$A6,Concentrado!$B$2:$B$199, "=Colima")</f>
        <v>0</v>
      </c>
      <c r="F6" s="10">
        <f>SUMIFS(Concentrado!G$2:G$199,Concentrado!$A$2:$A$199,"="&amp;$A6,Concentrado!$B$2:$B$199, "=Colima")</f>
        <v>17</v>
      </c>
      <c r="G6" s="10">
        <f>SUMIFS(Concentrado!H$2:H$199,Concentrado!$A$2:$A$199,"="&amp;$A6,Concentrado!$B$2:$B$199, "=Colima")</f>
        <v>0</v>
      </c>
      <c r="H6" s="10">
        <f>SUMIFS(Concentrado!I$2:I$199,Concentrado!$A$2:$A$199,"="&amp;$A6,Concentrado!$B$2:$B$199, "=Colima")</f>
        <v>0</v>
      </c>
      <c r="I6" s="10">
        <f>SUMIFS(Concentrado!J$2:J$199,Concentrado!$A$2:$A$199,"="&amp;$A6,Concentrado!$B$2:$B$199, "=Colima")</f>
        <v>64</v>
      </c>
      <c r="J6" s="10">
        <f>SUMIFS(Concentrado!K$2:K$199,Concentrado!$A$2:$A$199,"="&amp;$A6,Concentrado!$B$2:$B$199, "=Colima")</f>
        <v>13363</v>
      </c>
      <c r="K6" s="10">
        <f>SUMIFS(Concentrado!L$2:L$199,Concentrado!$A$2:$A$199,"="&amp;$A6,Concentrado!$B$2:$B$199, "=Colima")</f>
        <v>1</v>
      </c>
      <c r="L6" s="10">
        <f>SUMIFS(Concentrado!M$2:M$199,Concentrado!$A$2:$A$199,"="&amp;$A6,Concentrado!$B$2:$B$199, "=Colima")</f>
        <v>0</v>
      </c>
      <c r="M6" s="10">
        <f>SUMIFS(Concentrado!N$2:N$199,Concentrado!$A$2:$A$199,"="&amp;$A6,Concentrado!$B$2:$B$199, "=Colima")</f>
        <v>44660</v>
      </c>
      <c r="N6" s="10">
        <f>SUMIFS(Concentrado!O$2:O$199,Concentrado!$A$2:$A$199,"="&amp;$A6,Concentrado!$B$2:$B$199, "=Colima")</f>
        <v>58624</v>
      </c>
    </row>
    <row r="7" spans="1:14" x14ac:dyDescent="0.25">
      <c r="A7" s="7">
        <v>2022</v>
      </c>
      <c r="B7" s="10">
        <f>SUMIFS(Concentrado!C$2:C$199,Concentrado!$A$2:$A$199,"="&amp;$A7,Concentrado!$B$2:$B$199, "=Colima")</f>
        <v>11680</v>
      </c>
      <c r="C7" s="10">
        <f>SUMIFS(Concentrado!D$2:D$199,Concentrado!$A$2:$A$199,"="&amp;$A7,Concentrado!$B$2:$B$199, "=Colima")</f>
        <v>102</v>
      </c>
      <c r="D7" s="10">
        <f>SUMIFS(Concentrado!E$2:E$199,Concentrado!$A$2:$A$199,"="&amp;$A7,Concentrado!$B$2:$B$199, "=Colima")</f>
        <v>72</v>
      </c>
      <c r="E7" s="10">
        <f>SUMIFS(Concentrado!F$2:F$199,Concentrado!$A$2:$A$199,"="&amp;$A7,Concentrado!$B$2:$B$199, "=Colima")</f>
        <v>0</v>
      </c>
      <c r="F7" s="10">
        <f>SUMIFS(Concentrado!G$2:G$199,Concentrado!$A$2:$A$199,"="&amp;$A7,Concentrado!$B$2:$B$199, "=Colima")</f>
        <v>100</v>
      </c>
      <c r="G7" s="10">
        <f>SUMIFS(Concentrado!H$2:H$199,Concentrado!$A$2:$A$199,"="&amp;$A7,Concentrado!$B$2:$B$199, "=Colima")</f>
        <v>11</v>
      </c>
      <c r="H7" s="10">
        <f>SUMIFS(Concentrado!I$2:I$199,Concentrado!$A$2:$A$199,"="&amp;$A7,Concentrado!$B$2:$B$199, "=Colima")</f>
        <v>0</v>
      </c>
      <c r="I7" s="10">
        <f>SUMIFS(Concentrado!J$2:J$199,Concentrado!$A$2:$A$199,"="&amp;$A7,Concentrado!$B$2:$B$199, "=Colima")</f>
        <v>0</v>
      </c>
      <c r="J7" s="10">
        <f>SUMIFS(Concentrado!K$2:K$199,Concentrado!$A$2:$A$199,"="&amp;$A7,Concentrado!$B$2:$B$199, "=Colima")</f>
        <v>28798</v>
      </c>
      <c r="K7" s="10">
        <f>SUMIFS(Concentrado!L$2:L$199,Concentrado!$A$2:$A$199,"="&amp;$A7,Concentrado!$B$2:$B$199, "=Colima")</f>
        <v>7225</v>
      </c>
      <c r="L7" s="10">
        <f>SUMIFS(Concentrado!M$2:M$199,Concentrado!$A$2:$A$199,"="&amp;$A7,Concentrado!$B$2:$B$199, "=Colima")</f>
        <v>0</v>
      </c>
      <c r="M7" s="10">
        <f>SUMIFS(Concentrado!N$2:N$199,Concentrado!$A$2:$A$199,"="&amp;$A7,Concentrado!$B$2:$B$199, "=Colima")</f>
        <v>21123</v>
      </c>
      <c r="N7" s="10">
        <f>SUMIFS(Concentrado!O$2:O$199,Concentrado!$A$2:$A$199,"="&amp;$A7,Concentrado!$B$2:$B$199, "=Colima")</f>
        <v>69111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"=Durango")</f>
        <v>26686</v>
      </c>
      <c r="C2" s="10">
        <f>SUMIFS(Concentrado!D$2:D$199,Concentrado!$A$2:$A$199,"="&amp;$A2,Concentrado!$B$2:$B$199, "=Durango")</f>
        <v>323</v>
      </c>
      <c r="D2" s="10">
        <f>SUMIFS(Concentrado!E$2:E$199,Concentrado!$A$2:$A$199,"="&amp;$A2,Concentrado!$B$2:$B$199, "=Durango")</f>
        <v>278</v>
      </c>
      <c r="E2" s="10">
        <f>SUMIFS(Concentrado!F$2:F$199,Concentrado!$A$2:$A$199,"="&amp;$A2,Concentrado!$B$2:$B$199, "=Durango")</f>
        <v>6</v>
      </c>
      <c r="F2" s="10">
        <f>SUMIFS(Concentrado!G$2:G$199,Concentrado!$A$2:$A$199,"="&amp;$A2,Concentrado!$B$2:$B$199, "=Durango")</f>
        <v>19</v>
      </c>
      <c r="G2" s="10">
        <f>SUMIFS(Concentrado!H$2:H$199,Concentrado!$A$2:$A$199,"="&amp;$A2,Concentrado!$B$2:$B$199, "=Durango")</f>
        <v>3</v>
      </c>
      <c r="H2" s="10">
        <f>SUMIFS(Concentrado!I$2:I$199,Concentrado!$A$2:$A$199,"="&amp;$A2,Concentrado!$B$2:$B$199, "=Durango")</f>
        <v>8</v>
      </c>
      <c r="I2" s="10">
        <f>SUMIFS(Concentrado!J$2:J$199,Concentrado!$A$2:$A$199,"="&amp;$A2,Concentrado!$B$2:$B$199, "=Durango")</f>
        <v>16</v>
      </c>
      <c r="J2" s="10">
        <f>SUMIFS(Concentrado!K$2:K$199,Concentrado!$A$2:$A$199,"="&amp;$A2,Concentrado!$B$2:$B$199, "=Durango")</f>
        <v>106519</v>
      </c>
      <c r="K2" s="10">
        <f>SUMIFS(Concentrado!L$2:L$199,Concentrado!$A$2:$A$199,"="&amp;$A2,Concentrado!$B$2:$B$199, "=Durango")</f>
        <v>48</v>
      </c>
      <c r="L2" s="10">
        <f>SUMIFS(Concentrado!M$2:M$199,Concentrado!$A$2:$A$199,"="&amp;$A2,Concentrado!$B$2:$B$199, "=Durango")</f>
        <v>4</v>
      </c>
      <c r="M2" s="10">
        <f>SUMIFS(Concentrado!N$2:N$199,Concentrado!$A$2:$A$199,"="&amp;$A2,Concentrado!$B$2:$B$199, "=Durango")</f>
        <v>45517</v>
      </c>
      <c r="N2" s="10">
        <f>SUMIFS(Concentrado!O$2:O$199,Concentrado!$A$2:$A$199,"="&amp;$A2,Concentrado!$B$2:$B$199, "=Durango")</f>
        <v>179427</v>
      </c>
    </row>
    <row r="3" spans="1:14" x14ac:dyDescent="0.25">
      <c r="A3" s="7">
        <v>2018</v>
      </c>
      <c r="B3" s="10">
        <f>SUMIFS(Concentrado!C$2:C$199,Concentrado!$A$2:$A$199,"="&amp;$A3,Concentrado!$B$2:$B$199, "=Durango")</f>
        <v>39192</v>
      </c>
      <c r="C3" s="10">
        <f>SUMIFS(Concentrado!D$2:D$199,Concentrado!$A$2:$A$199,"="&amp;$A3,Concentrado!$B$2:$B$199, "=Durango")</f>
        <v>339</v>
      </c>
      <c r="D3" s="10">
        <f>SUMIFS(Concentrado!E$2:E$199,Concentrado!$A$2:$A$199,"="&amp;$A3,Concentrado!$B$2:$B$199, "=Durango")</f>
        <v>241</v>
      </c>
      <c r="E3" s="10">
        <f>SUMIFS(Concentrado!F$2:F$199,Concentrado!$A$2:$A$199,"="&amp;$A3,Concentrado!$B$2:$B$199, "=Durango")</f>
        <v>2</v>
      </c>
      <c r="F3" s="10">
        <f>SUMIFS(Concentrado!G$2:G$199,Concentrado!$A$2:$A$199,"="&amp;$A3,Concentrado!$B$2:$B$199, "=Durango")</f>
        <v>8</v>
      </c>
      <c r="G3" s="10">
        <f>SUMIFS(Concentrado!H$2:H$199,Concentrado!$A$2:$A$199,"="&amp;$A3,Concentrado!$B$2:$B$199, "=Durango")</f>
        <v>0</v>
      </c>
      <c r="H3" s="10">
        <f>SUMIFS(Concentrado!I$2:I$199,Concentrado!$A$2:$A$199,"="&amp;$A3,Concentrado!$B$2:$B$199, "=Durango")</f>
        <v>2</v>
      </c>
      <c r="I3" s="10">
        <f>SUMIFS(Concentrado!J$2:J$199,Concentrado!$A$2:$A$199,"="&amp;$A3,Concentrado!$B$2:$B$199, "=Durango")</f>
        <v>13</v>
      </c>
      <c r="J3" s="10">
        <f>SUMIFS(Concentrado!K$2:K$199,Concentrado!$A$2:$A$199,"="&amp;$A3,Concentrado!$B$2:$B$199, "=Durango")</f>
        <v>121923</v>
      </c>
      <c r="K3" s="10">
        <f>SUMIFS(Concentrado!L$2:L$199,Concentrado!$A$2:$A$199,"="&amp;$A3,Concentrado!$B$2:$B$199, "=Durango")</f>
        <v>28</v>
      </c>
      <c r="L3" s="10">
        <f>SUMIFS(Concentrado!M$2:M$199,Concentrado!$A$2:$A$199,"="&amp;$A3,Concentrado!$B$2:$B$199, "=Durango")</f>
        <v>0</v>
      </c>
      <c r="M3" s="10">
        <f>SUMIFS(Concentrado!N$2:N$199,Concentrado!$A$2:$A$199,"="&amp;$A3,Concentrado!$B$2:$B$199, "=Durango")</f>
        <v>15021</v>
      </c>
      <c r="N3" s="10">
        <f>SUMIFS(Concentrado!O$2:O$199,Concentrado!$A$2:$A$199,"="&amp;$A3,Concentrado!$B$2:$B$199, "=Durango")</f>
        <v>176769</v>
      </c>
    </row>
    <row r="4" spans="1:14" x14ac:dyDescent="0.25">
      <c r="A4" s="7">
        <v>2019</v>
      </c>
      <c r="B4" s="10">
        <f>SUMIFS(Concentrado!C$2:C$199,Concentrado!$A$2:$A$199,"="&amp;$A4,Concentrado!$B$2:$B$199, "=Durango")</f>
        <v>47918</v>
      </c>
      <c r="C4" s="10">
        <f>SUMIFS(Concentrado!D$2:D$199,Concentrado!$A$2:$A$199,"="&amp;$A4,Concentrado!$B$2:$B$199, "=Durango")</f>
        <v>2883</v>
      </c>
      <c r="D4" s="10">
        <f>SUMIFS(Concentrado!E$2:E$199,Concentrado!$A$2:$A$199,"="&amp;$A4,Concentrado!$B$2:$B$199, "=Durango")</f>
        <v>163</v>
      </c>
      <c r="E4" s="10">
        <f>SUMIFS(Concentrado!F$2:F$199,Concentrado!$A$2:$A$199,"="&amp;$A4,Concentrado!$B$2:$B$199, "=Durango")</f>
        <v>1</v>
      </c>
      <c r="F4" s="10">
        <f>SUMIFS(Concentrado!G$2:G$199,Concentrado!$A$2:$A$199,"="&amp;$A4,Concentrado!$B$2:$B$199, "=Durango")</f>
        <v>8</v>
      </c>
      <c r="G4" s="10">
        <f>SUMIFS(Concentrado!H$2:H$199,Concentrado!$A$2:$A$199,"="&amp;$A4,Concentrado!$B$2:$B$199, "=Durango")</f>
        <v>2</v>
      </c>
      <c r="H4" s="10">
        <f>SUMIFS(Concentrado!I$2:I$199,Concentrado!$A$2:$A$199,"="&amp;$A4,Concentrado!$B$2:$B$199, "=Durango")</f>
        <v>3</v>
      </c>
      <c r="I4" s="10">
        <f>SUMIFS(Concentrado!J$2:J$199,Concentrado!$A$2:$A$199,"="&amp;$A4,Concentrado!$B$2:$B$199, "=Durango")</f>
        <v>49</v>
      </c>
      <c r="J4" s="10">
        <f>SUMIFS(Concentrado!K$2:K$199,Concentrado!$A$2:$A$199,"="&amp;$A4,Concentrado!$B$2:$B$199, "=Durango")</f>
        <v>126255</v>
      </c>
      <c r="K4" s="10">
        <f>SUMIFS(Concentrado!L$2:L$199,Concentrado!$A$2:$A$199,"="&amp;$A4,Concentrado!$B$2:$B$199, "=Durango")</f>
        <v>33</v>
      </c>
      <c r="L4" s="10">
        <f>SUMIFS(Concentrado!M$2:M$199,Concentrado!$A$2:$A$199,"="&amp;$A4,Concentrado!$B$2:$B$199, "=Durango")</f>
        <v>0</v>
      </c>
      <c r="M4" s="10">
        <f>SUMIFS(Concentrado!N$2:N$199,Concentrado!$A$2:$A$199,"="&amp;$A4,Concentrado!$B$2:$B$199, "=Durango")</f>
        <v>19851</v>
      </c>
      <c r="N4" s="10">
        <f>SUMIFS(Concentrado!O$2:O$199,Concentrado!$A$2:$A$199,"="&amp;$A4,Concentrado!$B$2:$B$199, "=Durango")</f>
        <v>197166</v>
      </c>
    </row>
    <row r="5" spans="1:14" x14ac:dyDescent="0.25">
      <c r="A5" s="7">
        <v>2020</v>
      </c>
      <c r="B5" s="10">
        <f>SUMIFS(Concentrado!C$2:C$199,Concentrado!$A$2:$A$199,"="&amp;$A5,Concentrado!$B$2:$B$199, "=Durango")</f>
        <v>55977</v>
      </c>
      <c r="C5" s="10">
        <f>SUMIFS(Concentrado!D$2:D$199,Concentrado!$A$2:$A$199,"="&amp;$A5,Concentrado!$B$2:$B$199, "=Durango")</f>
        <v>259</v>
      </c>
      <c r="D5" s="10">
        <f>SUMIFS(Concentrado!E$2:E$199,Concentrado!$A$2:$A$199,"="&amp;$A5,Concentrado!$B$2:$B$199, "=Durango")</f>
        <v>176</v>
      </c>
      <c r="E5" s="10">
        <f>SUMIFS(Concentrado!F$2:F$199,Concentrado!$A$2:$A$199,"="&amp;$A5,Concentrado!$B$2:$B$199, "=Durango")</f>
        <v>0</v>
      </c>
      <c r="F5" s="10">
        <f>SUMIFS(Concentrado!G$2:G$199,Concentrado!$A$2:$A$199,"="&amp;$A5,Concentrado!$B$2:$B$199, "=Durango")</f>
        <v>7</v>
      </c>
      <c r="G5" s="10">
        <f>SUMIFS(Concentrado!H$2:H$199,Concentrado!$A$2:$A$199,"="&amp;$A5,Concentrado!$B$2:$B$199, "=Durango")</f>
        <v>1</v>
      </c>
      <c r="H5" s="10">
        <f>SUMIFS(Concentrado!I$2:I$199,Concentrado!$A$2:$A$199,"="&amp;$A5,Concentrado!$B$2:$B$199, "=Durango")</f>
        <v>5</v>
      </c>
      <c r="I5" s="10">
        <f>SUMIFS(Concentrado!J$2:J$199,Concentrado!$A$2:$A$199,"="&amp;$A5,Concentrado!$B$2:$B$199, "=Durango")</f>
        <v>8</v>
      </c>
      <c r="J5" s="10">
        <f>SUMIFS(Concentrado!K$2:K$199,Concentrado!$A$2:$A$199,"="&amp;$A5,Concentrado!$B$2:$B$199, "=Durango")</f>
        <v>51531</v>
      </c>
      <c r="K5" s="10">
        <f>SUMIFS(Concentrado!L$2:L$199,Concentrado!$A$2:$A$199,"="&amp;$A5,Concentrado!$B$2:$B$199, "=Durango")</f>
        <v>1</v>
      </c>
      <c r="L5" s="10">
        <f>SUMIFS(Concentrado!M$2:M$199,Concentrado!$A$2:$A$199,"="&amp;$A5,Concentrado!$B$2:$B$199, "=Durango")</f>
        <v>87</v>
      </c>
      <c r="M5" s="10">
        <f>SUMIFS(Concentrado!N$2:N$199,Concentrado!$A$2:$A$199,"="&amp;$A5,Concentrado!$B$2:$B$199, "=Durango")</f>
        <v>17170</v>
      </c>
      <c r="N5" s="10">
        <f>SUMIFS(Concentrado!O$2:O$199,Concentrado!$A$2:$A$199,"="&amp;$A5,Concentrado!$B$2:$B$199, "=Durango")</f>
        <v>125222</v>
      </c>
    </row>
    <row r="6" spans="1:14" x14ac:dyDescent="0.25">
      <c r="A6" s="7">
        <v>2021</v>
      </c>
      <c r="B6" s="10">
        <f>SUMIFS(Concentrado!C$2:C$199,Concentrado!$A$2:$A$199,"="&amp;$A6,Concentrado!$B$2:$B$199, "=Durango")</f>
        <v>19588</v>
      </c>
      <c r="C6" s="10">
        <f>SUMIFS(Concentrado!D$2:D$199,Concentrado!$A$2:$A$199,"="&amp;$A6,Concentrado!$B$2:$B$199, "=Durango")</f>
        <v>180</v>
      </c>
      <c r="D6" s="10">
        <f>SUMIFS(Concentrado!E$2:E$199,Concentrado!$A$2:$A$199,"="&amp;$A6,Concentrado!$B$2:$B$199, "=Durango")</f>
        <v>73</v>
      </c>
      <c r="E6" s="10">
        <f>SUMIFS(Concentrado!F$2:F$199,Concentrado!$A$2:$A$199,"="&amp;$A6,Concentrado!$B$2:$B$199, "=Durango")</f>
        <v>0</v>
      </c>
      <c r="F6" s="10">
        <f>SUMIFS(Concentrado!G$2:G$199,Concentrado!$A$2:$A$199,"="&amp;$A6,Concentrado!$B$2:$B$199, "=Durango")</f>
        <v>2</v>
      </c>
      <c r="G6" s="10">
        <f>SUMIFS(Concentrado!H$2:H$199,Concentrado!$A$2:$A$199,"="&amp;$A6,Concentrado!$B$2:$B$199, "=Durango")</f>
        <v>0</v>
      </c>
      <c r="H6" s="10">
        <f>SUMIFS(Concentrado!I$2:I$199,Concentrado!$A$2:$A$199,"="&amp;$A6,Concentrado!$B$2:$B$199, "=Durango")</f>
        <v>0</v>
      </c>
      <c r="I6" s="10">
        <f>SUMIFS(Concentrado!J$2:J$199,Concentrado!$A$2:$A$199,"="&amp;$A6,Concentrado!$B$2:$B$199, "=Durango")</f>
        <v>0</v>
      </c>
      <c r="J6" s="10">
        <f>SUMIFS(Concentrado!K$2:K$199,Concentrado!$A$2:$A$199,"="&amp;$A6,Concentrado!$B$2:$B$199, "=Durango")</f>
        <v>109718</v>
      </c>
      <c r="K6" s="10">
        <f>SUMIFS(Concentrado!L$2:L$199,Concentrado!$A$2:$A$199,"="&amp;$A6,Concentrado!$B$2:$B$199, "=Durango")</f>
        <v>1</v>
      </c>
      <c r="L6" s="10">
        <f>SUMIFS(Concentrado!M$2:M$199,Concentrado!$A$2:$A$199,"="&amp;$A6,Concentrado!$B$2:$B$199, "=Durango")</f>
        <v>0</v>
      </c>
      <c r="M6" s="10">
        <f>SUMIFS(Concentrado!N$2:N$199,Concentrado!$A$2:$A$199,"="&amp;$A6,Concentrado!$B$2:$B$199, "=Durango")</f>
        <v>16143</v>
      </c>
      <c r="N6" s="10">
        <f>SUMIFS(Concentrado!O$2:O$199,Concentrado!$A$2:$A$199,"="&amp;$A6,Concentrado!$B$2:$B$199, "=Durango")</f>
        <v>145705</v>
      </c>
    </row>
    <row r="7" spans="1:14" x14ac:dyDescent="0.25">
      <c r="A7" s="7">
        <v>2022</v>
      </c>
      <c r="B7" s="10">
        <f>SUMIFS(Concentrado!C$2:C$199,Concentrado!$A$2:$A$199,"="&amp;$A7,Concentrado!$B$2:$B$199, "=Durango")</f>
        <v>18556</v>
      </c>
      <c r="C7" s="10">
        <f>SUMIFS(Concentrado!D$2:D$199,Concentrado!$A$2:$A$199,"="&amp;$A7,Concentrado!$B$2:$B$199, "=Durango")</f>
        <v>241</v>
      </c>
      <c r="D7" s="10">
        <f>SUMIFS(Concentrado!E$2:E$199,Concentrado!$A$2:$A$199,"="&amp;$A7,Concentrado!$B$2:$B$199, "=Durango")</f>
        <v>107</v>
      </c>
      <c r="E7" s="10">
        <f>SUMIFS(Concentrado!F$2:F$199,Concentrado!$A$2:$A$199,"="&amp;$A7,Concentrado!$B$2:$B$199, "=Durango")</f>
        <v>0</v>
      </c>
      <c r="F7" s="10">
        <f>SUMIFS(Concentrado!G$2:G$199,Concentrado!$A$2:$A$199,"="&amp;$A7,Concentrado!$B$2:$B$199, "=Durango")</f>
        <v>2</v>
      </c>
      <c r="G7" s="10">
        <f>SUMIFS(Concentrado!H$2:H$199,Concentrado!$A$2:$A$199,"="&amp;$A7,Concentrado!$B$2:$B$199, "=Durango")</f>
        <v>1</v>
      </c>
      <c r="H7" s="10">
        <f>SUMIFS(Concentrado!I$2:I$199,Concentrado!$A$2:$A$199,"="&amp;$A7,Concentrado!$B$2:$B$199, "=Durango")</f>
        <v>1</v>
      </c>
      <c r="I7" s="10">
        <f>SUMIFS(Concentrado!J$2:J$199,Concentrado!$A$2:$A$199,"="&amp;$A7,Concentrado!$B$2:$B$199, "=Durango")</f>
        <v>3</v>
      </c>
      <c r="J7" s="10">
        <f>SUMIFS(Concentrado!K$2:K$199,Concentrado!$A$2:$A$199,"="&amp;$A7,Concentrado!$B$2:$B$199, "=Durango")</f>
        <v>117287</v>
      </c>
      <c r="K7" s="10">
        <f>SUMIFS(Concentrado!L$2:L$199,Concentrado!$A$2:$A$199,"="&amp;$A7,Concentrado!$B$2:$B$199, "=Durango")</f>
        <v>30</v>
      </c>
      <c r="L7" s="10">
        <f>SUMIFS(Concentrado!M$2:M$199,Concentrado!$A$2:$A$199,"="&amp;$A7,Concentrado!$B$2:$B$199, "=Durango")</f>
        <v>0</v>
      </c>
      <c r="M7" s="10">
        <f>SUMIFS(Concentrado!N$2:N$199,Concentrado!$A$2:$A$199,"="&amp;$A7,Concentrado!$B$2:$B$199, "=Durango")</f>
        <v>11379</v>
      </c>
      <c r="N7" s="10">
        <f>SUMIFS(Concentrado!O$2:O$199,Concentrado!$A$2:$A$199,"="&amp;$A7,Concentrado!$B$2:$B$199, "=Durango")</f>
        <v>147607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"=Guanajuato")</f>
        <v>164313</v>
      </c>
      <c r="C2" s="10">
        <f>SUMIFS(Concentrado!D$2:D$199,Concentrado!$A$2:$A$199,"="&amp;$A2,Concentrado!$B$2:$B$199, "=Guanajuato")</f>
        <v>2592</v>
      </c>
      <c r="D2" s="10">
        <f>SUMIFS(Concentrado!E$2:E$199,Concentrado!$A$2:$A$199,"="&amp;$A2,Concentrado!$B$2:$B$199, "=Guanajuato")</f>
        <v>1028</v>
      </c>
      <c r="E2" s="10">
        <f>SUMIFS(Concentrado!F$2:F$199,Concentrado!$A$2:$A$199,"="&amp;$A2,Concentrado!$B$2:$B$199, "=Guanajuato")</f>
        <v>15</v>
      </c>
      <c r="F2" s="10">
        <f>SUMIFS(Concentrado!G$2:G$199,Concentrado!$A$2:$A$199,"="&amp;$A2,Concentrado!$B$2:$B$199, "=Guanajuato")</f>
        <v>25</v>
      </c>
      <c r="G2" s="10">
        <f>SUMIFS(Concentrado!H$2:H$199,Concentrado!$A$2:$A$199,"="&amp;$A2,Concentrado!$B$2:$B$199, "=Guanajuato")</f>
        <v>12</v>
      </c>
      <c r="H2" s="10">
        <f>SUMIFS(Concentrado!I$2:I$199,Concentrado!$A$2:$A$199,"="&amp;$A2,Concentrado!$B$2:$B$199, "=Guanajuato")</f>
        <v>15</v>
      </c>
      <c r="I2" s="10">
        <f>SUMIFS(Concentrado!J$2:J$199,Concentrado!$A$2:$A$199,"="&amp;$A2,Concentrado!$B$2:$B$199, "=Guanajuato")</f>
        <v>99</v>
      </c>
      <c r="J2" s="10">
        <f>SUMIFS(Concentrado!K$2:K$199,Concentrado!$A$2:$A$199,"="&amp;$A2,Concentrado!$B$2:$B$199, "=Guanajuato")</f>
        <v>595702</v>
      </c>
      <c r="K2" s="10">
        <f>SUMIFS(Concentrado!L$2:L$199,Concentrado!$A$2:$A$199,"="&amp;$A2,Concentrado!$B$2:$B$199, "=Guanajuato")</f>
        <v>20</v>
      </c>
      <c r="L2" s="10">
        <f>SUMIFS(Concentrado!M$2:M$199,Concentrado!$A$2:$A$199,"="&amp;$A2,Concentrado!$B$2:$B$199, "=Guanajuato")</f>
        <v>0</v>
      </c>
      <c r="M2" s="10">
        <f>SUMIFS(Concentrado!N$2:N$199,Concentrado!$A$2:$A$199,"="&amp;$A2,Concentrado!$B$2:$B$199, "=Guanajuato")</f>
        <v>18506</v>
      </c>
      <c r="N2" s="10">
        <f>SUMIFS(Concentrado!O$2:O$199,Concentrado!$A$2:$A$199,"="&amp;$A2,Concentrado!$B$2:$B$199, "=Guanajuato")</f>
        <v>782327</v>
      </c>
    </row>
    <row r="3" spans="1:14" x14ac:dyDescent="0.25">
      <c r="A3" s="7">
        <v>2018</v>
      </c>
      <c r="B3" s="10">
        <f>SUMIFS(Concentrado!C$2:C$199,Concentrado!$A$2:$A$199,"="&amp;$A3,Concentrado!$B$2:$B$199, "=Guanajuato")</f>
        <v>171038</v>
      </c>
      <c r="C3" s="10">
        <f>SUMIFS(Concentrado!D$2:D$199,Concentrado!$A$2:$A$199,"="&amp;$A3,Concentrado!$B$2:$B$199, "=Guanajuato")</f>
        <v>3385</v>
      </c>
      <c r="D3" s="10">
        <f>SUMIFS(Concentrado!E$2:E$199,Concentrado!$A$2:$A$199,"="&amp;$A3,Concentrado!$B$2:$B$199, "=Guanajuato")</f>
        <v>1343</v>
      </c>
      <c r="E3" s="10">
        <f>SUMIFS(Concentrado!F$2:F$199,Concentrado!$A$2:$A$199,"="&amp;$A3,Concentrado!$B$2:$B$199, "=Guanajuato")</f>
        <v>14</v>
      </c>
      <c r="F3" s="10">
        <f>SUMIFS(Concentrado!G$2:G$199,Concentrado!$A$2:$A$199,"="&amp;$A3,Concentrado!$B$2:$B$199, "=Guanajuato")</f>
        <v>29</v>
      </c>
      <c r="G3" s="10">
        <f>SUMIFS(Concentrado!H$2:H$199,Concentrado!$A$2:$A$199,"="&amp;$A3,Concentrado!$B$2:$B$199, "=Guanajuato")</f>
        <v>15</v>
      </c>
      <c r="H3" s="10">
        <f>SUMIFS(Concentrado!I$2:I$199,Concentrado!$A$2:$A$199,"="&amp;$A3,Concentrado!$B$2:$B$199, "=Guanajuato")</f>
        <v>14</v>
      </c>
      <c r="I3" s="10">
        <f>SUMIFS(Concentrado!J$2:J$199,Concentrado!$A$2:$A$199,"="&amp;$A3,Concentrado!$B$2:$B$199, "=Guanajuato")</f>
        <v>69</v>
      </c>
      <c r="J3" s="10">
        <f>SUMIFS(Concentrado!K$2:K$199,Concentrado!$A$2:$A$199,"="&amp;$A3,Concentrado!$B$2:$B$199, "=Guanajuato")</f>
        <v>581512</v>
      </c>
      <c r="K3" s="10">
        <f>SUMIFS(Concentrado!L$2:L$199,Concentrado!$A$2:$A$199,"="&amp;$A3,Concentrado!$B$2:$B$199, "=Guanajuato")</f>
        <v>118</v>
      </c>
      <c r="L3" s="10">
        <f>SUMIFS(Concentrado!M$2:M$199,Concentrado!$A$2:$A$199,"="&amp;$A3,Concentrado!$B$2:$B$199, "=Guanajuato")</f>
        <v>0</v>
      </c>
      <c r="M3" s="10">
        <f>SUMIFS(Concentrado!N$2:N$199,Concentrado!$A$2:$A$199,"="&amp;$A3,Concentrado!$B$2:$B$199, "=Guanajuato")</f>
        <v>13227</v>
      </c>
      <c r="N3" s="10">
        <f>SUMIFS(Concentrado!O$2:O$199,Concentrado!$A$2:$A$199,"="&amp;$A3,Concentrado!$B$2:$B$199, "=Guanajuato")</f>
        <v>770764</v>
      </c>
    </row>
    <row r="4" spans="1:14" x14ac:dyDescent="0.25">
      <c r="A4" s="7">
        <v>2019</v>
      </c>
      <c r="B4" s="10">
        <f>SUMIFS(Concentrado!C$2:C$199,Concentrado!$A$2:$A$199,"="&amp;$A4,Concentrado!$B$2:$B$199, "=Guanajuato")</f>
        <v>187599</v>
      </c>
      <c r="C4" s="10">
        <f>SUMIFS(Concentrado!D$2:D$199,Concentrado!$A$2:$A$199,"="&amp;$A4,Concentrado!$B$2:$B$199, "=Guanajuato")</f>
        <v>5202</v>
      </c>
      <c r="D4" s="10">
        <f>SUMIFS(Concentrado!E$2:E$199,Concentrado!$A$2:$A$199,"="&amp;$A4,Concentrado!$B$2:$B$199, "=Guanajuato")</f>
        <v>2225</v>
      </c>
      <c r="E4" s="10">
        <f>SUMIFS(Concentrado!F$2:F$199,Concentrado!$A$2:$A$199,"="&amp;$A4,Concentrado!$B$2:$B$199, "=Guanajuato")</f>
        <v>22</v>
      </c>
      <c r="F4" s="10">
        <f>SUMIFS(Concentrado!G$2:G$199,Concentrado!$A$2:$A$199,"="&amp;$A4,Concentrado!$B$2:$B$199, "=Guanajuato")</f>
        <v>42</v>
      </c>
      <c r="G4" s="10">
        <f>SUMIFS(Concentrado!H$2:H$199,Concentrado!$A$2:$A$199,"="&amp;$A4,Concentrado!$B$2:$B$199, "=Guanajuato")</f>
        <v>15</v>
      </c>
      <c r="H4" s="10">
        <f>SUMIFS(Concentrado!I$2:I$199,Concentrado!$A$2:$A$199,"="&amp;$A4,Concentrado!$B$2:$B$199, "=Guanajuato")</f>
        <v>20</v>
      </c>
      <c r="I4" s="10">
        <f>SUMIFS(Concentrado!J$2:J$199,Concentrado!$A$2:$A$199,"="&amp;$A4,Concentrado!$B$2:$B$199, "=Guanajuato")</f>
        <v>38</v>
      </c>
      <c r="J4" s="10">
        <f>SUMIFS(Concentrado!K$2:K$199,Concentrado!$A$2:$A$199,"="&amp;$A4,Concentrado!$B$2:$B$199, "=Guanajuato")</f>
        <v>612115</v>
      </c>
      <c r="K4" s="10">
        <f>SUMIFS(Concentrado!L$2:L$199,Concentrado!$A$2:$A$199,"="&amp;$A4,Concentrado!$B$2:$B$199, "=Guanajuato")</f>
        <v>4</v>
      </c>
      <c r="L4" s="10">
        <f>SUMIFS(Concentrado!M$2:M$199,Concentrado!$A$2:$A$199,"="&amp;$A4,Concentrado!$B$2:$B$199, "=Guanajuato")</f>
        <v>0</v>
      </c>
      <c r="M4" s="10">
        <f>SUMIFS(Concentrado!N$2:N$199,Concentrado!$A$2:$A$199,"="&amp;$A4,Concentrado!$B$2:$B$199, "=Guanajuato")</f>
        <v>27879</v>
      </c>
      <c r="N4" s="10">
        <f>SUMIFS(Concentrado!O$2:O$199,Concentrado!$A$2:$A$199,"="&amp;$A4,Concentrado!$B$2:$B$199, "=Guanajuato")</f>
        <v>835161</v>
      </c>
    </row>
    <row r="5" spans="1:14" x14ac:dyDescent="0.25">
      <c r="A5" s="7">
        <v>2020</v>
      </c>
      <c r="B5" s="10">
        <f>SUMIFS(Concentrado!C$2:C$199,Concentrado!$A$2:$A$199,"="&amp;$A5,Concentrado!$B$2:$B$199, "=Guanajuato")</f>
        <v>411678</v>
      </c>
      <c r="C5" s="10">
        <f>SUMIFS(Concentrado!D$2:D$199,Concentrado!$A$2:$A$199,"="&amp;$A5,Concentrado!$B$2:$B$199, "=Guanajuato")</f>
        <v>4148</v>
      </c>
      <c r="D5" s="10">
        <f>SUMIFS(Concentrado!E$2:E$199,Concentrado!$A$2:$A$199,"="&amp;$A5,Concentrado!$B$2:$B$199, "=Guanajuato")</f>
        <v>1420</v>
      </c>
      <c r="E5" s="10">
        <f>SUMIFS(Concentrado!F$2:F$199,Concentrado!$A$2:$A$199,"="&amp;$A5,Concentrado!$B$2:$B$199, "=Guanajuato")</f>
        <v>26</v>
      </c>
      <c r="F5" s="10">
        <f>SUMIFS(Concentrado!G$2:G$199,Concentrado!$A$2:$A$199,"="&amp;$A5,Concentrado!$B$2:$B$199, "=Guanajuato")</f>
        <v>40</v>
      </c>
      <c r="G5" s="10">
        <f>SUMIFS(Concentrado!H$2:H$199,Concentrado!$A$2:$A$199,"="&amp;$A5,Concentrado!$B$2:$B$199, "=Guanajuato")</f>
        <v>11</v>
      </c>
      <c r="H5" s="10">
        <f>SUMIFS(Concentrado!I$2:I$199,Concentrado!$A$2:$A$199,"="&amp;$A5,Concentrado!$B$2:$B$199, "=Guanajuato")</f>
        <v>30</v>
      </c>
      <c r="I5" s="10">
        <f>SUMIFS(Concentrado!J$2:J$199,Concentrado!$A$2:$A$199,"="&amp;$A5,Concentrado!$B$2:$B$199, "=Guanajuato")</f>
        <v>38</v>
      </c>
      <c r="J5" s="10">
        <f>SUMIFS(Concentrado!K$2:K$199,Concentrado!$A$2:$A$199,"="&amp;$A5,Concentrado!$B$2:$B$199, "=Guanajuato")</f>
        <v>109451</v>
      </c>
      <c r="K5" s="10">
        <f>SUMIFS(Concentrado!L$2:L$199,Concentrado!$A$2:$A$199,"="&amp;$A5,Concentrado!$B$2:$B$199, "=Guanajuato")</f>
        <v>0</v>
      </c>
      <c r="L5" s="10">
        <f>SUMIFS(Concentrado!M$2:M$199,Concentrado!$A$2:$A$199,"="&amp;$A5,Concentrado!$B$2:$B$199, "=Guanajuato")</f>
        <v>0</v>
      </c>
      <c r="M5" s="10">
        <f>SUMIFS(Concentrado!N$2:N$199,Concentrado!$A$2:$A$199,"="&amp;$A5,Concentrado!$B$2:$B$199, "=Guanajuato")</f>
        <v>20216</v>
      </c>
      <c r="N5" s="10">
        <f>SUMIFS(Concentrado!O$2:O$199,Concentrado!$A$2:$A$199,"="&amp;$A5,Concentrado!$B$2:$B$199, "=Guanajuato")</f>
        <v>547058</v>
      </c>
    </row>
    <row r="6" spans="1:14" x14ac:dyDescent="0.25">
      <c r="A6" s="7">
        <v>2021</v>
      </c>
      <c r="B6" s="10">
        <f>SUMIFS(Concentrado!C$2:C$199,Concentrado!$A$2:$A$199,"="&amp;$A6,Concentrado!$B$2:$B$199, "=Guanajuato")</f>
        <v>426268</v>
      </c>
      <c r="C6" s="10">
        <f>SUMIFS(Concentrado!D$2:D$199,Concentrado!$A$2:$A$199,"="&amp;$A6,Concentrado!$B$2:$B$199, "=Guanajuato")</f>
        <v>2360</v>
      </c>
      <c r="D6" s="10">
        <f>SUMIFS(Concentrado!E$2:E$199,Concentrado!$A$2:$A$199,"="&amp;$A6,Concentrado!$B$2:$B$199, "=Guanajuato")</f>
        <v>732</v>
      </c>
      <c r="E6" s="10">
        <f>SUMIFS(Concentrado!F$2:F$199,Concentrado!$A$2:$A$199,"="&amp;$A6,Concentrado!$B$2:$B$199, "=Guanajuato")</f>
        <v>1</v>
      </c>
      <c r="F6" s="10">
        <f>SUMIFS(Concentrado!G$2:G$199,Concentrado!$A$2:$A$199,"="&amp;$A6,Concentrado!$B$2:$B$199, "=Guanajuato")</f>
        <v>17</v>
      </c>
      <c r="G6" s="10">
        <f>SUMIFS(Concentrado!H$2:H$199,Concentrado!$A$2:$A$199,"="&amp;$A6,Concentrado!$B$2:$B$199, "=Guanajuato")</f>
        <v>2</v>
      </c>
      <c r="H6" s="10">
        <f>SUMIFS(Concentrado!I$2:I$199,Concentrado!$A$2:$A$199,"="&amp;$A6,Concentrado!$B$2:$B$199, "=Guanajuato")</f>
        <v>13</v>
      </c>
      <c r="I6" s="10">
        <f>SUMIFS(Concentrado!J$2:J$199,Concentrado!$A$2:$A$199,"="&amp;$A6,Concentrado!$B$2:$B$199, "=Guanajuato")</f>
        <v>7</v>
      </c>
      <c r="J6" s="10">
        <f>SUMIFS(Concentrado!K$2:K$199,Concentrado!$A$2:$A$199,"="&amp;$A6,Concentrado!$B$2:$B$199, "=Guanajuato")</f>
        <v>63478</v>
      </c>
      <c r="K6" s="10">
        <f>SUMIFS(Concentrado!L$2:L$199,Concentrado!$A$2:$A$199,"="&amp;$A6,Concentrado!$B$2:$B$199, "=Guanajuato")</f>
        <v>20</v>
      </c>
      <c r="L6" s="10">
        <f>SUMIFS(Concentrado!M$2:M$199,Concentrado!$A$2:$A$199,"="&amp;$A6,Concentrado!$B$2:$B$199, "=Guanajuato")</f>
        <v>0</v>
      </c>
      <c r="M6" s="10">
        <f>SUMIFS(Concentrado!N$2:N$199,Concentrado!$A$2:$A$199,"="&amp;$A6,Concentrado!$B$2:$B$199, "=Guanajuato")</f>
        <v>12776</v>
      </c>
      <c r="N6" s="10">
        <f>SUMIFS(Concentrado!O$2:O$199,Concentrado!$A$2:$A$199,"="&amp;$A6,Concentrado!$B$2:$B$199, "=Guanajuato")</f>
        <v>505674</v>
      </c>
    </row>
    <row r="7" spans="1:14" x14ac:dyDescent="0.25">
      <c r="A7" s="7">
        <v>2022</v>
      </c>
      <c r="B7" s="10">
        <f>SUMIFS(Concentrado!C$2:C$199,Concentrado!$A$2:$A$199,"="&amp;$A7,Concentrado!$B$2:$B$199, "=Guanajuato")</f>
        <v>555134</v>
      </c>
      <c r="C7" s="10">
        <f>SUMIFS(Concentrado!D$2:D$199,Concentrado!$A$2:$A$199,"="&amp;$A7,Concentrado!$B$2:$B$199, "=Guanajuato")</f>
        <v>3442</v>
      </c>
      <c r="D7" s="10">
        <f>SUMIFS(Concentrado!E$2:E$199,Concentrado!$A$2:$A$199,"="&amp;$A7,Concentrado!$B$2:$B$199, "=Guanajuato")</f>
        <v>825</v>
      </c>
      <c r="E7" s="10">
        <f>SUMIFS(Concentrado!F$2:F$199,Concentrado!$A$2:$A$199,"="&amp;$A7,Concentrado!$B$2:$B$199, "=Guanajuato")</f>
        <v>5</v>
      </c>
      <c r="F7" s="10">
        <f>SUMIFS(Concentrado!G$2:G$199,Concentrado!$A$2:$A$199,"="&amp;$A7,Concentrado!$B$2:$B$199, "=Guanajuato")</f>
        <v>36</v>
      </c>
      <c r="G7" s="10">
        <f>SUMIFS(Concentrado!H$2:H$199,Concentrado!$A$2:$A$199,"="&amp;$A7,Concentrado!$B$2:$B$199, "=Guanajuato")</f>
        <v>1</v>
      </c>
      <c r="H7" s="10">
        <f>SUMIFS(Concentrado!I$2:I$199,Concentrado!$A$2:$A$199,"="&amp;$A7,Concentrado!$B$2:$B$199, "=Guanajuato")</f>
        <v>28</v>
      </c>
      <c r="I7" s="10">
        <f>SUMIFS(Concentrado!J$2:J$199,Concentrado!$A$2:$A$199,"="&amp;$A7,Concentrado!$B$2:$B$199, "=Guanajuato")</f>
        <v>1</v>
      </c>
      <c r="J7" s="10">
        <f>SUMIFS(Concentrado!K$2:K$199,Concentrado!$A$2:$A$199,"="&amp;$A7,Concentrado!$B$2:$B$199, "=Guanajuato")</f>
        <v>29908</v>
      </c>
      <c r="K7" s="10">
        <f>SUMIFS(Concentrado!L$2:L$199,Concentrado!$A$2:$A$199,"="&amp;$A7,Concentrado!$B$2:$B$199, "=Guanajuato")</f>
        <v>18</v>
      </c>
      <c r="L7" s="10">
        <f>SUMIFS(Concentrado!M$2:M$199,Concentrado!$A$2:$A$199,"="&amp;$A7,Concentrado!$B$2:$B$199, "=Guanajuato")</f>
        <v>0</v>
      </c>
      <c r="M7" s="10">
        <f>SUMIFS(Concentrado!N$2:N$199,Concentrado!$A$2:$A$199,"="&amp;$A7,Concentrado!$B$2:$B$199, "=Guanajuato")</f>
        <v>15925</v>
      </c>
      <c r="N7" s="10">
        <f>SUMIFS(Concentrado!O$2:O$199,Concentrado!$A$2:$A$199,"="&amp;$A7,Concentrado!$B$2:$B$199, "=Guanajuato")</f>
        <v>605323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"=Guerrero")</f>
        <v>28173</v>
      </c>
      <c r="C2" s="10">
        <f>SUMIFS(Concentrado!D$2:D$199,Concentrado!$A$2:$A$199,"="&amp;$A2,Concentrado!$B$2:$B$199, "=Guerrero")</f>
        <v>50</v>
      </c>
      <c r="D2" s="10">
        <f>SUMIFS(Concentrado!E$2:E$199,Concentrado!$A$2:$A$199,"="&amp;$A2,Concentrado!$B$2:$B$199, "=Guerrero")</f>
        <v>114</v>
      </c>
      <c r="E2" s="10">
        <f>SUMIFS(Concentrado!F$2:F$199,Concentrado!$A$2:$A$199,"="&amp;$A2,Concentrado!$B$2:$B$199, "=Guerrero")</f>
        <v>3</v>
      </c>
      <c r="F2" s="10">
        <f>SUMIFS(Concentrado!G$2:G$199,Concentrado!$A$2:$A$199,"="&amp;$A2,Concentrado!$B$2:$B$199, "=Guerrero")</f>
        <v>6</v>
      </c>
      <c r="G2" s="10">
        <f>SUMIFS(Concentrado!H$2:H$199,Concentrado!$A$2:$A$199,"="&amp;$A2,Concentrado!$B$2:$B$199, "=Guerrero")</f>
        <v>2</v>
      </c>
      <c r="H2" s="10">
        <f>SUMIFS(Concentrado!I$2:I$199,Concentrado!$A$2:$A$199,"="&amp;$A2,Concentrado!$B$2:$B$199, "=Guerrero")</f>
        <v>4</v>
      </c>
      <c r="I2" s="10">
        <f>SUMIFS(Concentrado!J$2:J$199,Concentrado!$A$2:$A$199,"="&amp;$A2,Concentrado!$B$2:$B$199, "=Guerrero")</f>
        <v>46</v>
      </c>
      <c r="J2" s="10">
        <f>SUMIFS(Concentrado!K$2:K$199,Concentrado!$A$2:$A$199,"="&amp;$A2,Concentrado!$B$2:$B$199, "=Guerrero")</f>
        <v>70042</v>
      </c>
      <c r="K2" s="10">
        <f>SUMIFS(Concentrado!L$2:L$199,Concentrado!$A$2:$A$199,"="&amp;$A2,Concentrado!$B$2:$B$199, "=Guerrero")</f>
        <v>1</v>
      </c>
      <c r="L2" s="10">
        <f>SUMIFS(Concentrado!M$2:M$199,Concentrado!$A$2:$A$199,"="&amp;$A2,Concentrado!$B$2:$B$199, "=Guerrero")</f>
        <v>0</v>
      </c>
      <c r="M2" s="10">
        <f>SUMIFS(Concentrado!N$2:N$199,Concentrado!$A$2:$A$199,"="&amp;$A2,Concentrado!$B$2:$B$199, "=Guerrero")</f>
        <v>62251</v>
      </c>
      <c r="N2" s="10">
        <f>SUMIFS(Concentrado!O$2:O$199,Concentrado!$A$2:$A$199,"="&amp;$A2,Concentrado!$B$2:$B$199, "=Guerrero")</f>
        <v>160692</v>
      </c>
    </row>
    <row r="3" spans="1:14" x14ac:dyDescent="0.25">
      <c r="A3" s="7">
        <v>2018</v>
      </c>
      <c r="B3" s="10">
        <f>SUMIFS(Concentrado!C$2:C$199,Concentrado!$A$2:$A$199,"="&amp;$A3,Concentrado!$B$2:$B$199, "=Guerrero")</f>
        <v>18116</v>
      </c>
      <c r="C3" s="10">
        <f>SUMIFS(Concentrado!D$2:D$199,Concentrado!$A$2:$A$199,"="&amp;$A3,Concentrado!$B$2:$B$199, "=Guerrero")</f>
        <v>51</v>
      </c>
      <c r="D3" s="10">
        <f>SUMIFS(Concentrado!E$2:E$199,Concentrado!$A$2:$A$199,"="&amp;$A3,Concentrado!$B$2:$B$199, "=Guerrero")</f>
        <v>55</v>
      </c>
      <c r="E3" s="10">
        <f>SUMIFS(Concentrado!F$2:F$199,Concentrado!$A$2:$A$199,"="&amp;$A3,Concentrado!$B$2:$B$199, "=Guerrero")</f>
        <v>0</v>
      </c>
      <c r="F3" s="10">
        <f>SUMIFS(Concentrado!G$2:G$199,Concentrado!$A$2:$A$199,"="&amp;$A3,Concentrado!$B$2:$B$199, "=Guerrero")</f>
        <v>5</v>
      </c>
      <c r="G3" s="10">
        <f>SUMIFS(Concentrado!H$2:H$199,Concentrado!$A$2:$A$199,"="&amp;$A3,Concentrado!$B$2:$B$199, "=Guerrero")</f>
        <v>4</v>
      </c>
      <c r="H3" s="10">
        <f>SUMIFS(Concentrado!I$2:I$199,Concentrado!$A$2:$A$199,"="&amp;$A3,Concentrado!$B$2:$B$199, "=Guerrero")</f>
        <v>12</v>
      </c>
      <c r="I3" s="10">
        <f>SUMIFS(Concentrado!J$2:J$199,Concentrado!$A$2:$A$199,"="&amp;$A3,Concentrado!$B$2:$B$199, "=Guerrero")</f>
        <v>50</v>
      </c>
      <c r="J3" s="10">
        <f>SUMIFS(Concentrado!K$2:K$199,Concentrado!$A$2:$A$199,"="&amp;$A3,Concentrado!$B$2:$B$199, "=Guerrero")</f>
        <v>84471</v>
      </c>
      <c r="K3" s="10">
        <f>SUMIFS(Concentrado!L$2:L$199,Concentrado!$A$2:$A$199,"="&amp;$A3,Concentrado!$B$2:$B$199, "=Guerrero")</f>
        <v>1</v>
      </c>
      <c r="L3" s="10">
        <f>SUMIFS(Concentrado!M$2:M$199,Concentrado!$A$2:$A$199,"="&amp;$A3,Concentrado!$B$2:$B$199, "=Guerrero")</f>
        <v>0</v>
      </c>
      <c r="M3" s="10">
        <f>SUMIFS(Concentrado!N$2:N$199,Concentrado!$A$2:$A$199,"="&amp;$A3,Concentrado!$B$2:$B$199, "=Guerrero")</f>
        <v>40527</v>
      </c>
      <c r="N3" s="10">
        <f>SUMIFS(Concentrado!O$2:O$199,Concentrado!$A$2:$A$199,"="&amp;$A3,Concentrado!$B$2:$B$199, "=Guerrero")</f>
        <v>143292</v>
      </c>
    </row>
    <row r="4" spans="1:14" x14ac:dyDescent="0.25">
      <c r="A4" s="7">
        <v>2019</v>
      </c>
      <c r="B4" s="10">
        <f>SUMIFS(Concentrado!C$2:C$199,Concentrado!$A$2:$A$199,"="&amp;$A4,Concentrado!$B$2:$B$199, "=Guerrero")</f>
        <v>33204</v>
      </c>
      <c r="C4" s="10">
        <f>SUMIFS(Concentrado!D$2:D$199,Concentrado!$A$2:$A$199,"="&amp;$A4,Concentrado!$B$2:$B$199, "=Guerrero")</f>
        <v>95</v>
      </c>
      <c r="D4" s="10">
        <f>SUMIFS(Concentrado!E$2:E$199,Concentrado!$A$2:$A$199,"="&amp;$A4,Concentrado!$B$2:$B$199, "=Guerrero")</f>
        <v>607</v>
      </c>
      <c r="E4" s="10">
        <f>SUMIFS(Concentrado!F$2:F$199,Concentrado!$A$2:$A$199,"="&amp;$A4,Concentrado!$B$2:$B$199, "=Guerrero")</f>
        <v>8</v>
      </c>
      <c r="F4" s="10">
        <f>SUMIFS(Concentrado!G$2:G$199,Concentrado!$A$2:$A$199,"="&amp;$A4,Concentrado!$B$2:$B$199, "=Guerrero")</f>
        <v>23</v>
      </c>
      <c r="G4" s="10">
        <f>SUMIFS(Concentrado!H$2:H$199,Concentrado!$A$2:$A$199,"="&amp;$A4,Concentrado!$B$2:$B$199, "=Guerrero")</f>
        <v>7</v>
      </c>
      <c r="H4" s="10">
        <f>SUMIFS(Concentrado!I$2:I$199,Concentrado!$A$2:$A$199,"="&amp;$A4,Concentrado!$B$2:$B$199, "=Guerrero")</f>
        <v>1</v>
      </c>
      <c r="I4" s="10">
        <f>SUMIFS(Concentrado!J$2:J$199,Concentrado!$A$2:$A$199,"="&amp;$A4,Concentrado!$B$2:$B$199, "=Guerrero")</f>
        <v>247</v>
      </c>
      <c r="J4" s="10">
        <f>SUMIFS(Concentrado!K$2:K$199,Concentrado!$A$2:$A$199,"="&amp;$A4,Concentrado!$B$2:$B$199, "=Guerrero")</f>
        <v>107167</v>
      </c>
      <c r="K4" s="10">
        <f>SUMIFS(Concentrado!L$2:L$199,Concentrado!$A$2:$A$199,"="&amp;$A4,Concentrado!$B$2:$B$199, "=Guerrero")</f>
        <v>2</v>
      </c>
      <c r="L4" s="10">
        <f>SUMIFS(Concentrado!M$2:M$199,Concentrado!$A$2:$A$199,"="&amp;$A4,Concentrado!$B$2:$B$199, "=Guerrero")</f>
        <v>0</v>
      </c>
      <c r="M4" s="10">
        <f>SUMIFS(Concentrado!N$2:N$199,Concentrado!$A$2:$A$199,"="&amp;$A4,Concentrado!$B$2:$B$199, "=Guerrero")</f>
        <v>35077</v>
      </c>
      <c r="N4" s="10">
        <f>SUMIFS(Concentrado!O$2:O$199,Concentrado!$A$2:$A$199,"="&amp;$A4,Concentrado!$B$2:$B$199, "=Guerrero")</f>
        <v>176438</v>
      </c>
    </row>
    <row r="5" spans="1:14" x14ac:dyDescent="0.25">
      <c r="A5" s="7">
        <v>2020</v>
      </c>
      <c r="B5" s="10">
        <f>SUMIFS(Concentrado!C$2:C$199,Concentrado!$A$2:$A$199,"="&amp;$A5,Concentrado!$B$2:$B$199, "=Guerrero")</f>
        <v>30017</v>
      </c>
      <c r="C5" s="10">
        <f>SUMIFS(Concentrado!D$2:D$199,Concentrado!$A$2:$A$199,"="&amp;$A5,Concentrado!$B$2:$B$199, "=Guerrero")</f>
        <v>32</v>
      </c>
      <c r="D5" s="10">
        <f>SUMIFS(Concentrado!E$2:E$199,Concentrado!$A$2:$A$199,"="&amp;$A5,Concentrado!$B$2:$B$199, "=Guerrero")</f>
        <v>51</v>
      </c>
      <c r="E5" s="10">
        <f>SUMIFS(Concentrado!F$2:F$199,Concentrado!$A$2:$A$199,"="&amp;$A5,Concentrado!$B$2:$B$199, "=Guerrero")</f>
        <v>0</v>
      </c>
      <c r="F5" s="10">
        <f>SUMIFS(Concentrado!G$2:G$199,Concentrado!$A$2:$A$199,"="&amp;$A5,Concentrado!$B$2:$B$199, "=Guerrero")</f>
        <v>13</v>
      </c>
      <c r="G5" s="10">
        <f>SUMIFS(Concentrado!H$2:H$199,Concentrado!$A$2:$A$199,"="&amp;$A5,Concentrado!$B$2:$B$199, "=Guerrero")</f>
        <v>1</v>
      </c>
      <c r="H5" s="10">
        <f>SUMIFS(Concentrado!I$2:I$199,Concentrado!$A$2:$A$199,"="&amp;$A5,Concentrado!$B$2:$B$199, "=Guerrero")</f>
        <v>1</v>
      </c>
      <c r="I5" s="10">
        <f>SUMIFS(Concentrado!J$2:J$199,Concentrado!$A$2:$A$199,"="&amp;$A5,Concentrado!$B$2:$B$199, "=Guerrero")</f>
        <v>6</v>
      </c>
      <c r="J5" s="10">
        <f>SUMIFS(Concentrado!K$2:K$199,Concentrado!$A$2:$A$199,"="&amp;$A5,Concentrado!$B$2:$B$199, "=Guerrero")</f>
        <v>48749</v>
      </c>
      <c r="K5" s="10">
        <f>SUMIFS(Concentrado!L$2:L$199,Concentrado!$A$2:$A$199,"="&amp;$A5,Concentrado!$B$2:$B$199, "=Guerrero")</f>
        <v>2083</v>
      </c>
      <c r="L5" s="10">
        <f>SUMIFS(Concentrado!M$2:M$199,Concentrado!$A$2:$A$199,"="&amp;$A5,Concentrado!$B$2:$B$199, "=Guerrero")</f>
        <v>287</v>
      </c>
      <c r="M5" s="10">
        <f>SUMIFS(Concentrado!N$2:N$199,Concentrado!$A$2:$A$199,"="&amp;$A5,Concentrado!$B$2:$B$199, "=Guerrero")</f>
        <v>27550</v>
      </c>
      <c r="N5" s="10">
        <f>SUMIFS(Concentrado!O$2:O$199,Concentrado!$A$2:$A$199,"="&amp;$A5,Concentrado!$B$2:$B$199, "=Guerrero")</f>
        <v>108790</v>
      </c>
    </row>
    <row r="6" spans="1:14" x14ac:dyDescent="0.25">
      <c r="A6" s="7">
        <v>2021</v>
      </c>
      <c r="B6" s="10">
        <f>SUMIFS(Concentrado!C$2:C$199,Concentrado!$A$2:$A$199,"="&amp;$A6,Concentrado!$B$2:$B$199, "=Guerrero")</f>
        <v>25554</v>
      </c>
      <c r="C6" s="10">
        <f>SUMIFS(Concentrado!D$2:D$199,Concentrado!$A$2:$A$199,"="&amp;$A6,Concentrado!$B$2:$B$199, "=Guerrero")</f>
        <v>51</v>
      </c>
      <c r="D6" s="10">
        <f>SUMIFS(Concentrado!E$2:E$199,Concentrado!$A$2:$A$199,"="&amp;$A6,Concentrado!$B$2:$B$199, "=Guerrero")</f>
        <v>70</v>
      </c>
      <c r="E6" s="10">
        <f>SUMIFS(Concentrado!F$2:F$199,Concentrado!$A$2:$A$199,"="&amp;$A6,Concentrado!$B$2:$B$199, "=Guerrero")</f>
        <v>0</v>
      </c>
      <c r="F6" s="10">
        <f>SUMIFS(Concentrado!G$2:G$199,Concentrado!$A$2:$A$199,"="&amp;$A6,Concentrado!$B$2:$B$199, "=Guerrero")</f>
        <v>12</v>
      </c>
      <c r="G6" s="10">
        <f>SUMIFS(Concentrado!H$2:H$199,Concentrado!$A$2:$A$199,"="&amp;$A6,Concentrado!$B$2:$B$199, "=Guerrero")</f>
        <v>5</v>
      </c>
      <c r="H6" s="10">
        <f>SUMIFS(Concentrado!I$2:I$199,Concentrado!$A$2:$A$199,"="&amp;$A6,Concentrado!$B$2:$B$199, "=Guerrero")</f>
        <v>0</v>
      </c>
      <c r="I6" s="10">
        <f>SUMIFS(Concentrado!J$2:J$199,Concentrado!$A$2:$A$199,"="&amp;$A6,Concentrado!$B$2:$B$199, "=Guerrero")</f>
        <v>1</v>
      </c>
      <c r="J6" s="10">
        <f>SUMIFS(Concentrado!K$2:K$199,Concentrado!$A$2:$A$199,"="&amp;$A6,Concentrado!$B$2:$B$199, "=Guerrero")</f>
        <v>55858</v>
      </c>
      <c r="K6" s="10">
        <f>SUMIFS(Concentrado!L$2:L$199,Concentrado!$A$2:$A$199,"="&amp;$A6,Concentrado!$B$2:$B$199, "=Guerrero")</f>
        <v>222</v>
      </c>
      <c r="L6" s="10">
        <f>SUMIFS(Concentrado!M$2:M$199,Concentrado!$A$2:$A$199,"="&amp;$A6,Concentrado!$B$2:$B$199, "=Guerrero")</f>
        <v>0</v>
      </c>
      <c r="M6" s="10">
        <f>SUMIFS(Concentrado!N$2:N$199,Concentrado!$A$2:$A$199,"="&amp;$A6,Concentrado!$B$2:$B$199, "=Guerrero")</f>
        <v>28960</v>
      </c>
      <c r="N6" s="10">
        <f>SUMIFS(Concentrado!O$2:O$199,Concentrado!$A$2:$A$199,"="&amp;$A6,Concentrado!$B$2:$B$199, "=Guerrero")</f>
        <v>110733</v>
      </c>
    </row>
    <row r="7" spans="1:14" x14ac:dyDescent="0.25">
      <c r="A7" s="7">
        <v>2022</v>
      </c>
      <c r="B7" s="10">
        <f>SUMIFS(Concentrado!C$2:C$199,Concentrado!$A$2:$A$199,"="&amp;$A7,Concentrado!$B$2:$B$199, "=Guerrero")</f>
        <v>30535</v>
      </c>
      <c r="C7" s="10">
        <f>SUMIFS(Concentrado!D$2:D$199,Concentrado!$A$2:$A$199,"="&amp;$A7,Concentrado!$B$2:$B$199, "=Guerrero")</f>
        <v>264</v>
      </c>
      <c r="D7" s="10">
        <f>SUMIFS(Concentrado!E$2:E$199,Concentrado!$A$2:$A$199,"="&amp;$A7,Concentrado!$B$2:$B$199, "=Guerrero")</f>
        <v>222</v>
      </c>
      <c r="E7" s="10">
        <f>SUMIFS(Concentrado!F$2:F$199,Concentrado!$A$2:$A$199,"="&amp;$A7,Concentrado!$B$2:$B$199, "=Guerrero")</f>
        <v>0</v>
      </c>
      <c r="F7" s="10">
        <f>SUMIFS(Concentrado!G$2:G$199,Concentrado!$A$2:$A$199,"="&amp;$A7,Concentrado!$B$2:$B$199, "=Guerrero")</f>
        <v>32</v>
      </c>
      <c r="G7" s="10">
        <f>SUMIFS(Concentrado!H$2:H$199,Concentrado!$A$2:$A$199,"="&amp;$A7,Concentrado!$B$2:$B$199, "=Guerrero")</f>
        <v>2</v>
      </c>
      <c r="H7" s="10">
        <f>SUMIFS(Concentrado!I$2:I$199,Concentrado!$A$2:$A$199,"="&amp;$A7,Concentrado!$B$2:$B$199, "=Guerrero")</f>
        <v>2</v>
      </c>
      <c r="I7" s="10">
        <f>SUMIFS(Concentrado!J$2:J$199,Concentrado!$A$2:$A$199,"="&amp;$A7,Concentrado!$B$2:$B$199, "=Guerrero")</f>
        <v>0</v>
      </c>
      <c r="J7" s="10">
        <f>SUMIFS(Concentrado!K$2:K$199,Concentrado!$A$2:$A$199,"="&amp;$A7,Concentrado!$B$2:$B$199, "=Guerrero")</f>
        <v>84260</v>
      </c>
      <c r="K7" s="10">
        <f>SUMIFS(Concentrado!L$2:L$199,Concentrado!$A$2:$A$199,"="&amp;$A7,Concentrado!$B$2:$B$199, "=Guerrero")</f>
        <v>946</v>
      </c>
      <c r="L7" s="10">
        <f>SUMIFS(Concentrado!M$2:M$199,Concentrado!$A$2:$A$199,"="&amp;$A7,Concentrado!$B$2:$B$199, "=Guerrero")</f>
        <v>0</v>
      </c>
      <c r="M7" s="10">
        <f>SUMIFS(Concentrado!N$2:N$199,Concentrado!$A$2:$A$199,"="&amp;$A7,Concentrado!$B$2:$B$199, "=Guerrero")</f>
        <v>24740</v>
      </c>
      <c r="N7" s="10">
        <f>SUMIFS(Concentrado!O$2:O$199,Concentrado!$A$2:$A$199,"="&amp;$A7,Concentrado!$B$2:$B$199, "=Guerrero")</f>
        <v>141003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"=Hidalgo")</f>
        <v>43239</v>
      </c>
      <c r="C2" s="10">
        <f>SUMIFS(Concentrado!D$2:D$199,Concentrado!$A$2:$A$199,"="&amp;$A2,Concentrado!$B$2:$B$199, "=Hidalgo")</f>
        <v>184</v>
      </c>
      <c r="D2" s="10">
        <f>SUMIFS(Concentrado!E$2:E$199,Concentrado!$A$2:$A$199,"="&amp;$A2,Concentrado!$B$2:$B$199, "=Hidalgo")</f>
        <v>152</v>
      </c>
      <c r="E2" s="10">
        <f>SUMIFS(Concentrado!F$2:F$199,Concentrado!$A$2:$A$199,"="&amp;$A2,Concentrado!$B$2:$B$199, "=Hidalgo")</f>
        <v>19</v>
      </c>
      <c r="F2" s="10">
        <f>SUMIFS(Concentrado!G$2:G$199,Concentrado!$A$2:$A$199,"="&amp;$A2,Concentrado!$B$2:$B$199, "=Hidalgo")</f>
        <v>6</v>
      </c>
      <c r="G2" s="10">
        <f>SUMIFS(Concentrado!H$2:H$199,Concentrado!$A$2:$A$199,"="&amp;$A2,Concentrado!$B$2:$B$199, "=Hidalgo")</f>
        <v>11</v>
      </c>
      <c r="H2" s="10">
        <f>SUMIFS(Concentrado!I$2:I$199,Concentrado!$A$2:$A$199,"="&amp;$A2,Concentrado!$B$2:$B$199, "=Hidalgo")</f>
        <v>12</v>
      </c>
      <c r="I2" s="10">
        <f>SUMIFS(Concentrado!J$2:J$199,Concentrado!$A$2:$A$199,"="&amp;$A2,Concentrado!$B$2:$B$199, "=Hidalgo")</f>
        <v>121</v>
      </c>
      <c r="J2" s="10">
        <f>SUMIFS(Concentrado!K$2:K$199,Concentrado!$A$2:$A$199,"="&amp;$A2,Concentrado!$B$2:$B$199, "=Hidalgo")</f>
        <v>129795</v>
      </c>
      <c r="K2" s="10">
        <f>SUMIFS(Concentrado!L$2:L$199,Concentrado!$A$2:$A$199,"="&amp;$A2,Concentrado!$B$2:$B$199, "=Hidalgo")</f>
        <v>135</v>
      </c>
      <c r="L2" s="10">
        <f>SUMIFS(Concentrado!M$2:M$199,Concentrado!$A$2:$A$199,"="&amp;$A2,Concentrado!$B$2:$B$199, "=Hidalgo")</f>
        <v>0</v>
      </c>
      <c r="M2" s="10">
        <f>SUMIFS(Concentrado!N$2:N$199,Concentrado!$A$2:$A$199,"="&amp;$A2,Concentrado!$B$2:$B$199, "=Hidalgo")</f>
        <v>93947</v>
      </c>
      <c r="N2" s="10">
        <f>SUMIFS(Concentrado!O$2:O$199,Concentrado!$A$2:$A$199,"="&amp;$A2,Concentrado!$B$2:$B$199, "=Hidalgo")</f>
        <v>267621</v>
      </c>
    </row>
    <row r="3" spans="1:14" x14ac:dyDescent="0.25">
      <c r="A3" s="7">
        <v>2018</v>
      </c>
      <c r="B3" s="10">
        <f>SUMIFS(Concentrado!C$2:C$199,Concentrado!$A$2:$A$199,"="&amp;$A3,Concentrado!$B$2:$B$199, "=Hidalgo")</f>
        <v>40024</v>
      </c>
      <c r="C3" s="10">
        <f>SUMIFS(Concentrado!D$2:D$199,Concentrado!$A$2:$A$199,"="&amp;$A3,Concentrado!$B$2:$B$199, "=Hidalgo")</f>
        <v>278</v>
      </c>
      <c r="D3" s="10">
        <f>SUMIFS(Concentrado!E$2:E$199,Concentrado!$A$2:$A$199,"="&amp;$A3,Concentrado!$B$2:$B$199, "=Hidalgo")</f>
        <v>200</v>
      </c>
      <c r="E3" s="10">
        <f>SUMIFS(Concentrado!F$2:F$199,Concentrado!$A$2:$A$199,"="&amp;$A3,Concentrado!$B$2:$B$199, "=Hidalgo")</f>
        <v>21</v>
      </c>
      <c r="F3" s="10">
        <f>SUMIFS(Concentrado!G$2:G$199,Concentrado!$A$2:$A$199,"="&amp;$A3,Concentrado!$B$2:$B$199, "=Hidalgo")</f>
        <v>13</v>
      </c>
      <c r="G3" s="10">
        <f>SUMIFS(Concentrado!H$2:H$199,Concentrado!$A$2:$A$199,"="&amp;$A3,Concentrado!$B$2:$B$199, "=Hidalgo")</f>
        <v>23</v>
      </c>
      <c r="H3" s="10">
        <f>SUMIFS(Concentrado!I$2:I$199,Concentrado!$A$2:$A$199,"="&amp;$A3,Concentrado!$B$2:$B$199, "=Hidalgo")</f>
        <v>19</v>
      </c>
      <c r="I3" s="10">
        <f>SUMIFS(Concentrado!J$2:J$199,Concentrado!$A$2:$A$199,"="&amp;$A3,Concentrado!$B$2:$B$199, "=Hidalgo")</f>
        <v>93</v>
      </c>
      <c r="J3" s="10">
        <f>SUMIFS(Concentrado!K$2:K$199,Concentrado!$A$2:$A$199,"="&amp;$A3,Concentrado!$B$2:$B$199, "=Hidalgo")</f>
        <v>97716</v>
      </c>
      <c r="K3" s="10">
        <f>SUMIFS(Concentrado!L$2:L$199,Concentrado!$A$2:$A$199,"="&amp;$A3,Concentrado!$B$2:$B$199, "=Hidalgo")</f>
        <v>46</v>
      </c>
      <c r="L3" s="10">
        <f>SUMIFS(Concentrado!M$2:M$199,Concentrado!$A$2:$A$199,"="&amp;$A3,Concentrado!$B$2:$B$199, "=Hidalgo")</f>
        <v>0</v>
      </c>
      <c r="M3" s="10">
        <f>SUMIFS(Concentrado!N$2:N$199,Concentrado!$A$2:$A$199,"="&amp;$A3,Concentrado!$B$2:$B$199, "=Hidalgo")</f>
        <v>92540</v>
      </c>
      <c r="N3" s="10">
        <f>SUMIFS(Concentrado!O$2:O$199,Concentrado!$A$2:$A$199,"="&amp;$A3,Concentrado!$B$2:$B$199, "=Hidalgo")</f>
        <v>230973</v>
      </c>
    </row>
    <row r="4" spans="1:14" x14ac:dyDescent="0.25">
      <c r="A4" s="7">
        <v>2019</v>
      </c>
      <c r="B4" s="10">
        <f>SUMIFS(Concentrado!C$2:C$199,Concentrado!$A$2:$A$199,"="&amp;$A4,Concentrado!$B$2:$B$199, "=Hidalgo")</f>
        <v>52888</v>
      </c>
      <c r="C4" s="10">
        <f>SUMIFS(Concentrado!D$2:D$199,Concentrado!$A$2:$A$199,"="&amp;$A4,Concentrado!$B$2:$B$199, "=Hidalgo")</f>
        <v>250</v>
      </c>
      <c r="D4" s="10">
        <f>SUMIFS(Concentrado!E$2:E$199,Concentrado!$A$2:$A$199,"="&amp;$A4,Concentrado!$B$2:$B$199, "=Hidalgo")</f>
        <v>306</v>
      </c>
      <c r="E4" s="10">
        <f>SUMIFS(Concentrado!F$2:F$199,Concentrado!$A$2:$A$199,"="&amp;$A4,Concentrado!$B$2:$B$199, "=Hidalgo")</f>
        <v>20</v>
      </c>
      <c r="F4" s="10">
        <f>SUMIFS(Concentrado!G$2:G$199,Concentrado!$A$2:$A$199,"="&amp;$A4,Concentrado!$B$2:$B$199, "=Hidalgo")</f>
        <v>13</v>
      </c>
      <c r="G4" s="10">
        <f>SUMIFS(Concentrado!H$2:H$199,Concentrado!$A$2:$A$199,"="&amp;$A4,Concentrado!$B$2:$B$199, "=Hidalgo")</f>
        <v>9</v>
      </c>
      <c r="H4" s="10">
        <f>SUMIFS(Concentrado!I$2:I$199,Concentrado!$A$2:$A$199,"="&amp;$A4,Concentrado!$B$2:$B$199, "=Hidalgo")</f>
        <v>16</v>
      </c>
      <c r="I4" s="10">
        <f>SUMIFS(Concentrado!J$2:J$199,Concentrado!$A$2:$A$199,"="&amp;$A4,Concentrado!$B$2:$B$199, "=Hidalgo")</f>
        <v>82</v>
      </c>
      <c r="J4" s="10">
        <f>SUMIFS(Concentrado!K$2:K$199,Concentrado!$A$2:$A$199,"="&amp;$A4,Concentrado!$B$2:$B$199, "=Hidalgo")</f>
        <v>129049</v>
      </c>
      <c r="K4" s="10">
        <f>SUMIFS(Concentrado!L$2:L$199,Concentrado!$A$2:$A$199,"="&amp;$A4,Concentrado!$B$2:$B$199, "=Hidalgo")</f>
        <v>36</v>
      </c>
      <c r="L4" s="10">
        <f>SUMIFS(Concentrado!M$2:M$199,Concentrado!$A$2:$A$199,"="&amp;$A4,Concentrado!$B$2:$B$199, "=Hidalgo")</f>
        <v>0</v>
      </c>
      <c r="M4" s="10">
        <f>SUMIFS(Concentrado!N$2:N$199,Concentrado!$A$2:$A$199,"="&amp;$A4,Concentrado!$B$2:$B$199, "=Hidalgo")</f>
        <v>61259</v>
      </c>
      <c r="N4" s="10">
        <f>SUMIFS(Concentrado!O$2:O$199,Concentrado!$A$2:$A$199,"="&amp;$A4,Concentrado!$B$2:$B$199, "=Hidalgo")</f>
        <v>243928</v>
      </c>
    </row>
    <row r="5" spans="1:14" x14ac:dyDescent="0.25">
      <c r="A5" s="7">
        <v>2020</v>
      </c>
      <c r="B5" s="10">
        <f>SUMIFS(Concentrado!C$2:C$199,Concentrado!$A$2:$A$199,"="&amp;$A5,Concentrado!$B$2:$B$199, "=Hidalgo")</f>
        <v>60708</v>
      </c>
      <c r="C5" s="10">
        <f>SUMIFS(Concentrado!D$2:D$199,Concentrado!$A$2:$A$199,"="&amp;$A5,Concentrado!$B$2:$B$199, "=Hidalgo")</f>
        <v>204</v>
      </c>
      <c r="D5" s="10">
        <f>SUMIFS(Concentrado!E$2:E$199,Concentrado!$A$2:$A$199,"="&amp;$A5,Concentrado!$B$2:$B$199, "=Hidalgo")</f>
        <v>200</v>
      </c>
      <c r="E5" s="10">
        <f>SUMIFS(Concentrado!F$2:F$199,Concentrado!$A$2:$A$199,"="&amp;$A5,Concentrado!$B$2:$B$199, "=Hidalgo")</f>
        <v>11</v>
      </c>
      <c r="F5" s="10">
        <f>SUMIFS(Concentrado!G$2:G$199,Concentrado!$A$2:$A$199,"="&amp;$A5,Concentrado!$B$2:$B$199, "=Hidalgo")</f>
        <v>11</v>
      </c>
      <c r="G5" s="10">
        <f>SUMIFS(Concentrado!H$2:H$199,Concentrado!$A$2:$A$199,"="&amp;$A5,Concentrado!$B$2:$B$199, "=Hidalgo")</f>
        <v>1</v>
      </c>
      <c r="H5" s="10">
        <f>SUMIFS(Concentrado!I$2:I$199,Concentrado!$A$2:$A$199,"="&amp;$A5,Concentrado!$B$2:$B$199, "=Hidalgo")</f>
        <v>11</v>
      </c>
      <c r="I5" s="10">
        <f>SUMIFS(Concentrado!J$2:J$199,Concentrado!$A$2:$A$199,"="&amp;$A5,Concentrado!$B$2:$B$199, "=Hidalgo")</f>
        <v>50</v>
      </c>
      <c r="J5" s="10">
        <f>SUMIFS(Concentrado!K$2:K$199,Concentrado!$A$2:$A$199,"="&amp;$A5,Concentrado!$B$2:$B$199, "=Hidalgo")</f>
        <v>19196</v>
      </c>
      <c r="K5" s="10">
        <f>SUMIFS(Concentrado!L$2:L$199,Concentrado!$A$2:$A$199,"="&amp;$A5,Concentrado!$B$2:$B$199, "=Hidalgo")</f>
        <v>0</v>
      </c>
      <c r="L5" s="10">
        <f>SUMIFS(Concentrado!M$2:M$199,Concentrado!$A$2:$A$199,"="&amp;$A5,Concentrado!$B$2:$B$199, "=Hidalgo")</f>
        <v>993</v>
      </c>
      <c r="M5" s="10">
        <f>SUMIFS(Concentrado!N$2:N$199,Concentrado!$A$2:$A$199,"="&amp;$A5,Concentrado!$B$2:$B$199, "=Hidalgo")</f>
        <v>36606</v>
      </c>
      <c r="N5" s="10">
        <f>SUMIFS(Concentrado!O$2:O$199,Concentrado!$A$2:$A$199,"="&amp;$A5,Concentrado!$B$2:$B$199, "=Hidalgo")</f>
        <v>117991</v>
      </c>
    </row>
    <row r="6" spans="1:14" x14ac:dyDescent="0.25">
      <c r="A6" s="7">
        <v>2021</v>
      </c>
      <c r="B6" s="10">
        <f>SUMIFS(Concentrado!C$2:C$199,Concentrado!$A$2:$A$199,"="&amp;$A6,Concentrado!$B$2:$B$199, "=Hidalgo")</f>
        <v>69321</v>
      </c>
      <c r="C6" s="10">
        <f>SUMIFS(Concentrado!D$2:D$199,Concentrado!$A$2:$A$199,"="&amp;$A6,Concentrado!$B$2:$B$199, "=Hidalgo")</f>
        <v>549</v>
      </c>
      <c r="D6" s="10">
        <f>SUMIFS(Concentrado!E$2:E$199,Concentrado!$A$2:$A$199,"="&amp;$A6,Concentrado!$B$2:$B$199, "=Hidalgo")</f>
        <v>26</v>
      </c>
      <c r="E6" s="10">
        <f>SUMIFS(Concentrado!F$2:F$199,Concentrado!$A$2:$A$199,"="&amp;$A6,Concentrado!$B$2:$B$199, "=Hidalgo")</f>
        <v>0</v>
      </c>
      <c r="F6" s="10">
        <f>SUMIFS(Concentrado!G$2:G$199,Concentrado!$A$2:$A$199,"="&amp;$A6,Concentrado!$B$2:$B$199, "=Hidalgo")</f>
        <v>0</v>
      </c>
      <c r="G6" s="10">
        <f>SUMIFS(Concentrado!H$2:H$199,Concentrado!$A$2:$A$199,"="&amp;$A6,Concentrado!$B$2:$B$199, "=Hidalgo")</f>
        <v>1</v>
      </c>
      <c r="H6" s="10">
        <f>SUMIFS(Concentrado!I$2:I$199,Concentrado!$A$2:$A$199,"="&amp;$A6,Concentrado!$B$2:$B$199, "=Hidalgo")</f>
        <v>0</v>
      </c>
      <c r="I6" s="10">
        <f>SUMIFS(Concentrado!J$2:J$199,Concentrado!$A$2:$A$199,"="&amp;$A6,Concentrado!$B$2:$B$199, "=Hidalgo")</f>
        <v>0</v>
      </c>
      <c r="J6" s="10">
        <f>SUMIFS(Concentrado!K$2:K$199,Concentrado!$A$2:$A$199,"="&amp;$A6,Concentrado!$B$2:$B$199, "=Hidalgo")</f>
        <v>17480</v>
      </c>
      <c r="K6" s="10">
        <f>SUMIFS(Concentrado!L$2:L$199,Concentrado!$A$2:$A$199,"="&amp;$A6,Concentrado!$B$2:$B$199, "=Hidalgo")</f>
        <v>817</v>
      </c>
      <c r="L6" s="10">
        <f>SUMIFS(Concentrado!M$2:M$199,Concentrado!$A$2:$A$199,"="&amp;$A6,Concentrado!$B$2:$B$199, "=Hidalgo")</f>
        <v>0</v>
      </c>
      <c r="M6" s="10">
        <f>SUMIFS(Concentrado!N$2:N$199,Concentrado!$A$2:$A$199,"="&amp;$A6,Concentrado!$B$2:$B$199, "=Hidalgo")</f>
        <v>38172</v>
      </c>
      <c r="N6" s="10">
        <f>SUMIFS(Concentrado!O$2:O$199,Concentrado!$A$2:$A$199,"="&amp;$A6,Concentrado!$B$2:$B$199, "=Hidalgo")</f>
        <v>126366</v>
      </c>
    </row>
    <row r="7" spans="1:14" x14ac:dyDescent="0.25">
      <c r="A7" s="7">
        <v>2022</v>
      </c>
      <c r="B7" s="10">
        <f>SUMIFS(Concentrado!C$2:C$199,Concentrado!$A$2:$A$199,"="&amp;$A7,Concentrado!$B$2:$B$199, "=Hidalgo")</f>
        <v>68608</v>
      </c>
      <c r="C7" s="10">
        <f>SUMIFS(Concentrado!D$2:D$199,Concentrado!$A$2:$A$199,"="&amp;$A7,Concentrado!$B$2:$B$199, "=Hidalgo")</f>
        <v>752</v>
      </c>
      <c r="D7" s="10">
        <f>SUMIFS(Concentrado!E$2:E$199,Concentrado!$A$2:$A$199,"="&amp;$A7,Concentrado!$B$2:$B$199, "=Hidalgo")</f>
        <v>303</v>
      </c>
      <c r="E7" s="10">
        <f>SUMIFS(Concentrado!F$2:F$199,Concentrado!$A$2:$A$199,"="&amp;$A7,Concentrado!$B$2:$B$199, "=Hidalgo")</f>
        <v>666</v>
      </c>
      <c r="F7" s="10">
        <f>SUMIFS(Concentrado!G$2:G$199,Concentrado!$A$2:$A$199,"="&amp;$A7,Concentrado!$B$2:$B$199, "=Hidalgo")</f>
        <v>1267</v>
      </c>
      <c r="G7" s="10">
        <f>SUMIFS(Concentrado!H$2:H$199,Concentrado!$A$2:$A$199,"="&amp;$A7,Concentrado!$B$2:$B$199, "=Hidalgo")</f>
        <v>11</v>
      </c>
      <c r="H7" s="10">
        <f>SUMIFS(Concentrado!I$2:I$199,Concentrado!$A$2:$A$199,"="&amp;$A7,Concentrado!$B$2:$B$199, "=Hidalgo")</f>
        <v>0</v>
      </c>
      <c r="I7" s="10">
        <f>SUMIFS(Concentrado!J$2:J$199,Concentrado!$A$2:$A$199,"="&amp;$A7,Concentrado!$B$2:$B$199, "=Hidalgo")</f>
        <v>0</v>
      </c>
      <c r="J7" s="10">
        <f>SUMIFS(Concentrado!K$2:K$199,Concentrado!$A$2:$A$199,"="&amp;$A7,Concentrado!$B$2:$B$199, "=Hidalgo")</f>
        <v>32452</v>
      </c>
      <c r="K7" s="10">
        <f>SUMIFS(Concentrado!L$2:L$199,Concentrado!$A$2:$A$199,"="&amp;$A7,Concentrado!$B$2:$B$199, "=Hidalgo")</f>
        <v>368</v>
      </c>
      <c r="L7" s="10">
        <f>SUMIFS(Concentrado!M$2:M$199,Concentrado!$A$2:$A$199,"="&amp;$A7,Concentrado!$B$2:$B$199, "=Hidalgo")</f>
        <v>0</v>
      </c>
      <c r="M7" s="10">
        <f>SUMIFS(Concentrado!N$2:N$199,Concentrado!$A$2:$A$199,"="&amp;$A7,Concentrado!$B$2:$B$199, "=Hidalgo")</f>
        <v>20551</v>
      </c>
      <c r="N7" s="10">
        <f>SUMIFS(Concentrado!O$2:O$199,Concentrado!$A$2:$A$199,"="&amp;$A7,Concentrado!$B$2:$B$199, "=Hidalgo")</f>
        <v>124978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"=Jalisco")</f>
        <v>148315</v>
      </c>
      <c r="C2" s="10">
        <f>SUMIFS(Concentrado!D$2:D$199,Concentrado!$A$2:$A$199,"="&amp;$A2,Concentrado!$B$2:$B$199, "=Jalisco")</f>
        <v>2994</v>
      </c>
      <c r="D2" s="10">
        <f>SUMIFS(Concentrado!E$2:E$199,Concentrado!$A$2:$A$199,"="&amp;$A2,Concentrado!$B$2:$B$199, "=Jalisco")</f>
        <v>2438</v>
      </c>
      <c r="E2" s="10">
        <f>SUMIFS(Concentrado!F$2:F$199,Concentrado!$A$2:$A$199,"="&amp;$A2,Concentrado!$B$2:$B$199, "=Jalisco")</f>
        <v>30</v>
      </c>
      <c r="F2" s="10">
        <f>SUMIFS(Concentrado!G$2:G$199,Concentrado!$A$2:$A$199,"="&amp;$A2,Concentrado!$B$2:$B$199, "=Jalisco")</f>
        <v>82</v>
      </c>
      <c r="G2" s="10">
        <f>SUMIFS(Concentrado!H$2:H$199,Concentrado!$A$2:$A$199,"="&amp;$A2,Concentrado!$B$2:$B$199, "=Jalisco")</f>
        <v>16</v>
      </c>
      <c r="H2" s="10">
        <f>SUMIFS(Concentrado!I$2:I$199,Concentrado!$A$2:$A$199,"="&amp;$A2,Concentrado!$B$2:$B$199, "=Jalisco")</f>
        <v>140</v>
      </c>
      <c r="I2" s="10">
        <f>SUMIFS(Concentrado!J$2:J$199,Concentrado!$A$2:$A$199,"="&amp;$A2,Concentrado!$B$2:$B$199, "=Jalisco")</f>
        <v>50</v>
      </c>
      <c r="J2" s="10">
        <f>SUMIFS(Concentrado!K$2:K$199,Concentrado!$A$2:$A$199,"="&amp;$A2,Concentrado!$B$2:$B$199, "=Jalisco")</f>
        <v>281180</v>
      </c>
      <c r="K2" s="10">
        <f>SUMIFS(Concentrado!L$2:L$199,Concentrado!$A$2:$A$199,"="&amp;$A2,Concentrado!$B$2:$B$199, "=Jalisco")</f>
        <v>8</v>
      </c>
      <c r="L2" s="10">
        <f>SUMIFS(Concentrado!M$2:M$199,Concentrado!$A$2:$A$199,"="&amp;$A2,Concentrado!$B$2:$B$199, "=Jalisco")</f>
        <v>0</v>
      </c>
      <c r="M2" s="10">
        <f>SUMIFS(Concentrado!N$2:N$199,Concentrado!$A$2:$A$199,"="&amp;$A2,Concentrado!$B$2:$B$199, "=Jalisco")</f>
        <v>97821</v>
      </c>
      <c r="N2" s="10">
        <f>SUMIFS(Concentrado!O$2:O$199,Concentrado!$A$2:$A$199,"="&amp;$A2,Concentrado!$B$2:$B$199, "=Jalisco")</f>
        <v>533074</v>
      </c>
    </row>
    <row r="3" spans="1:14" x14ac:dyDescent="0.25">
      <c r="A3" s="7">
        <v>2018</v>
      </c>
      <c r="B3" s="10">
        <f>SUMIFS(Concentrado!C$2:C$199,Concentrado!$A$2:$A$199,"="&amp;$A3,Concentrado!$B$2:$B$199, "=Jalisco")</f>
        <v>124571</v>
      </c>
      <c r="C3" s="10">
        <f>SUMIFS(Concentrado!D$2:D$199,Concentrado!$A$2:$A$199,"="&amp;$A3,Concentrado!$B$2:$B$199, "=Jalisco")</f>
        <v>2068</v>
      </c>
      <c r="D3" s="10">
        <f>SUMIFS(Concentrado!E$2:E$199,Concentrado!$A$2:$A$199,"="&amp;$A3,Concentrado!$B$2:$B$199, "=Jalisco")</f>
        <v>1584</v>
      </c>
      <c r="E3" s="10">
        <f>SUMIFS(Concentrado!F$2:F$199,Concentrado!$A$2:$A$199,"="&amp;$A3,Concentrado!$B$2:$B$199, "=Jalisco")</f>
        <v>14</v>
      </c>
      <c r="F3" s="10">
        <f>SUMIFS(Concentrado!G$2:G$199,Concentrado!$A$2:$A$199,"="&amp;$A3,Concentrado!$B$2:$B$199, "=Jalisco")</f>
        <v>67</v>
      </c>
      <c r="G3" s="10">
        <f>SUMIFS(Concentrado!H$2:H$199,Concentrado!$A$2:$A$199,"="&amp;$A3,Concentrado!$B$2:$B$199, "=Jalisco")</f>
        <v>7</v>
      </c>
      <c r="H3" s="10">
        <f>SUMIFS(Concentrado!I$2:I$199,Concentrado!$A$2:$A$199,"="&amp;$A3,Concentrado!$B$2:$B$199, "=Jalisco")</f>
        <v>72</v>
      </c>
      <c r="I3" s="10">
        <f>SUMIFS(Concentrado!J$2:J$199,Concentrado!$A$2:$A$199,"="&amp;$A3,Concentrado!$B$2:$B$199, "=Jalisco")</f>
        <v>29</v>
      </c>
      <c r="J3" s="10">
        <f>SUMIFS(Concentrado!K$2:K$199,Concentrado!$A$2:$A$199,"="&amp;$A3,Concentrado!$B$2:$B$199, "=Jalisco")</f>
        <v>288975</v>
      </c>
      <c r="K3" s="10">
        <f>SUMIFS(Concentrado!L$2:L$199,Concentrado!$A$2:$A$199,"="&amp;$A3,Concentrado!$B$2:$B$199, "=Jalisco")</f>
        <v>8</v>
      </c>
      <c r="L3" s="10">
        <f>SUMIFS(Concentrado!M$2:M$199,Concentrado!$A$2:$A$199,"="&amp;$A3,Concentrado!$B$2:$B$199, "=Jalisco")</f>
        <v>1</v>
      </c>
      <c r="M3" s="10">
        <f>SUMIFS(Concentrado!N$2:N$199,Concentrado!$A$2:$A$199,"="&amp;$A3,Concentrado!$B$2:$B$199, "=Jalisco")</f>
        <v>83903</v>
      </c>
      <c r="N3" s="10">
        <f>SUMIFS(Concentrado!O$2:O$199,Concentrado!$A$2:$A$199,"="&amp;$A3,Concentrado!$B$2:$B$199, "=Jalisco")</f>
        <v>501299</v>
      </c>
    </row>
    <row r="4" spans="1:14" x14ac:dyDescent="0.25">
      <c r="A4" s="7">
        <v>2019</v>
      </c>
      <c r="B4" s="10">
        <f>SUMIFS(Concentrado!C$2:C$199,Concentrado!$A$2:$A$199,"="&amp;$A4,Concentrado!$B$2:$B$199, "=Jalisco")</f>
        <v>186697</v>
      </c>
      <c r="C4" s="10">
        <f>SUMIFS(Concentrado!D$2:D$199,Concentrado!$A$2:$A$199,"="&amp;$A4,Concentrado!$B$2:$B$199, "=Jalisco")</f>
        <v>2997</v>
      </c>
      <c r="D4" s="10">
        <f>SUMIFS(Concentrado!E$2:E$199,Concentrado!$A$2:$A$199,"="&amp;$A4,Concentrado!$B$2:$B$199, "=Jalisco")</f>
        <v>2077</v>
      </c>
      <c r="E4" s="10">
        <f>SUMIFS(Concentrado!F$2:F$199,Concentrado!$A$2:$A$199,"="&amp;$A4,Concentrado!$B$2:$B$199, "=Jalisco")</f>
        <v>29</v>
      </c>
      <c r="F4" s="10">
        <f>SUMIFS(Concentrado!G$2:G$199,Concentrado!$A$2:$A$199,"="&amp;$A4,Concentrado!$B$2:$B$199, "=Jalisco")</f>
        <v>104</v>
      </c>
      <c r="G4" s="10">
        <f>SUMIFS(Concentrado!H$2:H$199,Concentrado!$A$2:$A$199,"="&amp;$A4,Concentrado!$B$2:$B$199, "=Jalisco")</f>
        <v>18</v>
      </c>
      <c r="H4" s="10">
        <f>SUMIFS(Concentrado!I$2:I$199,Concentrado!$A$2:$A$199,"="&amp;$A4,Concentrado!$B$2:$B$199, "=Jalisco")</f>
        <v>185</v>
      </c>
      <c r="I4" s="10">
        <f>SUMIFS(Concentrado!J$2:J$199,Concentrado!$A$2:$A$199,"="&amp;$A4,Concentrado!$B$2:$B$199, "=Jalisco")</f>
        <v>42</v>
      </c>
      <c r="J4" s="10">
        <f>SUMIFS(Concentrado!K$2:K$199,Concentrado!$A$2:$A$199,"="&amp;$A4,Concentrado!$B$2:$B$199, "=Jalisco")</f>
        <v>325408</v>
      </c>
      <c r="K4" s="10">
        <f>SUMIFS(Concentrado!L$2:L$199,Concentrado!$A$2:$A$199,"="&amp;$A4,Concentrado!$B$2:$B$199, "=Jalisco")</f>
        <v>1</v>
      </c>
      <c r="L4" s="10">
        <f>SUMIFS(Concentrado!M$2:M$199,Concentrado!$A$2:$A$199,"="&amp;$A4,Concentrado!$B$2:$B$199, "=Jalisco")</f>
        <v>4</v>
      </c>
      <c r="M4" s="10">
        <f>SUMIFS(Concentrado!N$2:N$199,Concentrado!$A$2:$A$199,"="&amp;$A4,Concentrado!$B$2:$B$199, "=Jalisco")</f>
        <v>52388</v>
      </c>
      <c r="N4" s="10">
        <f>SUMIFS(Concentrado!O$2:O$199,Concentrado!$A$2:$A$199,"="&amp;$A4,Concentrado!$B$2:$B$199, "=Jalisco")</f>
        <v>569950</v>
      </c>
    </row>
    <row r="5" spans="1:14" x14ac:dyDescent="0.25">
      <c r="A5" s="7">
        <v>2020</v>
      </c>
      <c r="B5" s="10">
        <f>SUMIFS(Concentrado!C$2:C$199,Concentrado!$A$2:$A$199,"="&amp;$A5,Concentrado!$B$2:$B$199, "=Jalisco")</f>
        <v>223554</v>
      </c>
      <c r="C5" s="10">
        <f>SUMIFS(Concentrado!D$2:D$199,Concentrado!$A$2:$A$199,"="&amp;$A5,Concentrado!$B$2:$B$199, "=Jalisco")</f>
        <v>945</v>
      </c>
      <c r="D5" s="10">
        <f>SUMIFS(Concentrado!E$2:E$199,Concentrado!$A$2:$A$199,"="&amp;$A5,Concentrado!$B$2:$B$199, "=Jalisco")</f>
        <v>327</v>
      </c>
      <c r="E5" s="10">
        <f>SUMIFS(Concentrado!F$2:F$199,Concentrado!$A$2:$A$199,"="&amp;$A5,Concentrado!$B$2:$B$199, "=Jalisco")</f>
        <v>11</v>
      </c>
      <c r="F5" s="10">
        <f>SUMIFS(Concentrado!G$2:G$199,Concentrado!$A$2:$A$199,"="&amp;$A5,Concentrado!$B$2:$B$199, "=Jalisco")</f>
        <v>31</v>
      </c>
      <c r="G5" s="10">
        <f>SUMIFS(Concentrado!H$2:H$199,Concentrado!$A$2:$A$199,"="&amp;$A5,Concentrado!$B$2:$B$199, "=Jalisco")</f>
        <v>1</v>
      </c>
      <c r="H5" s="10">
        <f>SUMIFS(Concentrado!I$2:I$199,Concentrado!$A$2:$A$199,"="&amp;$A5,Concentrado!$B$2:$B$199, "=Jalisco")</f>
        <v>56</v>
      </c>
      <c r="I5" s="10">
        <f>SUMIFS(Concentrado!J$2:J$199,Concentrado!$A$2:$A$199,"="&amp;$A5,Concentrado!$B$2:$B$199, "=Jalisco")</f>
        <v>42</v>
      </c>
      <c r="J5" s="10">
        <f>SUMIFS(Concentrado!K$2:K$199,Concentrado!$A$2:$A$199,"="&amp;$A5,Concentrado!$B$2:$B$199, "=Jalisco")</f>
        <v>82384</v>
      </c>
      <c r="K5" s="10">
        <f>SUMIFS(Concentrado!L$2:L$199,Concentrado!$A$2:$A$199,"="&amp;$A5,Concentrado!$B$2:$B$199, "=Jalisco")</f>
        <v>238</v>
      </c>
      <c r="L5" s="10">
        <f>SUMIFS(Concentrado!M$2:M$199,Concentrado!$A$2:$A$199,"="&amp;$A5,Concentrado!$B$2:$B$199, "=Jalisco")</f>
        <v>13</v>
      </c>
      <c r="M5" s="10">
        <f>SUMIFS(Concentrado!N$2:N$199,Concentrado!$A$2:$A$199,"="&amp;$A5,Concentrado!$B$2:$B$199, "=Jalisco")</f>
        <v>39286</v>
      </c>
      <c r="N5" s="10">
        <f>SUMIFS(Concentrado!O$2:O$199,Concentrado!$A$2:$A$199,"="&amp;$A5,Concentrado!$B$2:$B$199, "=Jalisco")</f>
        <v>346888</v>
      </c>
    </row>
    <row r="6" spans="1:14" x14ac:dyDescent="0.25">
      <c r="A6" s="7">
        <v>2021</v>
      </c>
      <c r="B6" s="10">
        <f>SUMIFS(Concentrado!C$2:C$199,Concentrado!$A$2:$A$199,"="&amp;$A6,Concentrado!$B$2:$B$199, "=Jalisco")</f>
        <v>180369</v>
      </c>
      <c r="C6" s="10">
        <f>SUMIFS(Concentrado!D$2:D$199,Concentrado!$A$2:$A$199,"="&amp;$A6,Concentrado!$B$2:$B$199, "=Jalisco")</f>
        <v>912</v>
      </c>
      <c r="D6" s="10">
        <f>SUMIFS(Concentrado!E$2:E$199,Concentrado!$A$2:$A$199,"="&amp;$A6,Concentrado!$B$2:$B$199, "=Jalisco")</f>
        <v>233</v>
      </c>
      <c r="E6" s="10">
        <f>SUMIFS(Concentrado!F$2:F$199,Concentrado!$A$2:$A$199,"="&amp;$A6,Concentrado!$B$2:$B$199, "=Jalisco")</f>
        <v>0</v>
      </c>
      <c r="F6" s="10">
        <f>SUMIFS(Concentrado!G$2:G$199,Concentrado!$A$2:$A$199,"="&amp;$A6,Concentrado!$B$2:$B$199, "=Jalisco")</f>
        <v>16</v>
      </c>
      <c r="G6" s="10">
        <f>SUMIFS(Concentrado!H$2:H$199,Concentrado!$A$2:$A$199,"="&amp;$A6,Concentrado!$B$2:$B$199, "=Jalisco")</f>
        <v>0</v>
      </c>
      <c r="H6" s="10">
        <f>SUMIFS(Concentrado!I$2:I$199,Concentrado!$A$2:$A$199,"="&amp;$A6,Concentrado!$B$2:$B$199, "=Jalisco")</f>
        <v>4</v>
      </c>
      <c r="I6" s="10">
        <f>SUMIFS(Concentrado!J$2:J$199,Concentrado!$A$2:$A$199,"="&amp;$A6,Concentrado!$B$2:$B$199, "=Jalisco")</f>
        <v>7</v>
      </c>
      <c r="J6" s="10">
        <f>SUMIFS(Concentrado!K$2:K$199,Concentrado!$A$2:$A$199,"="&amp;$A6,Concentrado!$B$2:$B$199, "=Jalisco")</f>
        <v>89864</v>
      </c>
      <c r="K6" s="10">
        <f>SUMIFS(Concentrado!L$2:L$199,Concentrado!$A$2:$A$199,"="&amp;$A6,Concentrado!$B$2:$B$199, "=Jalisco")</f>
        <v>30</v>
      </c>
      <c r="L6" s="10">
        <f>SUMIFS(Concentrado!M$2:M$199,Concentrado!$A$2:$A$199,"="&amp;$A6,Concentrado!$B$2:$B$199, "=Jalisco")</f>
        <v>0</v>
      </c>
      <c r="M6" s="10">
        <f>SUMIFS(Concentrado!N$2:N$199,Concentrado!$A$2:$A$199,"="&amp;$A6,Concentrado!$B$2:$B$199, "=Jalisco")</f>
        <v>25312</v>
      </c>
      <c r="N6" s="10">
        <f>SUMIFS(Concentrado!O$2:O$199,Concentrado!$A$2:$A$199,"="&amp;$A6,Concentrado!$B$2:$B$199, "=Jalisco")</f>
        <v>296747</v>
      </c>
    </row>
    <row r="7" spans="1:14" x14ac:dyDescent="0.25">
      <c r="A7" s="7">
        <v>2022</v>
      </c>
      <c r="B7" s="10">
        <f>SUMIFS(Concentrado!C$2:C$199,Concentrado!$A$2:$A$199,"="&amp;$A7,Concentrado!$B$2:$B$199, "=Jalisco")</f>
        <v>269523</v>
      </c>
      <c r="C7" s="10">
        <f>SUMIFS(Concentrado!D$2:D$199,Concentrado!$A$2:$A$199,"="&amp;$A7,Concentrado!$B$2:$B$199, "=Jalisco")</f>
        <v>757</v>
      </c>
      <c r="D7" s="10">
        <f>SUMIFS(Concentrado!E$2:E$199,Concentrado!$A$2:$A$199,"="&amp;$A7,Concentrado!$B$2:$B$199, "=Jalisco")</f>
        <v>229</v>
      </c>
      <c r="E7" s="10">
        <f>SUMIFS(Concentrado!F$2:F$199,Concentrado!$A$2:$A$199,"="&amp;$A7,Concentrado!$B$2:$B$199, "=Jalisco")</f>
        <v>0</v>
      </c>
      <c r="F7" s="10">
        <f>SUMIFS(Concentrado!G$2:G$199,Concentrado!$A$2:$A$199,"="&amp;$A7,Concentrado!$B$2:$B$199, "=Jalisco")</f>
        <v>5</v>
      </c>
      <c r="G7" s="10">
        <f>SUMIFS(Concentrado!H$2:H$199,Concentrado!$A$2:$A$199,"="&amp;$A7,Concentrado!$B$2:$B$199, "=Jalisco")</f>
        <v>1</v>
      </c>
      <c r="H7" s="10">
        <f>SUMIFS(Concentrado!I$2:I$199,Concentrado!$A$2:$A$199,"="&amp;$A7,Concentrado!$B$2:$B$199, "=Jalisco")</f>
        <v>0</v>
      </c>
      <c r="I7" s="10">
        <f>SUMIFS(Concentrado!J$2:J$199,Concentrado!$A$2:$A$199,"="&amp;$A7,Concentrado!$B$2:$B$199, "=Jalisco")</f>
        <v>5</v>
      </c>
      <c r="J7" s="10">
        <f>SUMIFS(Concentrado!K$2:K$199,Concentrado!$A$2:$A$199,"="&amp;$A7,Concentrado!$B$2:$B$199, "=Jalisco")</f>
        <v>91484</v>
      </c>
      <c r="K7" s="10">
        <f>SUMIFS(Concentrado!L$2:L$199,Concentrado!$A$2:$A$199,"="&amp;$A7,Concentrado!$B$2:$B$199, "=Jalisco")</f>
        <v>25</v>
      </c>
      <c r="L7" s="10">
        <f>SUMIFS(Concentrado!M$2:M$199,Concentrado!$A$2:$A$199,"="&amp;$A7,Concentrado!$B$2:$B$199, "=Jalisco")</f>
        <v>0</v>
      </c>
      <c r="M7" s="10">
        <f>SUMIFS(Concentrado!N$2:N$199,Concentrado!$A$2:$A$199,"="&amp;$A7,Concentrado!$B$2:$B$199, "=Jalisco")</f>
        <v>40600</v>
      </c>
      <c r="N7" s="10">
        <f>SUMIFS(Concentrado!O$2:O$199,Concentrado!$A$2:$A$199,"="&amp;$A7,Concentrado!$B$2:$B$199, "=Jalisco")</f>
        <v>402629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"=México")</f>
        <v>310387</v>
      </c>
      <c r="C2" s="10">
        <f>SUMIFS(Concentrado!D$2:D$199,Concentrado!$A$2:$A$199,"="&amp;$A2,Concentrado!$B$2:$B$199, "=México")</f>
        <v>487</v>
      </c>
      <c r="D2" s="10">
        <f>SUMIFS(Concentrado!E$2:E$199,Concentrado!$A$2:$A$199,"="&amp;$A2,Concentrado!$B$2:$B$199, "=México")</f>
        <v>387</v>
      </c>
      <c r="E2" s="10">
        <f>SUMIFS(Concentrado!F$2:F$199,Concentrado!$A$2:$A$199,"="&amp;$A2,Concentrado!$B$2:$B$199, "=México")</f>
        <v>50</v>
      </c>
      <c r="F2" s="10">
        <f>SUMIFS(Concentrado!G$2:G$199,Concentrado!$A$2:$A$199,"="&amp;$A2,Concentrado!$B$2:$B$199, "=México")</f>
        <v>57</v>
      </c>
      <c r="G2" s="10">
        <f>SUMIFS(Concentrado!H$2:H$199,Concentrado!$A$2:$A$199,"="&amp;$A2,Concentrado!$B$2:$B$199, "=México")</f>
        <v>38</v>
      </c>
      <c r="H2" s="10">
        <f>SUMIFS(Concentrado!I$2:I$199,Concentrado!$A$2:$A$199,"="&amp;$A2,Concentrado!$B$2:$B$199, "=México")</f>
        <v>87</v>
      </c>
      <c r="I2" s="10">
        <f>SUMIFS(Concentrado!J$2:J$199,Concentrado!$A$2:$A$199,"="&amp;$A2,Concentrado!$B$2:$B$199, "=México")</f>
        <v>150</v>
      </c>
      <c r="J2" s="10">
        <f>SUMIFS(Concentrado!K$2:K$199,Concentrado!$A$2:$A$199,"="&amp;$A2,Concentrado!$B$2:$B$199, "=México")</f>
        <v>590402</v>
      </c>
      <c r="K2" s="10">
        <f>SUMIFS(Concentrado!L$2:L$199,Concentrado!$A$2:$A$199,"="&amp;$A2,Concentrado!$B$2:$B$199, "=México")</f>
        <v>3</v>
      </c>
      <c r="L2" s="10">
        <f>SUMIFS(Concentrado!M$2:M$199,Concentrado!$A$2:$A$199,"="&amp;$A2,Concentrado!$B$2:$B$199, "=México")</f>
        <v>12</v>
      </c>
      <c r="M2" s="10">
        <f>SUMIFS(Concentrado!N$2:N$199,Concentrado!$A$2:$A$199,"="&amp;$A2,Concentrado!$B$2:$B$199, "=México")</f>
        <v>221975</v>
      </c>
      <c r="N2" s="10">
        <f>SUMIFS(Concentrado!O$2:O$199,Concentrado!$A$2:$A$199,"="&amp;$A2,Concentrado!$B$2:$B$199, "=México")</f>
        <v>1124035</v>
      </c>
    </row>
    <row r="3" spans="1:14" x14ac:dyDescent="0.25">
      <c r="A3" s="7">
        <v>2018</v>
      </c>
      <c r="B3" s="10">
        <f>SUMIFS(Concentrado!C$2:C$199,Concentrado!$A$2:$A$199,"="&amp;$A3,Concentrado!$B$2:$B$199, "=México")</f>
        <v>279570</v>
      </c>
      <c r="C3" s="10">
        <f>SUMIFS(Concentrado!D$2:D$199,Concentrado!$A$2:$A$199,"="&amp;$A3,Concentrado!$B$2:$B$199, "=México")</f>
        <v>804</v>
      </c>
      <c r="D3" s="10">
        <f>SUMIFS(Concentrado!E$2:E$199,Concentrado!$A$2:$A$199,"="&amp;$A3,Concentrado!$B$2:$B$199, "=México")</f>
        <v>564</v>
      </c>
      <c r="E3" s="10">
        <f>SUMIFS(Concentrado!F$2:F$199,Concentrado!$A$2:$A$199,"="&amp;$A3,Concentrado!$B$2:$B$199, "=México")</f>
        <v>109</v>
      </c>
      <c r="F3" s="10">
        <f>SUMIFS(Concentrado!G$2:G$199,Concentrado!$A$2:$A$199,"="&amp;$A3,Concentrado!$B$2:$B$199, "=México")</f>
        <v>48</v>
      </c>
      <c r="G3" s="10">
        <f>SUMIFS(Concentrado!H$2:H$199,Concentrado!$A$2:$A$199,"="&amp;$A3,Concentrado!$B$2:$B$199, "=México")</f>
        <v>22</v>
      </c>
      <c r="H3" s="10">
        <f>SUMIFS(Concentrado!I$2:I$199,Concentrado!$A$2:$A$199,"="&amp;$A3,Concentrado!$B$2:$B$199, "=México")</f>
        <v>98</v>
      </c>
      <c r="I3" s="10">
        <f>SUMIFS(Concentrado!J$2:J$199,Concentrado!$A$2:$A$199,"="&amp;$A3,Concentrado!$B$2:$B$199, "=México")</f>
        <v>171</v>
      </c>
      <c r="J3" s="10">
        <f>SUMIFS(Concentrado!K$2:K$199,Concentrado!$A$2:$A$199,"="&amp;$A3,Concentrado!$B$2:$B$199, "=México")</f>
        <v>580672</v>
      </c>
      <c r="K3" s="10">
        <f>SUMIFS(Concentrado!L$2:L$199,Concentrado!$A$2:$A$199,"="&amp;$A3,Concentrado!$B$2:$B$199, "=México")</f>
        <v>17</v>
      </c>
      <c r="L3" s="10">
        <f>SUMIFS(Concentrado!M$2:M$199,Concentrado!$A$2:$A$199,"="&amp;$A3,Concentrado!$B$2:$B$199, "=México")</f>
        <v>3</v>
      </c>
      <c r="M3" s="10">
        <f>SUMIFS(Concentrado!N$2:N$199,Concentrado!$A$2:$A$199,"="&amp;$A3,Concentrado!$B$2:$B$199, "=México")</f>
        <v>187541</v>
      </c>
      <c r="N3" s="10">
        <f>SUMIFS(Concentrado!O$2:O$199,Concentrado!$A$2:$A$199,"="&amp;$A3,Concentrado!$B$2:$B$199, "=México")</f>
        <v>1049619</v>
      </c>
    </row>
    <row r="4" spans="1:14" x14ac:dyDescent="0.25">
      <c r="A4" s="7">
        <v>2019</v>
      </c>
      <c r="B4" s="10">
        <f>SUMIFS(Concentrado!C$2:C$199,Concentrado!$A$2:$A$199,"="&amp;$A4,Concentrado!$B$2:$B$199, "=México")</f>
        <v>244455</v>
      </c>
      <c r="C4" s="10">
        <f>SUMIFS(Concentrado!D$2:D$199,Concentrado!$A$2:$A$199,"="&amp;$A4,Concentrado!$B$2:$B$199, "=México")</f>
        <v>1207</v>
      </c>
      <c r="D4" s="10">
        <f>SUMIFS(Concentrado!E$2:E$199,Concentrado!$A$2:$A$199,"="&amp;$A4,Concentrado!$B$2:$B$199, "=México")</f>
        <v>543</v>
      </c>
      <c r="E4" s="10">
        <f>SUMIFS(Concentrado!F$2:F$199,Concentrado!$A$2:$A$199,"="&amp;$A4,Concentrado!$B$2:$B$199, "=México")</f>
        <v>71</v>
      </c>
      <c r="F4" s="10">
        <f>SUMIFS(Concentrado!G$2:G$199,Concentrado!$A$2:$A$199,"="&amp;$A4,Concentrado!$B$2:$B$199, "=México")</f>
        <v>37</v>
      </c>
      <c r="G4" s="10">
        <f>SUMIFS(Concentrado!H$2:H$199,Concentrado!$A$2:$A$199,"="&amp;$A4,Concentrado!$B$2:$B$199, "=México")</f>
        <v>12</v>
      </c>
      <c r="H4" s="10">
        <f>SUMIFS(Concentrado!I$2:I$199,Concentrado!$A$2:$A$199,"="&amp;$A4,Concentrado!$B$2:$B$199, "=México")</f>
        <v>88</v>
      </c>
      <c r="I4" s="10">
        <f>SUMIFS(Concentrado!J$2:J$199,Concentrado!$A$2:$A$199,"="&amp;$A4,Concentrado!$B$2:$B$199, "=México")</f>
        <v>310</v>
      </c>
      <c r="J4" s="10">
        <f>SUMIFS(Concentrado!K$2:K$199,Concentrado!$A$2:$A$199,"="&amp;$A4,Concentrado!$B$2:$B$199, "=México")</f>
        <v>638490</v>
      </c>
      <c r="K4" s="10">
        <f>SUMIFS(Concentrado!L$2:L$199,Concentrado!$A$2:$A$199,"="&amp;$A4,Concentrado!$B$2:$B$199, "=México")</f>
        <v>4</v>
      </c>
      <c r="L4" s="10">
        <f>SUMIFS(Concentrado!M$2:M$199,Concentrado!$A$2:$A$199,"="&amp;$A4,Concentrado!$B$2:$B$199, "=México")</f>
        <v>15</v>
      </c>
      <c r="M4" s="10">
        <f>SUMIFS(Concentrado!N$2:N$199,Concentrado!$A$2:$A$199,"="&amp;$A4,Concentrado!$B$2:$B$199, "=México")</f>
        <v>145894</v>
      </c>
      <c r="N4" s="10">
        <f>SUMIFS(Concentrado!O$2:O$199,Concentrado!$A$2:$A$199,"="&amp;$A4,Concentrado!$B$2:$B$199, "=México")</f>
        <v>1031126</v>
      </c>
    </row>
    <row r="5" spans="1:14" x14ac:dyDescent="0.25">
      <c r="A5" s="7">
        <v>2020</v>
      </c>
      <c r="B5" s="10">
        <f>SUMIFS(Concentrado!C$2:C$199,Concentrado!$A$2:$A$199,"="&amp;$A5,Concentrado!$B$2:$B$199, "=México")</f>
        <v>328440</v>
      </c>
      <c r="C5" s="10">
        <f>SUMIFS(Concentrado!D$2:D$199,Concentrado!$A$2:$A$199,"="&amp;$A5,Concentrado!$B$2:$B$199, "=México")</f>
        <v>640</v>
      </c>
      <c r="D5" s="10">
        <f>SUMIFS(Concentrado!E$2:E$199,Concentrado!$A$2:$A$199,"="&amp;$A5,Concentrado!$B$2:$B$199, "=México")</f>
        <v>410</v>
      </c>
      <c r="E5" s="10">
        <f>SUMIFS(Concentrado!F$2:F$199,Concentrado!$A$2:$A$199,"="&amp;$A5,Concentrado!$B$2:$B$199, "=México")</f>
        <v>38</v>
      </c>
      <c r="F5" s="10">
        <f>SUMIFS(Concentrado!G$2:G$199,Concentrado!$A$2:$A$199,"="&amp;$A5,Concentrado!$B$2:$B$199, "=México")</f>
        <v>31</v>
      </c>
      <c r="G5" s="10">
        <f>SUMIFS(Concentrado!H$2:H$199,Concentrado!$A$2:$A$199,"="&amp;$A5,Concentrado!$B$2:$B$199, "=México")</f>
        <v>46</v>
      </c>
      <c r="H5" s="10">
        <f>SUMIFS(Concentrado!I$2:I$199,Concentrado!$A$2:$A$199,"="&amp;$A5,Concentrado!$B$2:$B$199, "=México")</f>
        <v>36</v>
      </c>
      <c r="I5" s="10">
        <f>SUMIFS(Concentrado!J$2:J$199,Concentrado!$A$2:$A$199,"="&amp;$A5,Concentrado!$B$2:$B$199, "=México")</f>
        <v>68</v>
      </c>
      <c r="J5" s="10">
        <f>SUMIFS(Concentrado!K$2:K$199,Concentrado!$A$2:$A$199,"="&amp;$A5,Concentrado!$B$2:$B$199, "=México")</f>
        <v>56951</v>
      </c>
      <c r="K5" s="10">
        <f>SUMIFS(Concentrado!L$2:L$199,Concentrado!$A$2:$A$199,"="&amp;$A5,Concentrado!$B$2:$B$199, "=México")</f>
        <v>1</v>
      </c>
      <c r="L5" s="10">
        <f>SUMIFS(Concentrado!M$2:M$199,Concentrado!$A$2:$A$199,"="&amp;$A5,Concentrado!$B$2:$B$199, "=México")</f>
        <v>11763</v>
      </c>
      <c r="M5" s="10">
        <f>SUMIFS(Concentrado!N$2:N$199,Concentrado!$A$2:$A$199,"="&amp;$A5,Concentrado!$B$2:$B$199, "=México")</f>
        <v>195822</v>
      </c>
      <c r="N5" s="10">
        <f>SUMIFS(Concentrado!O$2:O$199,Concentrado!$A$2:$A$199,"="&amp;$A5,Concentrado!$B$2:$B$199, "=México")</f>
        <v>594246</v>
      </c>
    </row>
    <row r="6" spans="1:14" x14ac:dyDescent="0.25">
      <c r="A6" s="7">
        <v>2021</v>
      </c>
      <c r="B6" s="10">
        <f>SUMIFS(Concentrado!C$2:C$199,Concentrado!$A$2:$A$199,"="&amp;$A6,Concentrado!$B$2:$B$199, "=México")</f>
        <v>380176</v>
      </c>
      <c r="C6" s="10">
        <f>SUMIFS(Concentrado!D$2:D$199,Concentrado!$A$2:$A$199,"="&amp;$A6,Concentrado!$B$2:$B$199, "=México")</f>
        <v>317</v>
      </c>
      <c r="D6" s="10">
        <f>SUMIFS(Concentrado!E$2:E$199,Concentrado!$A$2:$A$199,"="&amp;$A6,Concentrado!$B$2:$B$199, "=México")</f>
        <v>59</v>
      </c>
      <c r="E6" s="10">
        <f>SUMIFS(Concentrado!F$2:F$199,Concentrado!$A$2:$A$199,"="&amp;$A6,Concentrado!$B$2:$B$199, "=México")</f>
        <v>0</v>
      </c>
      <c r="F6" s="10">
        <f>SUMIFS(Concentrado!G$2:G$199,Concentrado!$A$2:$A$199,"="&amp;$A6,Concentrado!$B$2:$B$199, "=México")</f>
        <v>2</v>
      </c>
      <c r="G6" s="10">
        <f>SUMIFS(Concentrado!H$2:H$199,Concentrado!$A$2:$A$199,"="&amp;$A6,Concentrado!$B$2:$B$199, "=México")</f>
        <v>3</v>
      </c>
      <c r="H6" s="10">
        <f>SUMIFS(Concentrado!I$2:I$199,Concentrado!$A$2:$A$199,"="&amp;$A6,Concentrado!$B$2:$B$199, "=México")</f>
        <v>24</v>
      </c>
      <c r="I6" s="10">
        <f>SUMIFS(Concentrado!J$2:J$199,Concentrado!$A$2:$A$199,"="&amp;$A6,Concentrado!$B$2:$B$199, "=México")</f>
        <v>70</v>
      </c>
      <c r="J6" s="10">
        <f>SUMIFS(Concentrado!K$2:K$199,Concentrado!$A$2:$A$199,"="&amp;$A6,Concentrado!$B$2:$B$199, "=México")</f>
        <v>119121</v>
      </c>
      <c r="K6" s="10">
        <f>SUMIFS(Concentrado!L$2:L$199,Concentrado!$A$2:$A$199,"="&amp;$A6,Concentrado!$B$2:$B$199, "=México")</f>
        <v>81</v>
      </c>
      <c r="L6" s="10">
        <f>SUMIFS(Concentrado!M$2:M$199,Concentrado!$A$2:$A$199,"="&amp;$A6,Concentrado!$B$2:$B$199, "=México")</f>
        <v>0</v>
      </c>
      <c r="M6" s="10">
        <f>SUMIFS(Concentrado!N$2:N$199,Concentrado!$A$2:$A$199,"="&amp;$A6,Concentrado!$B$2:$B$199, "=México")</f>
        <v>88790</v>
      </c>
      <c r="N6" s="10">
        <f>SUMIFS(Concentrado!O$2:O$199,Concentrado!$A$2:$A$199,"="&amp;$A6,Concentrado!$B$2:$B$199, "=México")</f>
        <v>588643</v>
      </c>
    </row>
    <row r="7" spans="1:14" x14ac:dyDescent="0.25">
      <c r="A7" s="7">
        <v>2022</v>
      </c>
      <c r="B7" s="10">
        <f>SUMIFS(Concentrado!C$2:C$199,Concentrado!$A$2:$A$199,"="&amp;$A7,Concentrado!$B$2:$B$199, "=México")</f>
        <v>520876</v>
      </c>
      <c r="C7" s="10">
        <f>SUMIFS(Concentrado!D$2:D$199,Concentrado!$A$2:$A$199,"="&amp;$A7,Concentrado!$B$2:$B$199, "=México")</f>
        <v>615</v>
      </c>
      <c r="D7" s="10">
        <f>SUMIFS(Concentrado!E$2:E$199,Concentrado!$A$2:$A$199,"="&amp;$A7,Concentrado!$B$2:$B$199, "=México")</f>
        <v>99</v>
      </c>
      <c r="E7" s="10">
        <f>SUMIFS(Concentrado!F$2:F$199,Concentrado!$A$2:$A$199,"="&amp;$A7,Concentrado!$B$2:$B$199, "=México")</f>
        <v>8</v>
      </c>
      <c r="F7" s="10">
        <f>SUMIFS(Concentrado!G$2:G$199,Concentrado!$A$2:$A$199,"="&amp;$A7,Concentrado!$B$2:$B$199, "=México")</f>
        <v>11</v>
      </c>
      <c r="G7" s="10">
        <f>SUMIFS(Concentrado!H$2:H$199,Concentrado!$A$2:$A$199,"="&amp;$A7,Concentrado!$B$2:$B$199, "=México")</f>
        <v>2</v>
      </c>
      <c r="H7" s="10">
        <f>SUMIFS(Concentrado!I$2:I$199,Concentrado!$A$2:$A$199,"="&amp;$A7,Concentrado!$B$2:$B$199, "=México")</f>
        <v>34</v>
      </c>
      <c r="I7" s="10">
        <f>SUMIFS(Concentrado!J$2:J$199,Concentrado!$A$2:$A$199,"="&amp;$A7,Concentrado!$B$2:$B$199, "=México")</f>
        <v>26</v>
      </c>
      <c r="J7" s="10">
        <f>SUMIFS(Concentrado!K$2:K$199,Concentrado!$A$2:$A$199,"="&amp;$A7,Concentrado!$B$2:$B$199, "=México")</f>
        <v>171358</v>
      </c>
      <c r="K7" s="10">
        <f>SUMIFS(Concentrado!L$2:L$199,Concentrado!$A$2:$A$199,"="&amp;$A7,Concentrado!$B$2:$B$199, "=México")</f>
        <v>130</v>
      </c>
      <c r="L7" s="10">
        <f>SUMIFS(Concentrado!M$2:M$199,Concentrado!$A$2:$A$199,"="&amp;$A7,Concentrado!$B$2:$B$199, "=México")</f>
        <v>0</v>
      </c>
      <c r="M7" s="10">
        <f>SUMIFS(Concentrado!N$2:N$199,Concentrado!$A$2:$A$199,"="&amp;$A7,Concentrado!$B$2:$B$199, "=México")</f>
        <v>106378</v>
      </c>
      <c r="N7" s="10">
        <f>SUMIFS(Concentrado!O$2:O$199,Concentrado!$A$2:$A$199,"="&amp;$A7,Concentrado!$B$2:$B$199, "=México")</f>
        <v>799537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"=Michoacán")</f>
        <v>80850</v>
      </c>
      <c r="C2" s="10">
        <f>SUMIFS(Concentrado!D$2:D$199,Concentrado!$A$2:$A$199,"="&amp;$A2,Concentrado!$B$2:$B$199, "=Michoacán")</f>
        <v>300</v>
      </c>
      <c r="D2" s="10">
        <f>SUMIFS(Concentrado!E$2:E$199,Concentrado!$A$2:$A$199,"="&amp;$A2,Concentrado!$B$2:$B$199, "=Michoacán")</f>
        <v>681</v>
      </c>
      <c r="E2" s="10">
        <f>SUMIFS(Concentrado!F$2:F$199,Concentrado!$A$2:$A$199,"="&amp;$A2,Concentrado!$B$2:$B$199, "=Michoacán")</f>
        <v>29</v>
      </c>
      <c r="F2" s="10">
        <f>SUMIFS(Concentrado!G$2:G$199,Concentrado!$A$2:$A$199,"="&amp;$A2,Concentrado!$B$2:$B$199, "=Michoacán")</f>
        <v>11</v>
      </c>
      <c r="G2" s="10">
        <f>SUMIFS(Concentrado!H$2:H$199,Concentrado!$A$2:$A$199,"="&amp;$A2,Concentrado!$B$2:$B$199, "=Michoacán")</f>
        <v>24</v>
      </c>
      <c r="H2" s="10">
        <f>SUMIFS(Concentrado!I$2:I$199,Concentrado!$A$2:$A$199,"="&amp;$A2,Concentrado!$B$2:$B$199, "=Michoacán")</f>
        <v>28</v>
      </c>
      <c r="I2" s="10">
        <f>SUMIFS(Concentrado!J$2:J$199,Concentrado!$A$2:$A$199,"="&amp;$A2,Concentrado!$B$2:$B$199, "=Michoacán")</f>
        <v>53</v>
      </c>
      <c r="J2" s="10">
        <f>SUMIFS(Concentrado!K$2:K$199,Concentrado!$A$2:$A$199,"="&amp;$A2,Concentrado!$B$2:$B$199, "=Michoacán")</f>
        <v>197104</v>
      </c>
      <c r="K2" s="10">
        <f>SUMIFS(Concentrado!L$2:L$199,Concentrado!$A$2:$A$199,"="&amp;$A2,Concentrado!$B$2:$B$199, "=Michoacán")</f>
        <v>3</v>
      </c>
      <c r="L2" s="10">
        <f>SUMIFS(Concentrado!M$2:M$199,Concentrado!$A$2:$A$199,"="&amp;$A2,Concentrado!$B$2:$B$199, "=Michoacán")</f>
        <v>0</v>
      </c>
      <c r="M2" s="10">
        <f>SUMIFS(Concentrado!N$2:N$199,Concentrado!$A$2:$A$199,"="&amp;$A2,Concentrado!$B$2:$B$199, "=Michoacán")</f>
        <v>35478</v>
      </c>
      <c r="N2" s="10">
        <f>SUMIFS(Concentrado!O$2:O$199,Concentrado!$A$2:$A$199,"="&amp;$A2,Concentrado!$B$2:$B$199, "=Michoacán")</f>
        <v>314561</v>
      </c>
    </row>
    <row r="3" spans="1:14" x14ac:dyDescent="0.25">
      <c r="A3" s="7">
        <v>2018</v>
      </c>
      <c r="B3" s="10">
        <f>SUMIFS(Concentrado!C$2:C$199,Concentrado!$A$2:$A$199,"="&amp;$A3,Concentrado!$B$2:$B$199, "=Michoacán")</f>
        <v>36684</v>
      </c>
      <c r="C3" s="10">
        <f>SUMIFS(Concentrado!D$2:D$199,Concentrado!$A$2:$A$199,"="&amp;$A3,Concentrado!$B$2:$B$199, "=Michoacán")</f>
        <v>306</v>
      </c>
      <c r="D3" s="10">
        <f>SUMIFS(Concentrado!E$2:E$199,Concentrado!$A$2:$A$199,"="&amp;$A3,Concentrado!$B$2:$B$199, "=Michoacán")</f>
        <v>451</v>
      </c>
      <c r="E3" s="10">
        <f>SUMIFS(Concentrado!F$2:F$199,Concentrado!$A$2:$A$199,"="&amp;$A3,Concentrado!$B$2:$B$199, "=Michoacán")</f>
        <v>6</v>
      </c>
      <c r="F3" s="10">
        <f>SUMIFS(Concentrado!G$2:G$199,Concentrado!$A$2:$A$199,"="&amp;$A3,Concentrado!$B$2:$B$199, "=Michoacán")</f>
        <v>7</v>
      </c>
      <c r="G3" s="10">
        <f>SUMIFS(Concentrado!H$2:H$199,Concentrado!$A$2:$A$199,"="&amp;$A3,Concentrado!$B$2:$B$199, "=Michoacán")</f>
        <v>5</v>
      </c>
      <c r="H3" s="10">
        <f>SUMIFS(Concentrado!I$2:I$199,Concentrado!$A$2:$A$199,"="&amp;$A3,Concentrado!$B$2:$B$199, "=Michoacán")</f>
        <v>5</v>
      </c>
      <c r="I3" s="10">
        <f>SUMIFS(Concentrado!J$2:J$199,Concentrado!$A$2:$A$199,"="&amp;$A3,Concentrado!$B$2:$B$199, "=Michoacán")</f>
        <v>116</v>
      </c>
      <c r="J3" s="10">
        <f>SUMIFS(Concentrado!K$2:K$199,Concentrado!$A$2:$A$199,"="&amp;$A3,Concentrado!$B$2:$B$199, "=Michoacán")</f>
        <v>146191</v>
      </c>
      <c r="K3" s="10">
        <f>SUMIFS(Concentrado!L$2:L$199,Concentrado!$A$2:$A$199,"="&amp;$A3,Concentrado!$B$2:$B$199, "=Michoacán")</f>
        <v>16</v>
      </c>
      <c r="L3" s="10">
        <f>SUMIFS(Concentrado!M$2:M$199,Concentrado!$A$2:$A$199,"="&amp;$A3,Concentrado!$B$2:$B$199, "=Michoacán")</f>
        <v>0</v>
      </c>
      <c r="M3" s="10">
        <f>SUMIFS(Concentrado!N$2:N$199,Concentrado!$A$2:$A$199,"="&amp;$A3,Concentrado!$B$2:$B$199, "=Michoacán")</f>
        <v>35507</v>
      </c>
      <c r="N3" s="10">
        <f>SUMIFS(Concentrado!O$2:O$199,Concentrado!$A$2:$A$199,"="&amp;$A3,Concentrado!$B$2:$B$199, "=Michoacán")</f>
        <v>219294</v>
      </c>
    </row>
    <row r="4" spans="1:14" x14ac:dyDescent="0.25">
      <c r="A4" s="7">
        <v>2019</v>
      </c>
      <c r="B4" s="10">
        <f>SUMIFS(Concentrado!C$2:C$199,Concentrado!$A$2:$A$199,"="&amp;$A4,Concentrado!$B$2:$B$199, "=Michoacán")</f>
        <v>41643</v>
      </c>
      <c r="C4" s="10">
        <f>SUMIFS(Concentrado!D$2:D$199,Concentrado!$A$2:$A$199,"="&amp;$A4,Concentrado!$B$2:$B$199, "=Michoacán")</f>
        <v>226</v>
      </c>
      <c r="D4" s="10">
        <f>SUMIFS(Concentrado!E$2:E$199,Concentrado!$A$2:$A$199,"="&amp;$A4,Concentrado!$B$2:$B$199, "=Michoacán")</f>
        <v>233</v>
      </c>
      <c r="E4" s="10">
        <f>SUMIFS(Concentrado!F$2:F$199,Concentrado!$A$2:$A$199,"="&amp;$A4,Concentrado!$B$2:$B$199, "=Michoacán")</f>
        <v>1</v>
      </c>
      <c r="F4" s="10">
        <f>SUMIFS(Concentrado!G$2:G$199,Concentrado!$A$2:$A$199,"="&amp;$A4,Concentrado!$B$2:$B$199, "=Michoacán")</f>
        <v>10</v>
      </c>
      <c r="G4" s="10">
        <f>SUMIFS(Concentrado!H$2:H$199,Concentrado!$A$2:$A$199,"="&amp;$A4,Concentrado!$B$2:$B$199, "=Michoacán")</f>
        <v>0</v>
      </c>
      <c r="H4" s="10">
        <f>SUMIFS(Concentrado!I$2:I$199,Concentrado!$A$2:$A$199,"="&amp;$A4,Concentrado!$B$2:$B$199, "=Michoacán")</f>
        <v>7</v>
      </c>
      <c r="I4" s="10">
        <f>SUMIFS(Concentrado!J$2:J$199,Concentrado!$A$2:$A$199,"="&amp;$A4,Concentrado!$B$2:$B$199, "=Michoacán")</f>
        <v>56</v>
      </c>
      <c r="J4" s="10">
        <f>SUMIFS(Concentrado!K$2:K$199,Concentrado!$A$2:$A$199,"="&amp;$A4,Concentrado!$B$2:$B$199, "=Michoacán")</f>
        <v>147783</v>
      </c>
      <c r="K4" s="10">
        <f>SUMIFS(Concentrado!L$2:L$199,Concentrado!$A$2:$A$199,"="&amp;$A4,Concentrado!$B$2:$B$199, "=Michoacán")</f>
        <v>2</v>
      </c>
      <c r="L4" s="10">
        <f>SUMIFS(Concentrado!M$2:M$199,Concentrado!$A$2:$A$199,"="&amp;$A4,Concentrado!$B$2:$B$199, "=Michoacán")</f>
        <v>0</v>
      </c>
      <c r="M4" s="10">
        <f>SUMIFS(Concentrado!N$2:N$199,Concentrado!$A$2:$A$199,"="&amp;$A4,Concentrado!$B$2:$B$199, "=Michoacán")</f>
        <v>46464</v>
      </c>
      <c r="N4" s="10">
        <f>SUMIFS(Concentrado!O$2:O$199,Concentrado!$A$2:$A$199,"="&amp;$A4,Concentrado!$B$2:$B$199, "=Michoacán")</f>
        <v>236425</v>
      </c>
    </row>
    <row r="5" spans="1:14" x14ac:dyDescent="0.25">
      <c r="A5" s="7">
        <v>2020</v>
      </c>
      <c r="B5" s="10">
        <f>SUMIFS(Concentrado!C$2:C$199,Concentrado!$A$2:$A$199,"="&amp;$A5,Concentrado!$B$2:$B$199, "=Michoacán")</f>
        <v>84639</v>
      </c>
      <c r="C5" s="10">
        <f>SUMIFS(Concentrado!D$2:D$199,Concentrado!$A$2:$A$199,"="&amp;$A5,Concentrado!$B$2:$B$199, "=Michoacán")</f>
        <v>105</v>
      </c>
      <c r="D5" s="10">
        <f>SUMIFS(Concentrado!E$2:E$199,Concentrado!$A$2:$A$199,"="&amp;$A5,Concentrado!$B$2:$B$199, "=Michoacán")</f>
        <v>271</v>
      </c>
      <c r="E5" s="10">
        <f>SUMIFS(Concentrado!F$2:F$199,Concentrado!$A$2:$A$199,"="&amp;$A5,Concentrado!$B$2:$B$199, "=Michoacán")</f>
        <v>0</v>
      </c>
      <c r="F5" s="10">
        <f>SUMIFS(Concentrado!G$2:G$199,Concentrado!$A$2:$A$199,"="&amp;$A5,Concentrado!$B$2:$B$199, "=Michoacán")</f>
        <v>2</v>
      </c>
      <c r="G5" s="10">
        <f>SUMIFS(Concentrado!H$2:H$199,Concentrado!$A$2:$A$199,"="&amp;$A5,Concentrado!$B$2:$B$199, "=Michoacán")</f>
        <v>1</v>
      </c>
      <c r="H5" s="10">
        <f>SUMIFS(Concentrado!I$2:I$199,Concentrado!$A$2:$A$199,"="&amp;$A5,Concentrado!$B$2:$B$199, "=Michoacán")</f>
        <v>0</v>
      </c>
      <c r="I5" s="10">
        <f>SUMIFS(Concentrado!J$2:J$199,Concentrado!$A$2:$A$199,"="&amp;$A5,Concentrado!$B$2:$B$199, "=Michoacán")</f>
        <v>7</v>
      </c>
      <c r="J5" s="10">
        <f>SUMIFS(Concentrado!K$2:K$199,Concentrado!$A$2:$A$199,"="&amp;$A5,Concentrado!$B$2:$B$199, "=Michoacán")</f>
        <v>36029</v>
      </c>
      <c r="K5" s="10">
        <f>SUMIFS(Concentrado!L$2:L$199,Concentrado!$A$2:$A$199,"="&amp;$A5,Concentrado!$B$2:$B$199, "=Michoacán")</f>
        <v>5</v>
      </c>
      <c r="L5" s="10">
        <f>SUMIFS(Concentrado!M$2:M$199,Concentrado!$A$2:$A$199,"="&amp;$A5,Concentrado!$B$2:$B$199, "=Michoacán")</f>
        <v>318</v>
      </c>
      <c r="M5" s="10">
        <f>SUMIFS(Concentrado!N$2:N$199,Concentrado!$A$2:$A$199,"="&amp;$A5,Concentrado!$B$2:$B$199, "=Michoacán")</f>
        <v>30382</v>
      </c>
      <c r="N5" s="10">
        <f>SUMIFS(Concentrado!O$2:O$199,Concentrado!$A$2:$A$199,"="&amp;$A5,Concentrado!$B$2:$B$199, "=Michoacán")</f>
        <v>151759</v>
      </c>
    </row>
    <row r="6" spans="1:14" x14ac:dyDescent="0.25">
      <c r="A6" s="7">
        <v>2021</v>
      </c>
      <c r="B6" s="10">
        <f>SUMIFS(Concentrado!C$2:C$199,Concentrado!$A$2:$A$199,"="&amp;$A6,Concentrado!$B$2:$B$199, "=Michoacán")</f>
        <v>51799</v>
      </c>
      <c r="C6" s="10">
        <f>SUMIFS(Concentrado!D$2:D$199,Concentrado!$A$2:$A$199,"="&amp;$A6,Concentrado!$B$2:$B$199, "=Michoacán")</f>
        <v>167</v>
      </c>
      <c r="D6" s="10">
        <f>SUMIFS(Concentrado!E$2:E$199,Concentrado!$A$2:$A$199,"="&amp;$A6,Concentrado!$B$2:$B$199, "=Michoacán")</f>
        <v>166</v>
      </c>
      <c r="E6" s="10">
        <f>SUMIFS(Concentrado!F$2:F$199,Concentrado!$A$2:$A$199,"="&amp;$A6,Concentrado!$B$2:$B$199, "=Michoacán")</f>
        <v>0</v>
      </c>
      <c r="F6" s="10">
        <f>SUMIFS(Concentrado!G$2:G$199,Concentrado!$A$2:$A$199,"="&amp;$A6,Concentrado!$B$2:$B$199, "=Michoacán")</f>
        <v>0</v>
      </c>
      <c r="G6" s="10">
        <f>SUMIFS(Concentrado!H$2:H$199,Concentrado!$A$2:$A$199,"="&amp;$A6,Concentrado!$B$2:$B$199, "=Michoacán")</f>
        <v>1</v>
      </c>
      <c r="H6" s="10">
        <f>SUMIFS(Concentrado!I$2:I$199,Concentrado!$A$2:$A$199,"="&amp;$A6,Concentrado!$B$2:$B$199, "=Michoacán")</f>
        <v>0</v>
      </c>
      <c r="I6" s="10">
        <f>SUMIFS(Concentrado!J$2:J$199,Concentrado!$A$2:$A$199,"="&amp;$A6,Concentrado!$B$2:$B$199, "=Michoacán")</f>
        <v>0</v>
      </c>
      <c r="J6" s="10">
        <f>SUMIFS(Concentrado!K$2:K$199,Concentrado!$A$2:$A$199,"="&amp;$A6,Concentrado!$B$2:$B$199, "=Michoacán")</f>
        <v>58625</v>
      </c>
      <c r="K6" s="10">
        <f>SUMIFS(Concentrado!L$2:L$199,Concentrado!$A$2:$A$199,"="&amp;$A6,Concentrado!$B$2:$B$199, "=Michoacán")</f>
        <v>1</v>
      </c>
      <c r="L6" s="10">
        <f>SUMIFS(Concentrado!M$2:M$199,Concentrado!$A$2:$A$199,"="&amp;$A6,Concentrado!$B$2:$B$199, "=Michoacán")</f>
        <v>0</v>
      </c>
      <c r="M6" s="10">
        <f>SUMIFS(Concentrado!N$2:N$199,Concentrado!$A$2:$A$199,"="&amp;$A6,Concentrado!$B$2:$B$199, "=Michoacán")</f>
        <v>34843</v>
      </c>
      <c r="N6" s="10">
        <f>SUMIFS(Concentrado!O$2:O$199,Concentrado!$A$2:$A$199,"="&amp;$A6,Concentrado!$B$2:$B$199, "=Michoacán")</f>
        <v>145602</v>
      </c>
    </row>
    <row r="7" spans="1:14" x14ac:dyDescent="0.25">
      <c r="A7" s="7">
        <v>2022</v>
      </c>
      <c r="B7" s="10">
        <f>SUMIFS(Concentrado!C$2:C$199,Concentrado!$A$2:$A$199,"="&amp;$A7,Concentrado!$B$2:$B$199, "=Michoacán")</f>
        <v>0</v>
      </c>
      <c r="C7" s="10">
        <f>SUMIFS(Concentrado!D$2:D$199,Concentrado!$A$2:$A$199,"="&amp;$A7,Concentrado!$B$2:$B$199, "=Michoacán")</f>
        <v>310</v>
      </c>
      <c r="D7" s="10">
        <f>SUMIFS(Concentrado!E$2:E$199,Concentrado!$A$2:$A$199,"="&amp;$A7,Concentrado!$B$2:$B$199, "=Michoacán")</f>
        <v>155</v>
      </c>
      <c r="E7" s="10">
        <f>SUMIFS(Concentrado!F$2:F$199,Concentrado!$A$2:$A$199,"="&amp;$A7,Concentrado!$B$2:$B$199, "=Michoacán")</f>
        <v>0</v>
      </c>
      <c r="F7" s="10">
        <f>SUMIFS(Concentrado!G$2:G$199,Concentrado!$A$2:$A$199,"="&amp;$A7,Concentrado!$B$2:$B$199, "=Michoacán")</f>
        <v>0</v>
      </c>
      <c r="G7" s="10">
        <f>SUMIFS(Concentrado!H$2:H$199,Concentrado!$A$2:$A$199,"="&amp;$A7,Concentrado!$B$2:$B$199, "=Michoacán")</f>
        <v>0</v>
      </c>
      <c r="H7" s="10">
        <f>SUMIFS(Concentrado!I$2:I$199,Concentrado!$A$2:$A$199,"="&amp;$A7,Concentrado!$B$2:$B$199, "=Michoacán")</f>
        <v>0</v>
      </c>
      <c r="I7" s="10">
        <f>SUMIFS(Concentrado!J$2:J$199,Concentrado!$A$2:$A$199,"="&amp;$A7,Concentrado!$B$2:$B$199, "=Michoacán")</f>
        <v>0</v>
      </c>
      <c r="J7" s="10">
        <f>SUMIFS(Concentrado!K$2:K$199,Concentrado!$A$2:$A$199,"="&amp;$A7,Concentrado!$B$2:$B$199, "=Michoacán")</f>
        <v>89564</v>
      </c>
      <c r="K7" s="10">
        <f>SUMIFS(Concentrado!L$2:L$199,Concentrado!$A$2:$A$199,"="&amp;$A7,Concentrado!$B$2:$B$199, "=Michoacán")</f>
        <v>0</v>
      </c>
      <c r="L7" s="10">
        <f>SUMIFS(Concentrado!M$2:M$199,Concentrado!$A$2:$A$199,"="&amp;$A7,Concentrado!$B$2:$B$199, "=Michoacán")</f>
        <v>0</v>
      </c>
      <c r="M7" s="10">
        <f>SUMIFS(Concentrado!N$2:N$199,Concentrado!$A$2:$A$199,"="&amp;$A7,Concentrado!$B$2:$B$199, "=Michoacán")</f>
        <v>64988</v>
      </c>
      <c r="N7" s="10">
        <f>SUMIFS(Concentrado!O$2:O$199,Concentrado!$A$2:$A$199,"="&amp;$A7,Concentrado!$B$2:$B$199, "=Michoacán")</f>
        <v>155017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"=Morelos")</f>
        <v>32653</v>
      </c>
      <c r="C2" s="10">
        <f>SUMIFS(Concentrado!D$2:D$199,Concentrado!$A$2:$A$199,"="&amp;$A2,Concentrado!$B$2:$B$199, "=Morelos")</f>
        <v>860</v>
      </c>
      <c r="D2" s="10">
        <f>SUMIFS(Concentrado!E$2:E$199,Concentrado!$A$2:$A$199,"="&amp;$A2,Concentrado!$B$2:$B$199, "=Morelos")</f>
        <v>304</v>
      </c>
      <c r="E2" s="10">
        <f>SUMIFS(Concentrado!F$2:F$199,Concentrado!$A$2:$A$199,"="&amp;$A2,Concentrado!$B$2:$B$199, "=Morelos")</f>
        <v>6</v>
      </c>
      <c r="F2" s="10">
        <f>SUMIFS(Concentrado!G$2:G$199,Concentrado!$A$2:$A$199,"="&amp;$A2,Concentrado!$B$2:$B$199, "=Morelos")</f>
        <v>9</v>
      </c>
      <c r="G2" s="10">
        <f>SUMIFS(Concentrado!H$2:H$199,Concentrado!$A$2:$A$199,"="&amp;$A2,Concentrado!$B$2:$B$199, "=Morelos")</f>
        <v>3</v>
      </c>
      <c r="H2" s="10">
        <f>SUMIFS(Concentrado!I$2:I$199,Concentrado!$A$2:$A$199,"="&amp;$A2,Concentrado!$B$2:$B$199, "=Morelos")</f>
        <v>16</v>
      </c>
      <c r="I2" s="10">
        <f>SUMIFS(Concentrado!J$2:J$199,Concentrado!$A$2:$A$199,"="&amp;$A2,Concentrado!$B$2:$B$199, "=Morelos")</f>
        <v>49</v>
      </c>
      <c r="J2" s="10">
        <f>SUMIFS(Concentrado!K$2:K$199,Concentrado!$A$2:$A$199,"="&amp;$A2,Concentrado!$B$2:$B$199, "=Morelos")</f>
        <v>141173</v>
      </c>
      <c r="K2" s="10">
        <f>SUMIFS(Concentrado!L$2:L$199,Concentrado!$A$2:$A$199,"="&amp;$A2,Concentrado!$B$2:$B$199, "=Morelos")</f>
        <v>2</v>
      </c>
      <c r="L2" s="10">
        <f>SUMIFS(Concentrado!M$2:M$199,Concentrado!$A$2:$A$199,"="&amp;$A2,Concentrado!$B$2:$B$199, "=Morelos")</f>
        <v>3</v>
      </c>
      <c r="M2" s="10">
        <f>SUMIFS(Concentrado!N$2:N$199,Concentrado!$A$2:$A$199,"="&amp;$A2,Concentrado!$B$2:$B$199, "=Morelos")</f>
        <v>23734</v>
      </c>
      <c r="N2" s="10">
        <f>SUMIFS(Concentrado!O$2:O$199,Concentrado!$A$2:$A$199,"="&amp;$A2,Concentrado!$B$2:$B$199, "=Morelos")</f>
        <v>198812</v>
      </c>
    </row>
    <row r="3" spans="1:14" x14ac:dyDescent="0.25">
      <c r="A3" s="7">
        <v>2018</v>
      </c>
      <c r="B3" s="10">
        <f>SUMIFS(Concentrado!C$2:C$199,Concentrado!$A$2:$A$199,"="&amp;$A3,Concentrado!$B$2:$B$199, "=Morelos")</f>
        <v>23285</v>
      </c>
      <c r="C3" s="10">
        <f>SUMIFS(Concentrado!D$2:D$199,Concentrado!$A$2:$A$199,"="&amp;$A3,Concentrado!$B$2:$B$199, "=Morelos")</f>
        <v>480</v>
      </c>
      <c r="D3" s="10">
        <f>SUMIFS(Concentrado!E$2:E$199,Concentrado!$A$2:$A$199,"="&amp;$A3,Concentrado!$B$2:$B$199, "=Morelos")</f>
        <v>182</v>
      </c>
      <c r="E3" s="10">
        <f>SUMIFS(Concentrado!F$2:F$199,Concentrado!$A$2:$A$199,"="&amp;$A3,Concentrado!$B$2:$B$199, "=Morelos")</f>
        <v>3</v>
      </c>
      <c r="F3" s="10">
        <f>SUMIFS(Concentrado!G$2:G$199,Concentrado!$A$2:$A$199,"="&amp;$A3,Concentrado!$B$2:$B$199, "=Morelos")</f>
        <v>11</v>
      </c>
      <c r="G3" s="10">
        <f>SUMIFS(Concentrado!H$2:H$199,Concentrado!$A$2:$A$199,"="&amp;$A3,Concentrado!$B$2:$B$199, "=Morelos")</f>
        <v>1</v>
      </c>
      <c r="H3" s="10">
        <f>SUMIFS(Concentrado!I$2:I$199,Concentrado!$A$2:$A$199,"="&amp;$A3,Concentrado!$B$2:$B$199, "=Morelos")</f>
        <v>32</v>
      </c>
      <c r="I3" s="10">
        <f>SUMIFS(Concentrado!J$2:J$199,Concentrado!$A$2:$A$199,"="&amp;$A3,Concentrado!$B$2:$B$199, "=Morelos")</f>
        <v>16</v>
      </c>
      <c r="J3" s="10">
        <f>SUMIFS(Concentrado!K$2:K$199,Concentrado!$A$2:$A$199,"="&amp;$A3,Concentrado!$B$2:$B$199, "=Morelos")</f>
        <v>110888</v>
      </c>
      <c r="K3" s="10">
        <f>SUMIFS(Concentrado!L$2:L$199,Concentrado!$A$2:$A$199,"="&amp;$A3,Concentrado!$B$2:$B$199, "=Morelos")</f>
        <v>1</v>
      </c>
      <c r="L3" s="10">
        <f>SUMIFS(Concentrado!M$2:M$199,Concentrado!$A$2:$A$199,"="&amp;$A3,Concentrado!$B$2:$B$199, "=Morelos")</f>
        <v>4</v>
      </c>
      <c r="M3" s="10">
        <f>SUMIFS(Concentrado!N$2:N$199,Concentrado!$A$2:$A$199,"="&amp;$A3,Concentrado!$B$2:$B$199, "=Morelos")</f>
        <v>22488</v>
      </c>
      <c r="N3" s="10">
        <f>SUMIFS(Concentrado!O$2:O$199,Concentrado!$A$2:$A$199,"="&amp;$A3,Concentrado!$B$2:$B$199, "=Morelos")</f>
        <v>157391</v>
      </c>
    </row>
    <row r="4" spans="1:14" x14ac:dyDescent="0.25">
      <c r="A4" s="7">
        <v>2019</v>
      </c>
      <c r="B4" s="10">
        <f>SUMIFS(Concentrado!C$2:C$199,Concentrado!$A$2:$A$199,"="&amp;$A4,Concentrado!$B$2:$B$199, "=Morelos")</f>
        <v>25952</v>
      </c>
      <c r="C4" s="10">
        <f>SUMIFS(Concentrado!D$2:D$199,Concentrado!$A$2:$A$199,"="&amp;$A4,Concentrado!$B$2:$B$199, "=Morelos")</f>
        <v>622</v>
      </c>
      <c r="D4" s="10">
        <f>SUMIFS(Concentrado!E$2:E$199,Concentrado!$A$2:$A$199,"="&amp;$A4,Concentrado!$B$2:$B$199, "=Morelos")</f>
        <v>137</v>
      </c>
      <c r="E4" s="10">
        <f>SUMIFS(Concentrado!F$2:F$199,Concentrado!$A$2:$A$199,"="&amp;$A4,Concentrado!$B$2:$B$199, "=Morelos")</f>
        <v>5</v>
      </c>
      <c r="F4" s="10">
        <f>SUMIFS(Concentrado!G$2:G$199,Concentrado!$A$2:$A$199,"="&amp;$A4,Concentrado!$B$2:$B$199, "=Morelos")</f>
        <v>12</v>
      </c>
      <c r="G4" s="10">
        <f>SUMIFS(Concentrado!H$2:H$199,Concentrado!$A$2:$A$199,"="&amp;$A4,Concentrado!$B$2:$B$199, "=Morelos")</f>
        <v>2</v>
      </c>
      <c r="H4" s="10">
        <f>SUMIFS(Concentrado!I$2:I$199,Concentrado!$A$2:$A$199,"="&amp;$A4,Concentrado!$B$2:$B$199, "=Morelos")</f>
        <v>46</v>
      </c>
      <c r="I4" s="10">
        <f>SUMIFS(Concentrado!J$2:J$199,Concentrado!$A$2:$A$199,"="&amp;$A4,Concentrado!$B$2:$B$199, "=Morelos")</f>
        <v>46</v>
      </c>
      <c r="J4" s="10">
        <f>SUMIFS(Concentrado!K$2:K$199,Concentrado!$A$2:$A$199,"="&amp;$A4,Concentrado!$B$2:$B$199, "=Morelos")</f>
        <v>113379</v>
      </c>
      <c r="K4" s="10">
        <f>SUMIFS(Concentrado!L$2:L$199,Concentrado!$A$2:$A$199,"="&amp;$A4,Concentrado!$B$2:$B$199, "=Morelos")</f>
        <v>0</v>
      </c>
      <c r="L4" s="10">
        <f>SUMIFS(Concentrado!M$2:M$199,Concentrado!$A$2:$A$199,"="&amp;$A4,Concentrado!$B$2:$B$199, "=Morelos")</f>
        <v>0</v>
      </c>
      <c r="M4" s="10">
        <f>SUMIFS(Concentrado!N$2:N$199,Concentrado!$A$2:$A$199,"="&amp;$A4,Concentrado!$B$2:$B$199, "=Morelos")</f>
        <v>27021</v>
      </c>
      <c r="N4" s="10">
        <f>SUMIFS(Concentrado!O$2:O$199,Concentrado!$A$2:$A$199,"="&amp;$A4,Concentrado!$B$2:$B$199, "=Morelos")</f>
        <v>167222</v>
      </c>
    </row>
    <row r="5" spans="1:14" x14ac:dyDescent="0.25">
      <c r="A5" s="7">
        <v>2020</v>
      </c>
      <c r="B5" s="10">
        <f>SUMIFS(Concentrado!C$2:C$199,Concentrado!$A$2:$A$199,"="&amp;$A5,Concentrado!$B$2:$B$199, "=Morelos")</f>
        <v>32711</v>
      </c>
      <c r="C5" s="10">
        <f>SUMIFS(Concentrado!D$2:D$199,Concentrado!$A$2:$A$199,"="&amp;$A5,Concentrado!$B$2:$B$199, "=Morelos")</f>
        <v>504</v>
      </c>
      <c r="D5" s="10">
        <f>SUMIFS(Concentrado!E$2:E$199,Concentrado!$A$2:$A$199,"="&amp;$A5,Concentrado!$B$2:$B$199, "=Morelos")</f>
        <v>88</v>
      </c>
      <c r="E5" s="10">
        <f>SUMIFS(Concentrado!F$2:F$199,Concentrado!$A$2:$A$199,"="&amp;$A5,Concentrado!$B$2:$B$199, "=Morelos")</f>
        <v>2</v>
      </c>
      <c r="F5" s="10">
        <f>SUMIFS(Concentrado!G$2:G$199,Concentrado!$A$2:$A$199,"="&amp;$A5,Concentrado!$B$2:$B$199, "=Morelos")</f>
        <v>5</v>
      </c>
      <c r="G5" s="10">
        <f>SUMIFS(Concentrado!H$2:H$199,Concentrado!$A$2:$A$199,"="&amp;$A5,Concentrado!$B$2:$B$199, "=Morelos")</f>
        <v>0</v>
      </c>
      <c r="H5" s="10">
        <f>SUMIFS(Concentrado!I$2:I$199,Concentrado!$A$2:$A$199,"="&amp;$A5,Concentrado!$B$2:$B$199, "=Morelos")</f>
        <v>10</v>
      </c>
      <c r="I5" s="10">
        <f>SUMIFS(Concentrado!J$2:J$199,Concentrado!$A$2:$A$199,"="&amp;$A5,Concentrado!$B$2:$B$199, "=Morelos")</f>
        <v>32</v>
      </c>
      <c r="J5" s="10">
        <f>SUMIFS(Concentrado!K$2:K$199,Concentrado!$A$2:$A$199,"="&amp;$A5,Concentrado!$B$2:$B$199, "=Morelos")</f>
        <v>31210</v>
      </c>
      <c r="K5" s="10">
        <f>SUMIFS(Concentrado!L$2:L$199,Concentrado!$A$2:$A$199,"="&amp;$A5,Concentrado!$B$2:$B$199, "=Morelos")</f>
        <v>6</v>
      </c>
      <c r="L5" s="10">
        <f>SUMIFS(Concentrado!M$2:M$199,Concentrado!$A$2:$A$199,"="&amp;$A5,Concentrado!$B$2:$B$199, "=Morelos")</f>
        <v>214</v>
      </c>
      <c r="M5" s="10">
        <f>SUMIFS(Concentrado!N$2:N$199,Concentrado!$A$2:$A$199,"="&amp;$A5,Concentrado!$B$2:$B$199, "=Morelos")</f>
        <v>23518</v>
      </c>
      <c r="N5" s="10">
        <f>SUMIFS(Concentrado!O$2:O$199,Concentrado!$A$2:$A$199,"="&amp;$A5,Concentrado!$B$2:$B$199, "=Morelos")</f>
        <v>88300</v>
      </c>
    </row>
    <row r="6" spans="1:14" x14ac:dyDescent="0.25">
      <c r="A6" s="7">
        <v>2021</v>
      </c>
      <c r="B6" s="10">
        <f>SUMIFS(Concentrado!C$2:C$199,Concentrado!$A$2:$A$199,"="&amp;$A6,Concentrado!$B$2:$B$199, "=Morelos")</f>
        <v>44762</v>
      </c>
      <c r="C6" s="10">
        <f>SUMIFS(Concentrado!D$2:D$199,Concentrado!$A$2:$A$199,"="&amp;$A6,Concentrado!$B$2:$B$199, "=Morelos")</f>
        <v>441</v>
      </c>
      <c r="D6" s="10">
        <f>SUMIFS(Concentrado!E$2:E$199,Concentrado!$A$2:$A$199,"="&amp;$A6,Concentrado!$B$2:$B$199, "=Morelos")</f>
        <v>59</v>
      </c>
      <c r="E6" s="10">
        <f>SUMIFS(Concentrado!F$2:F$199,Concentrado!$A$2:$A$199,"="&amp;$A6,Concentrado!$B$2:$B$199, "=Morelos")</f>
        <v>1</v>
      </c>
      <c r="F6" s="10">
        <f>SUMIFS(Concentrado!G$2:G$199,Concentrado!$A$2:$A$199,"="&amp;$A6,Concentrado!$B$2:$B$199, "=Morelos")</f>
        <v>0</v>
      </c>
      <c r="G6" s="10">
        <f>SUMIFS(Concentrado!H$2:H$199,Concentrado!$A$2:$A$199,"="&amp;$A6,Concentrado!$B$2:$B$199, "=Morelos")</f>
        <v>0</v>
      </c>
      <c r="H6" s="10">
        <f>SUMIFS(Concentrado!I$2:I$199,Concentrado!$A$2:$A$199,"="&amp;$A6,Concentrado!$B$2:$B$199, "=Morelos")</f>
        <v>1</v>
      </c>
      <c r="I6" s="10">
        <f>SUMIFS(Concentrado!J$2:J$199,Concentrado!$A$2:$A$199,"="&amp;$A6,Concentrado!$B$2:$B$199, "=Morelos")</f>
        <v>101</v>
      </c>
      <c r="J6" s="10">
        <f>SUMIFS(Concentrado!K$2:K$199,Concentrado!$A$2:$A$199,"="&amp;$A6,Concentrado!$B$2:$B$199, "=Morelos")</f>
        <v>19152</v>
      </c>
      <c r="K6" s="10">
        <f>SUMIFS(Concentrado!L$2:L$199,Concentrado!$A$2:$A$199,"="&amp;$A6,Concentrado!$B$2:$B$199, "=Morelos")</f>
        <v>1</v>
      </c>
      <c r="L6" s="10">
        <f>SUMIFS(Concentrado!M$2:M$199,Concentrado!$A$2:$A$199,"="&amp;$A6,Concentrado!$B$2:$B$199, "=Morelos")</f>
        <v>0</v>
      </c>
      <c r="M6" s="10">
        <f>SUMIFS(Concentrado!N$2:N$199,Concentrado!$A$2:$A$199,"="&amp;$A6,Concentrado!$B$2:$B$199, "=Morelos")</f>
        <v>23007</v>
      </c>
      <c r="N6" s="10">
        <f>SUMIFS(Concentrado!O$2:O$199,Concentrado!$A$2:$A$199,"="&amp;$A6,Concentrado!$B$2:$B$199, "=Morelos")</f>
        <v>87525</v>
      </c>
    </row>
    <row r="7" spans="1:14" x14ac:dyDescent="0.25">
      <c r="A7" s="7">
        <v>2022</v>
      </c>
      <c r="B7" s="10">
        <f>SUMIFS(Concentrado!C$2:C$199,Concentrado!$A$2:$A$199,"="&amp;$A7,Concentrado!$B$2:$B$199, "=Morelos")</f>
        <v>68212</v>
      </c>
      <c r="C7" s="10">
        <f>SUMIFS(Concentrado!D$2:D$199,Concentrado!$A$2:$A$199,"="&amp;$A7,Concentrado!$B$2:$B$199, "=Morelos")</f>
        <v>62</v>
      </c>
      <c r="D7" s="10">
        <f>SUMIFS(Concentrado!E$2:E$199,Concentrado!$A$2:$A$199,"="&amp;$A7,Concentrado!$B$2:$B$199, "=Morelos")</f>
        <v>17</v>
      </c>
      <c r="E7" s="10">
        <f>SUMIFS(Concentrado!F$2:F$199,Concentrado!$A$2:$A$199,"="&amp;$A7,Concentrado!$B$2:$B$199, "=Morelos")</f>
        <v>0</v>
      </c>
      <c r="F7" s="10">
        <f>SUMIFS(Concentrado!G$2:G$199,Concentrado!$A$2:$A$199,"="&amp;$A7,Concentrado!$B$2:$B$199, "=Morelos")</f>
        <v>0</v>
      </c>
      <c r="G7" s="10">
        <f>SUMIFS(Concentrado!H$2:H$199,Concentrado!$A$2:$A$199,"="&amp;$A7,Concentrado!$B$2:$B$199, "=Morelos")</f>
        <v>0</v>
      </c>
      <c r="H7" s="10">
        <f>SUMIFS(Concentrado!I$2:I$199,Concentrado!$A$2:$A$199,"="&amp;$A7,Concentrado!$B$2:$B$199, "=Morelos")</f>
        <v>4</v>
      </c>
      <c r="I7" s="10">
        <f>SUMIFS(Concentrado!J$2:J$199,Concentrado!$A$2:$A$199,"="&amp;$A7,Concentrado!$B$2:$B$199, "=Morelos")</f>
        <v>47</v>
      </c>
      <c r="J7" s="10">
        <f>SUMIFS(Concentrado!K$2:K$199,Concentrado!$A$2:$A$199,"="&amp;$A7,Concentrado!$B$2:$B$199, "=Morelos")</f>
        <v>18083</v>
      </c>
      <c r="K7" s="10">
        <f>SUMIFS(Concentrado!L$2:L$199,Concentrado!$A$2:$A$199,"="&amp;$A7,Concentrado!$B$2:$B$199, "=Morelos")</f>
        <v>2</v>
      </c>
      <c r="L7" s="10">
        <f>SUMIFS(Concentrado!M$2:M$199,Concentrado!$A$2:$A$199,"="&amp;$A7,Concentrado!$B$2:$B$199, "=Morelos")</f>
        <v>0</v>
      </c>
      <c r="M7" s="10">
        <f>SUMIFS(Concentrado!N$2:N$199,Concentrado!$A$2:$A$199,"="&amp;$A7,Concentrado!$B$2:$B$199, "=Morelos")</f>
        <v>34002</v>
      </c>
      <c r="N7" s="10">
        <f>SUMIFS(Concentrado!O$2:O$199,Concentrado!$A$2:$A$199,"="&amp;$A7,Concentrado!$B$2:$B$199, "=Morelos")</f>
        <v>120429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H7" sqref="H7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8">
        <v>2017</v>
      </c>
      <c r="B2" s="9">
        <f>SUMIFS(Concentrado!C$2:C$199,Concentrado!$A$2:$A$199,"="&amp;$A2,Concentrado!$B$2:$B$199, "=Nacional")</f>
        <v>2022385</v>
      </c>
      <c r="C2" s="9">
        <f>SUMIFS(Concentrado!D$2:D$199,Concentrado!$A$2:$A$199,"="&amp;$A2,Concentrado!$B$2:$B$199, "=Nacional")</f>
        <v>26696</v>
      </c>
      <c r="D2" s="9">
        <f>SUMIFS(Concentrado!E$2:E$199,Concentrado!$A$2:$A$199,"="&amp;$A2,Concentrado!$B$2:$B$199, "=Nacional")</f>
        <v>22611</v>
      </c>
      <c r="E2" s="9">
        <f>SUMIFS(Concentrado!F$2:F$199,Concentrado!$A$2:$A$199,"="&amp;$A2,Concentrado!$B$2:$B$199, "=Nacional")</f>
        <v>748</v>
      </c>
      <c r="F2" s="9">
        <f>SUMIFS(Concentrado!G$2:G$199,Concentrado!$A$2:$A$199,"="&amp;$A2,Concentrado!$B$2:$B$199, "=Nacional")</f>
        <v>1044</v>
      </c>
      <c r="G2" s="9">
        <f>SUMIFS(Concentrado!H$2:H$199,Concentrado!$A$2:$A$199,"="&amp;$A2,Concentrado!$B$2:$B$199, "=Nacional")</f>
        <v>1422</v>
      </c>
      <c r="H2" s="9">
        <f>SUMIFS(Concentrado!I$2:I$199,Concentrado!$A$2:$A$199,"="&amp;$A2,Concentrado!$B$2:$B$199, "=Nacional")</f>
        <v>30968</v>
      </c>
      <c r="I2" s="9">
        <f>SUMIFS(Concentrado!J$2:J$199,Concentrado!$A$2:$A$199,"="&amp;$A2,Concentrado!$B$2:$B$199, "=Nacional")</f>
        <v>2818</v>
      </c>
      <c r="J2" s="9">
        <f>SUMIFS(Concentrado!K$2:K$199,Concentrado!$A$2:$A$199,"="&amp;$A2,Concentrado!$B$2:$B$199, "=Nacional")</f>
        <v>5002187</v>
      </c>
      <c r="K2" s="9">
        <f>SUMIFS(Concentrado!L$2:L$199,Concentrado!$A$2:$A$199,"="&amp;$A2,Concentrado!$B$2:$B$199, "=Nacional")</f>
        <v>3842</v>
      </c>
      <c r="L2" s="9">
        <f>SUMIFS(Concentrado!M$2:M$199,Concentrado!$A$2:$A$199,"="&amp;$A2,Concentrado!$B$2:$B$199, "=Nacional")</f>
        <v>28661</v>
      </c>
      <c r="M2" s="9">
        <f>SUMIFS(Concentrado!N$2:N$199,Concentrado!$A$2:$A$199,"="&amp;$A2,Concentrado!$B$2:$B$199, "=Nacional")</f>
        <v>1712358</v>
      </c>
      <c r="N2" s="9">
        <f>SUMIFS(Concentrado!O$2:O$199,Concentrado!$A$2:$A$199,"="&amp;$A2,Concentrado!$B$2:$B$199, "=Nacional")</f>
        <v>8855740</v>
      </c>
    </row>
    <row r="3" spans="1:14" x14ac:dyDescent="0.25">
      <c r="A3" s="8">
        <v>2018</v>
      </c>
      <c r="B3" s="9">
        <f>SUMIFS(Concentrado!C$2:C$199,Concentrado!$A$2:$A$199,"="&amp;$A3,Concentrado!$B$2:$B$199, "=Nacional")</f>
        <v>1987897</v>
      </c>
      <c r="C3" s="9">
        <f>SUMIFS(Concentrado!D$2:D$199,Concentrado!$A$2:$A$199,"="&amp;$A3,Concentrado!$B$2:$B$199, "=Nacional")</f>
        <v>28991</v>
      </c>
      <c r="D3" s="9">
        <f>SUMIFS(Concentrado!E$2:E$199,Concentrado!$A$2:$A$199,"="&amp;$A3,Concentrado!$B$2:$B$199, "=Nacional")</f>
        <v>20906</v>
      </c>
      <c r="E3" s="9">
        <f>SUMIFS(Concentrado!F$2:F$199,Concentrado!$A$2:$A$199,"="&amp;$A3,Concentrado!$B$2:$B$199, "=Nacional")</f>
        <v>734</v>
      </c>
      <c r="F3" s="9">
        <f>SUMIFS(Concentrado!G$2:G$199,Concentrado!$A$2:$A$199,"="&amp;$A3,Concentrado!$B$2:$B$199, "=Nacional")</f>
        <v>847</v>
      </c>
      <c r="G3" s="9">
        <f>SUMIFS(Concentrado!H$2:H$199,Concentrado!$A$2:$A$199,"="&amp;$A3,Concentrado!$B$2:$B$199, "=Nacional")</f>
        <v>1134</v>
      </c>
      <c r="H3" s="9">
        <f>SUMIFS(Concentrado!I$2:I$199,Concentrado!$A$2:$A$199,"="&amp;$A3,Concentrado!$B$2:$B$199, "=Nacional")</f>
        <v>38717</v>
      </c>
      <c r="I3" s="9">
        <f>SUMIFS(Concentrado!J$2:J$199,Concentrado!$A$2:$A$199,"="&amp;$A3,Concentrado!$B$2:$B$199, "=Nacional")</f>
        <v>1976</v>
      </c>
      <c r="J3" s="9">
        <f>SUMIFS(Concentrado!K$2:K$199,Concentrado!$A$2:$A$199,"="&amp;$A3,Concentrado!$B$2:$B$199, "=Nacional")</f>
        <v>4907061</v>
      </c>
      <c r="K3" s="9">
        <f>SUMIFS(Concentrado!L$2:L$199,Concentrado!$A$2:$A$199,"="&amp;$A3,Concentrado!$B$2:$B$199, "=Nacional")</f>
        <v>3136</v>
      </c>
      <c r="L3" s="9">
        <f>SUMIFS(Concentrado!M$2:M$199,Concentrado!$A$2:$A$199,"="&amp;$A3,Concentrado!$B$2:$B$199, "=Nacional")</f>
        <v>27991</v>
      </c>
      <c r="M3" s="9">
        <f>SUMIFS(Concentrado!N$2:N$199,Concentrado!$A$2:$A$199,"="&amp;$A3,Concentrado!$B$2:$B$199, "=Nacional")</f>
        <v>1353775</v>
      </c>
      <c r="N3" s="9">
        <f>SUMIFS(Concentrado!O$2:O$199,Concentrado!$A$2:$A$199,"="&amp;$A3,Concentrado!$B$2:$B$199, "=Nacional")</f>
        <v>8373165</v>
      </c>
    </row>
    <row r="4" spans="1:14" x14ac:dyDescent="0.25">
      <c r="A4" s="8">
        <v>2019</v>
      </c>
      <c r="B4" s="9">
        <f>SUMIFS(Concentrado!C$2:C$199,Concentrado!$A$2:$A$199,"="&amp;$A4,Concentrado!$B$2:$B$199, "=Nacional")</f>
        <v>2002436</v>
      </c>
      <c r="C4" s="9">
        <f>SUMIFS(Concentrado!D$2:D$199,Concentrado!$A$2:$A$199,"="&amp;$A4,Concentrado!$B$2:$B$199, "=Nacional")</f>
        <v>34386</v>
      </c>
      <c r="D4" s="9">
        <f>SUMIFS(Concentrado!E$2:E$199,Concentrado!$A$2:$A$199,"="&amp;$A4,Concentrado!$B$2:$B$199, "=Nacional")</f>
        <v>23331</v>
      </c>
      <c r="E4" s="9">
        <f>SUMIFS(Concentrado!F$2:F$199,Concentrado!$A$2:$A$199,"="&amp;$A4,Concentrado!$B$2:$B$199, "=Nacional")</f>
        <v>731</v>
      </c>
      <c r="F4" s="9">
        <f>SUMIFS(Concentrado!G$2:G$199,Concentrado!$A$2:$A$199,"="&amp;$A4,Concentrado!$B$2:$B$199, "=Nacional")</f>
        <v>737</v>
      </c>
      <c r="G4" s="9">
        <f>SUMIFS(Concentrado!H$2:H$199,Concentrado!$A$2:$A$199,"="&amp;$A4,Concentrado!$B$2:$B$199, "=Nacional")</f>
        <v>1262</v>
      </c>
      <c r="H4" s="9">
        <f>SUMIFS(Concentrado!I$2:I$199,Concentrado!$A$2:$A$199,"="&amp;$A4,Concentrado!$B$2:$B$199, "=Nacional")</f>
        <v>27928</v>
      </c>
      <c r="I4" s="9">
        <f>SUMIFS(Concentrado!J$2:J$199,Concentrado!$A$2:$A$199,"="&amp;$A4,Concentrado!$B$2:$B$199, "=Nacional")</f>
        <v>2312</v>
      </c>
      <c r="J4" s="9">
        <f>SUMIFS(Concentrado!K$2:K$199,Concentrado!$A$2:$A$199,"="&amp;$A4,Concentrado!$B$2:$B$199, "=Nacional")</f>
        <v>5229809</v>
      </c>
      <c r="K4" s="9">
        <f>SUMIFS(Concentrado!L$2:L$199,Concentrado!$A$2:$A$199,"="&amp;$A4,Concentrado!$B$2:$B$199, "=Nacional")</f>
        <v>2269</v>
      </c>
      <c r="L4" s="9">
        <f>SUMIFS(Concentrado!M$2:M$199,Concentrado!$A$2:$A$199,"="&amp;$A4,Concentrado!$B$2:$B$199, "=Nacional")</f>
        <v>30108</v>
      </c>
      <c r="M4" s="9">
        <f>SUMIFS(Concentrado!N$2:N$199,Concentrado!$A$2:$A$199,"="&amp;$A4,Concentrado!$B$2:$B$199, "=Nacional")</f>
        <v>1489292</v>
      </c>
      <c r="N4" s="9">
        <f>SUMIFS(Concentrado!O$2:O$199,Concentrado!$A$2:$A$199,"="&amp;$A4,Concentrado!$B$2:$B$199, "=Nacional")</f>
        <v>8844601</v>
      </c>
    </row>
    <row r="5" spans="1:14" x14ac:dyDescent="0.25">
      <c r="A5" s="8">
        <v>2020</v>
      </c>
      <c r="B5" s="9">
        <f>SUMIFS(Concentrado!C$2:C$199,Concentrado!$A$2:$A$199,"="&amp;$A5,Concentrado!$B$2:$B$199, "=Nacional")</f>
        <v>2678182</v>
      </c>
      <c r="C5" s="9">
        <f>SUMIFS(Concentrado!D$2:D$199,Concentrado!$A$2:$A$199,"="&amp;$A5,Concentrado!$B$2:$B$199, "=Nacional")</f>
        <v>23685</v>
      </c>
      <c r="D5" s="9">
        <f>SUMIFS(Concentrado!E$2:E$199,Concentrado!$A$2:$A$199,"="&amp;$A5,Concentrado!$B$2:$B$199, "=Nacional")</f>
        <v>13740</v>
      </c>
      <c r="E5" s="9">
        <f>SUMIFS(Concentrado!F$2:F$199,Concentrado!$A$2:$A$199,"="&amp;$A5,Concentrado!$B$2:$B$199, "=Nacional")</f>
        <v>404</v>
      </c>
      <c r="F5" s="9">
        <f>SUMIFS(Concentrado!G$2:G$199,Concentrado!$A$2:$A$199,"="&amp;$A5,Concentrado!$B$2:$B$199, "=Nacional")</f>
        <v>506</v>
      </c>
      <c r="G5" s="9">
        <f>SUMIFS(Concentrado!H$2:H$199,Concentrado!$A$2:$A$199,"="&amp;$A5,Concentrado!$B$2:$B$199, "=Nacional")</f>
        <v>1984</v>
      </c>
      <c r="H5" s="9">
        <f>SUMIFS(Concentrado!I$2:I$199,Concentrado!$A$2:$A$199,"="&amp;$A5,Concentrado!$B$2:$B$199, "=Nacional")</f>
        <v>22744</v>
      </c>
      <c r="I5" s="9">
        <f>SUMIFS(Concentrado!J$2:J$199,Concentrado!$A$2:$A$199,"="&amp;$A5,Concentrado!$B$2:$B$199, "=Nacional")</f>
        <v>4204</v>
      </c>
      <c r="J5" s="9">
        <f>SUMIFS(Concentrado!K$2:K$199,Concentrado!$A$2:$A$199,"="&amp;$A5,Concentrado!$B$2:$B$199, "=Nacional")</f>
        <v>1190311</v>
      </c>
      <c r="K5" s="9">
        <f>SUMIFS(Concentrado!L$2:L$199,Concentrado!$A$2:$A$199,"="&amp;$A5,Concentrado!$B$2:$B$199, "=Nacional")</f>
        <v>5637</v>
      </c>
      <c r="L5" s="9">
        <f>SUMIFS(Concentrado!M$2:M$199,Concentrado!$A$2:$A$199,"="&amp;$A5,Concentrado!$B$2:$B$199, "=Nacional")</f>
        <v>70153</v>
      </c>
      <c r="M5" s="9">
        <f>SUMIFS(Concentrado!N$2:N$199,Concentrado!$A$2:$A$199,"="&amp;$A5,Concentrado!$B$2:$B$199, "=Nacional")</f>
        <v>1273253</v>
      </c>
      <c r="N5" s="9">
        <f>SUMIFS(Concentrado!O$2:O$199,Concentrado!$A$2:$A$199,"="&amp;$A5,Concentrado!$B$2:$B$199, "=Nacional")</f>
        <v>5284803</v>
      </c>
    </row>
    <row r="6" spans="1:14" x14ac:dyDescent="0.25">
      <c r="A6" s="8">
        <v>2021</v>
      </c>
      <c r="B6" s="9">
        <f>SUMIFS(Concentrado!C$2:C$199,Concentrado!$A$2:$A$199,"="&amp;$A6,Concentrado!$B$2:$B$199, "=Nacional")</f>
        <v>2799190</v>
      </c>
      <c r="C6" s="9">
        <f>SUMIFS(Concentrado!D$2:D$199,Concentrado!$A$2:$A$199,"="&amp;$A6,Concentrado!$B$2:$B$199, "=Nacional")</f>
        <v>23236</v>
      </c>
      <c r="D6" s="9">
        <f>SUMIFS(Concentrado!E$2:E$199,Concentrado!$A$2:$A$199,"="&amp;$A6,Concentrado!$B$2:$B$199, "=Nacional")</f>
        <v>9125</v>
      </c>
      <c r="E6" s="9">
        <f>SUMIFS(Concentrado!F$2:F$199,Concentrado!$A$2:$A$199,"="&amp;$A6,Concentrado!$B$2:$B$199, "=Nacional")</f>
        <v>94</v>
      </c>
      <c r="F6" s="9">
        <f>SUMIFS(Concentrado!G$2:G$199,Concentrado!$A$2:$A$199,"="&amp;$A6,Concentrado!$B$2:$B$199, "=Nacional")</f>
        <v>281</v>
      </c>
      <c r="G6" s="9">
        <f>SUMIFS(Concentrado!H$2:H$199,Concentrado!$A$2:$A$199,"="&amp;$A6,Concentrado!$B$2:$B$199, "=Nacional")</f>
        <v>283</v>
      </c>
      <c r="H6" s="9">
        <f>SUMIFS(Concentrado!I$2:I$199,Concentrado!$A$2:$A$199,"="&amp;$A6,Concentrado!$B$2:$B$199, "=Nacional")</f>
        <v>15903</v>
      </c>
      <c r="I6" s="9">
        <f>SUMIFS(Concentrado!J$2:J$199,Concentrado!$A$2:$A$199,"="&amp;$A6,Concentrado!$B$2:$B$199, "=Nacional")</f>
        <v>711</v>
      </c>
      <c r="J6" s="9">
        <f>SUMIFS(Concentrado!K$2:K$199,Concentrado!$A$2:$A$199,"="&amp;$A6,Concentrado!$B$2:$B$199, "=Nacional")</f>
        <v>1468595</v>
      </c>
      <c r="K6" s="9">
        <f>SUMIFS(Concentrado!L$2:L$199,Concentrado!$A$2:$A$199,"="&amp;$A6,Concentrado!$B$2:$B$199, "=Nacional")</f>
        <v>1987</v>
      </c>
      <c r="L6" s="9">
        <f>SUMIFS(Concentrado!M$2:M$199,Concentrado!$A$2:$A$199,"="&amp;$A6,Concentrado!$B$2:$B$199, "=Nacional")</f>
        <v>1</v>
      </c>
      <c r="M6" s="9">
        <f>SUMIFS(Concentrado!N$2:N$199,Concentrado!$A$2:$A$199,"="&amp;$A6,Concentrado!$B$2:$B$199, "=Nacional")</f>
        <v>1063899</v>
      </c>
      <c r="N6" s="9">
        <f>SUMIFS(Concentrado!O$2:O$199,Concentrado!$A$2:$A$199,"="&amp;$A6,Concentrado!$B$2:$B$199, "=Nacional")</f>
        <v>5383305</v>
      </c>
    </row>
    <row r="7" spans="1:14" x14ac:dyDescent="0.25">
      <c r="A7" s="8">
        <v>2022</v>
      </c>
      <c r="B7" s="9">
        <f>SUMIFS(Concentrado!C$2:C$199,Concentrado!$A$2:$A$199,"="&amp;$A7,Concentrado!$B$2:$B$199, "=Nacional")</f>
        <v>3207268</v>
      </c>
      <c r="C7" s="9">
        <f>SUMIFS(Concentrado!D$2:D$199,Concentrado!$A$2:$A$199,"="&amp;$A7,Concentrado!$B$2:$B$199, "=Nacional")</f>
        <v>25870</v>
      </c>
      <c r="D7" s="9">
        <f>SUMIFS(Concentrado!E$2:E$199,Concentrado!$A$2:$A$199,"="&amp;$A7,Concentrado!$B$2:$B$199, "=Nacional")</f>
        <v>10288</v>
      </c>
      <c r="E7" s="9">
        <f>SUMIFS(Concentrado!F$2:F$199,Concentrado!$A$2:$A$199,"="&amp;$A7,Concentrado!$B$2:$B$199, "=Nacional")</f>
        <v>757</v>
      </c>
      <c r="F7" s="9">
        <f>SUMIFS(Concentrado!G$2:G$199,Concentrado!$A$2:$A$199,"="&amp;$A7,Concentrado!$B$2:$B$199, "=Nacional")</f>
        <v>10911</v>
      </c>
      <c r="G7" s="9">
        <f>SUMIFS(Concentrado!H$2:H$199,Concentrado!$A$2:$A$199,"="&amp;$A7,Concentrado!$B$2:$B$199, "=Nacional")</f>
        <v>100</v>
      </c>
      <c r="H7" s="9">
        <f>SUMIFS(Concentrado!I$2:I$199,Concentrado!$A$2:$A$199,"="&amp;$A7,Concentrado!$B$2:$B$199, "=Nacional")</f>
        <v>19376</v>
      </c>
      <c r="I7" s="9">
        <f>SUMIFS(Concentrado!J$2:J$199,Concentrado!$A$2:$A$199,"="&amp;$A7,Concentrado!$B$2:$B$199, "=Nacional")</f>
        <v>663</v>
      </c>
      <c r="J7" s="9">
        <f>SUMIFS(Concentrado!K$2:K$199,Concentrado!$A$2:$A$199,"="&amp;$A7,Concentrado!$B$2:$B$199, "=Nacional")</f>
        <v>1899710</v>
      </c>
      <c r="K7" s="9">
        <f>SUMIFS(Concentrado!L$2:L$199,Concentrado!$A$2:$A$199,"="&amp;$A7,Concentrado!$B$2:$B$199, "=Nacional")</f>
        <v>23702</v>
      </c>
      <c r="L7" s="9">
        <f>SUMIFS(Concentrado!M$2:M$199,Concentrado!$A$2:$A$199,"="&amp;$A7,Concentrado!$B$2:$B$199, "=Nacional")</f>
        <v>36721</v>
      </c>
      <c r="M7" s="9">
        <f>SUMIFS(Concentrado!N$2:N$199,Concentrado!$A$2:$A$199,"="&amp;$A7,Concentrado!$B$2:$B$199, "=Nacional")</f>
        <v>1147472</v>
      </c>
      <c r="N7" s="9">
        <f>SUMIFS(Concentrado!O$2:O$199,Concentrado!$A$2:$A$199,"="&amp;$A7,Concentrado!$B$2:$B$199, "=Nacional")</f>
        <v>6382838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"=Nayarit")</f>
        <v>7918</v>
      </c>
      <c r="C2" s="10">
        <f>SUMIFS(Concentrado!D$2:D$199,Concentrado!$A$2:$A$199,"="&amp;$A2,Concentrado!$B$2:$B$199, "=Nayarit")</f>
        <v>162</v>
      </c>
      <c r="D2" s="10">
        <f>SUMIFS(Concentrado!E$2:E$199,Concentrado!$A$2:$A$199,"="&amp;$A2,Concentrado!$B$2:$B$199, "=Nayarit")</f>
        <v>303</v>
      </c>
      <c r="E2" s="10">
        <f>SUMIFS(Concentrado!F$2:F$199,Concentrado!$A$2:$A$199,"="&amp;$A2,Concentrado!$B$2:$B$199, "=Nayarit")</f>
        <v>0</v>
      </c>
      <c r="F2" s="10">
        <f>SUMIFS(Concentrado!G$2:G$199,Concentrado!$A$2:$A$199,"="&amp;$A2,Concentrado!$B$2:$B$199, "=Nayarit")</f>
        <v>10</v>
      </c>
      <c r="G2" s="10">
        <f>SUMIFS(Concentrado!H$2:H$199,Concentrado!$A$2:$A$199,"="&amp;$A2,Concentrado!$B$2:$B$199, "=Nayarit")</f>
        <v>1</v>
      </c>
      <c r="H2" s="10">
        <f>SUMIFS(Concentrado!I$2:I$199,Concentrado!$A$2:$A$199,"="&amp;$A2,Concentrado!$B$2:$B$199, "=Nayarit")</f>
        <v>1</v>
      </c>
      <c r="I2" s="10">
        <f>SUMIFS(Concentrado!J$2:J$199,Concentrado!$A$2:$A$199,"="&amp;$A2,Concentrado!$B$2:$B$199, "=Nayarit")</f>
        <v>58</v>
      </c>
      <c r="J2" s="10">
        <f>SUMIFS(Concentrado!K$2:K$199,Concentrado!$A$2:$A$199,"="&amp;$A2,Concentrado!$B$2:$B$199, "=Nayarit")</f>
        <v>48673</v>
      </c>
      <c r="K2" s="10">
        <f>SUMIFS(Concentrado!L$2:L$199,Concentrado!$A$2:$A$199,"="&amp;$A2,Concentrado!$B$2:$B$199, "=Nayarit")</f>
        <v>32</v>
      </c>
      <c r="L2" s="10">
        <f>SUMIFS(Concentrado!M$2:M$199,Concentrado!$A$2:$A$199,"="&amp;$A2,Concentrado!$B$2:$B$199, "=Nayarit")</f>
        <v>2</v>
      </c>
      <c r="M2" s="10">
        <f>SUMIFS(Concentrado!N$2:N$199,Concentrado!$A$2:$A$199,"="&amp;$A2,Concentrado!$B$2:$B$199, "=Nayarit")</f>
        <v>9234</v>
      </c>
      <c r="N2" s="10">
        <f>SUMIFS(Concentrado!O$2:O$199,Concentrado!$A$2:$A$199,"="&amp;$A2,Concentrado!$B$2:$B$199, "=Nayarit")</f>
        <v>66394</v>
      </c>
    </row>
    <row r="3" spans="1:14" x14ac:dyDescent="0.25">
      <c r="A3" s="7">
        <v>2018</v>
      </c>
      <c r="B3" s="10">
        <f>SUMIFS(Concentrado!C$2:C$199,Concentrado!$A$2:$A$199,"="&amp;$A3,Concentrado!$B$2:$B$199, "=Nayarit")</f>
        <v>10502</v>
      </c>
      <c r="C3" s="10">
        <f>SUMIFS(Concentrado!D$2:D$199,Concentrado!$A$2:$A$199,"="&amp;$A3,Concentrado!$B$2:$B$199, "=Nayarit")</f>
        <v>119</v>
      </c>
      <c r="D3" s="10">
        <f>SUMIFS(Concentrado!E$2:E$199,Concentrado!$A$2:$A$199,"="&amp;$A3,Concentrado!$B$2:$B$199, "=Nayarit")</f>
        <v>164</v>
      </c>
      <c r="E3" s="10">
        <f>SUMIFS(Concentrado!F$2:F$199,Concentrado!$A$2:$A$199,"="&amp;$A3,Concentrado!$B$2:$B$199, "=Nayarit")</f>
        <v>0</v>
      </c>
      <c r="F3" s="10">
        <f>SUMIFS(Concentrado!G$2:G$199,Concentrado!$A$2:$A$199,"="&amp;$A3,Concentrado!$B$2:$B$199, "=Nayarit")</f>
        <v>13</v>
      </c>
      <c r="G3" s="10">
        <f>SUMIFS(Concentrado!H$2:H$199,Concentrado!$A$2:$A$199,"="&amp;$A3,Concentrado!$B$2:$B$199, "=Nayarit")</f>
        <v>0</v>
      </c>
      <c r="H3" s="10">
        <f>SUMIFS(Concentrado!I$2:I$199,Concentrado!$A$2:$A$199,"="&amp;$A3,Concentrado!$B$2:$B$199, "=Nayarit")</f>
        <v>0</v>
      </c>
      <c r="I3" s="10">
        <f>SUMIFS(Concentrado!J$2:J$199,Concentrado!$A$2:$A$199,"="&amp;$A3,Concentrado!$B$2:$B$199, "=Nayarit")</f>
        <v>16</v>
      </c>
      <c r="J3" s="10">
        <f>SUMIFS(Concentrado!K$2:K$199,Concentrado!$A$2:$A$199,"="&amp;$A3,Concentrado!$B$2:$B$199, "=Nayarit")</f>
        <v>46426</v>
      </c>
      <c r="K3" s="10">
        <f>SUMIFS(Concentrado!L$2:L$199,Concentrado!$A$2:$A$199,"="&amp;$A3,Concentrado!$B$2:$B$199, "=Nayarit")</f>
        <v>6</v>
      </c>
      <c r="L3" s="10">
        <f>SUMIFS(Concentrado!M$2:M$199,Concentrado!$A$2:$A$199,"="&amp;$A3,Concentrado!$B$2:$B$199, "=Nayarit")</f>
        <v>0</v>
      </c>
      <c r="M3" s="10">
        <f>SUMIFS(Concentrado!N$2:N$199,Concentrado!$A$2:$A$199,"="&amp;$A3,Concentrado!$B$2:$B$199, "=Nayarit")</f>
        <v>3972</v>
      </c>
      <c r="N3" s="10">
        <f>SUMIFS(Concentrado!O$2:O$199,Concentrado!$A$2:$A$199,"="&amp;$A3,Concentrado!$B$2:$B$199, "=Nayarit")</f>
        <v>61218</v>
      </c>
    </row>
    <row r="4" spans="1:14" x14ac:dyDescent="0.25">
      <c r="A4" s="7">
        <v>2019</v>
      </c>
      <c r="B4" s="10">
        <f>SUMIFS(Concentrado!C$2:C$199,Concentrado!$A$2:$A$199,"="&amp;$A4,Concentrado!$B$2:$B$199, "=Nayarit")</f>
        <v>11713</v>
      </c>
      <c r="C4" s="10">
        <f>SUMIFS(Concentrado!D$2:D$199,Concentrado!$A$2:$A$199,"="&amp;$A4,Concentrado!$B$2:$B$199, "=Nayarit")</f>
        <v>96</v>
      </c>
      <c r="D4" s="10">
        <f>SUMIFS(Concentrado!E$2:E$199,Concentrado!$A$2:$A$199,"="&amp;$A4,Concentrado!$B$2:$B$199, "=Nayarit")</f>
        <v>229</v>
      </c>
      <c r="E4" s="10">
        <f>SUMIFS(Concentrado!F$2:F$199,Concentrado!$A$2:$A$199,"="&amp;$A4,Concentrado!$B$2:$B$199, "=Nayarit")</f>
        <v>1</v>
      </c>
      <c r="F4" s="10">
        <f>SUMIFS(Concentrado!G$2:G$199,Concentrado!$A$2:$A$199,"="&amp;$A4,Concentrado!$B$2:$B$199, "=Nayarit")</f>
        <v>8</v>
      </c>
      <c r="G4" s="10">
        <f>SUMIFS(Concentrado!H$2:H$199,Concentrado!$A$2:$A$199,"="&amp;$A4,Concentrado!$B$2:$B$199, "=Nayarit")</f>
        <v>0</v>
      </c>
      <c r="H4" s="10">
        <f>SUMIFS(Concentrado!I$2:I$199,Concentrado!$A$2:$A$199,"="&amp;$A4,Concentrado!$B$2:$B$199, "=Nayarit")</f>
        <v>0</v>
      </c>
      <c r="I4" s="10">
        <f>SUMIFS(Concentrado!J$2:J$199,Concentrado!$A$2:$A$199,"="&amp;$A4,Concentrado!$B$2:$B$199, "=Nayarit")</f>
        <v>15</v>
      </c>
      <c r="J4" s="10">
        <f>SUMIFS(Concentrado!K$2:K$199,Concentrado!$A$2:$A$199,"="&amp;$A4,Concentrado!$B$2:$B$199, "=Nayarit")</f>
        <v>52274</v>
      </c>
      <c r="K4" s="10">
        <f>SUMIFS(Concentrado!L$2:L$199,Concentrado!$A$2:$A$199,"="&amp;$A4,Concentrado!$B$2:$B$199, "=Nayarit")</f>
        <v>0</v>
      </c>
      <c r="L4" s="10">
        <f>SUMIFS(Concentrado!M$2:M$199,Concentrado!$A$2:$A$199,"="&amp;$A4,Concentrado!$B$2:$B$199, "=Nayarit")</f>
        <v>0</v>
      </c>
      <c r="M4" s="10">
        <f>SUMIFS(Concentrado!N$2:N$199,Concentrado!$A$2:$A$199,"="&amp;$A4,Concentrado!$B$2:$B$199, "=Nayarit")</f>
        <v>6477</v>
      </c>
      <c r="N4" s="10">
        <f>SUMIFS(Concentrado!O$2:O$199,Concentrado!$A$2:$A$199,"="&amp;$A4,Concentrado!$B$2:$B$199, "=Nayarit")</f>
        <v>70813</v>
      </c>
    </row>
    <row r="5" spans="1:14" x14ac:dyDescent="0.25">
      <c r="A5" s="7">
        <v>2020</v>
      </c>
      <c r="B5" s="10">
        <f>SUMIFS(Concentrado!C$2:C$199,Concentrado!$A$2:$A$199,"="&amp;$A5,Concentrado!$B$2:$B$199, "=Nayarit")</f>
        <v>21337</v>
      </c>
      <c r="C5" s="10">
        <f>SUMIFS(Concentrado!D$2:D$199,Concentrado!$A$2:$A$199,"="&amp;$A5,Concentrado!$B$2:$B$199, "=Nayarit")</f>
        <v>45</v>
      </c>
      <c r="D5" s="10">
        <f>SUMIFS(Concentrado!E$2:E$199,Concentrado!$A$2:$A$199,"="&amp;$A5,Concentrado!$B$2:$B$199, "=Nayarit")</f>
        <v>79</v>
      </c>
      <c r="E5" s="10">
        <f>SUMIFS(Concentrado!F$2:F$199,Concentrado!$A$2:$A$199,"="&amp;$A5,Concentrado!$B$2:$B$199, "=Nayarit")</f>
        <v>0</v>
      </c>
      <c r="F5" s="10">
        <f>SUMIFS(Concentrado!G$2:G$199,Concentrado!$A$2:$A$199,"="&amp;$A5,Concentrado!$B$2:$B$199, "=Nayarit")</f>
        <v>1</v>
      </c>
      <c r="G5" s="10">
        <f>SUMIFS(Concentrado!H$2:H$199,Concentrado!$A$2:$A$199,"="&amp;$A5,Concentrado!$B$2:$B$199, "=Nayarit")</f>
        <v>0</v>
      </c>
      <c r="H5" s="10">
        <f>SUMIFS(Concentrado!I$2:I$199,Concentrado!$A$2:$A$199,"="&amp;$A5,Concentrado!$B$2:$B$199, "=Nayarit")</f>
        <v>0</v>
      </c>
      <c r="I5" s="10">
        <f>SUMIFS(Concentrado!J$2:J$199,Concentrado!$A$2:$A$199,"="&amp;$A5,Concentrado!$B$2:$B$199, "=Nayarit")</f>
        <v>4</v>
      </c>
      <c r="J5" s="10">
        <f>SUMIFS(Concentrado!K$2:K$199,Concentrado!$A$2:$A$199,"="&amp;$A5,Concentrado!$B$2:$B$199, "=Nayarit")</f>
        <v>13959</v>
      </c>
      <c r="K5" s="10">
        <f>SUMIFS(Concentrado!L$2:L$199,Concentrado!$A$2:$A$199,"="&amp;$A5,Concentrado!$B$2:$B$199, "=Nayarit")</f>
        <v>2</v>
      </c>
      <c r="L5" s="10">
        <f>SUMIFS(Concentrado!M$2:M$199,Concentrado!$A$2:$A$199,"="&amp;$A5,Concentrado!$B$2:$B$199, "=Nayarit")</f>
        <v>5</v>
      </c>
      <c r="M5" s="10">
        <f>SUMIFS(Concentrado!N$2:N$199,Concentrado!$A$2:$A$199,"="&amp;$A5,Concentrado!$B$2:$B$199, "=Nayarit")</f>
        <v>9031</v>
      </c>
      <c r="N5" s="10">
        <f>SUMIFS(Concentrado!O$2:O$199,Concentrado!$A$2:$A$199,"="&amp;$A5,Concentrado!$B$2:$B$199, "=Nayarit")</f>
        <v>44463</v>
      </c>
    </row>
    <row r="6" spans="1:14" x14ac:dyDescent="0.25">
      <c r="A6" s="7">
        <v>2021</v>
      </c>
      <c r="B6" s="10">
        <f>SUMIFS(Concentrado!C$2:C$199,Concentrado!$A$2:$A$199,"="&amp;$A6,Concentrado!$B$2:$B$199, "=Nayarit")</f>
        <v>25102</v>
      </c>
      <c r="C6" s="10">
        <f>SUMIFS(Concentrado!D$2:D$199,Concentrado!$A$2:$A$199,"="&amp;$A6,Concentrado!$B$2:$B$199, "=Nayarit")</f>
        <v>42</v>
      </c>
      <c r="D6" s="10">
        <f>SUMIFS(Concentrado!E$2:E$199,Concentrado!$A$2:$A$199,"="&amp;$A6,Concentrado!$B$2:$B$199, "=Nayarit")</f>
        <v>56</v>
      </c>
      <c r="E6" s="10">
        <f>SUMIFS(Concentrado!F$2:F$199,Concentrado!$A$2:$A$199,"="&amp;$A6,Concentrado!$B$2:$B$199, "=Nayarit")</f>
        <v>0</v>
      </c>
      <c r="F6" s="10">
        <f>SUMIFS(Concentrado!G$2:G$199,Concentrado!$A$2:$A$199,"="&amp;$A6,Concentrado!$B$2:$B$199, "=Nayarit")</f>
        <v>0</v>
      </c>
      <c r="G6" s="10">
        <f>SUMIFS(Concentrado!H$2:H$199,Concentrado!$A$2:$A$199,"="&amp;$A6,Concentrado!$B$2:$B$199, "=Nayarit")</f>
        <v>5</v>
      </c>
      <c r="H6" s="10">
        <f>SUMIFS(Concentrado!I$2:I$199,Concentrado!$A$2:$A$199,"="&amp;$A6,Concentrado!$B$2:$B$199, "=Nayarit")</f>
        <v>0</v>
      </c>
      <c r="I6" s="10">
        <f>SUMIFS(Concentrado!J$2:J$199,Concentrado!$A$2:$A$199,"="&amp;$A6,Concentrado!$B$2:$B$199, "=Nayarit")</f>
        <v>4</v>
      </c>
      <c r="J6" s="10">
        <f>SUMIFS(Concentrado!K$2:K$199,Concentrado!$A$2:$A$199,"="&amp;$A6,Concentrado!$B$2:$B$199, "=Nayarit")</f>
        <v>14877</v>
      </c>
      <c r="K6" s="10">
        <f>SUMIFS(Concentrado!L$2:L$199,Concentrado!$A$2:$A$199,"="&amp;$A6,Concentrado!$B$2:$B$199, "=Nayarit")</f>
        <v>0</v>
      </c>
      <c r="L6" s="10">
        <f>SUMIFS(Concentrado!M$2:M$199,Concentrado!$A$2:$A$199,"="&amp;$A6,Concentrado!$B$2:$B$199, "=Nayarit")</f>
        <v>0</v>
      </c>
      <c r="M6" s="10">
        <f>SUMIFS(Concentrado!N$2:N$199,Concentrado!$A$2:$A$199,"="&amp;$A6,Concentrado!$B$2:$B$199, "=Nayarit")</f>
        <v>6987</v>
      </c>
      <c r="N6" s="10">
        <f>SUMIFS(Concentrado!O$2:O$199,Concentrado!$A$2:$A$199,"="&amp;$A6,Concentrado!$B$2:$B$199, "=Nayarit")</f>
        <v>47073</v>
      </c>
    </row>
    <row r="7" spans="1:14" x14ac:dyDescent="0.25">
      <c r="A7" s="7">
        <v>2022</v>
      </c>
      <c r="B7" s="10">
        <f>SUMIFS(Concentrado!C$2:C$199,Concentrado!$A$2:$A$199,"="&amp;$A7,Concentrado!$B$2:$B$199, "=Nayarit")</f>
        <v>32361</v>
      </c>
      <c r="C7" s="10">
        <f>SUMIFS(Concentrado!D$2:D$199,Concentrado!$A$2:$A$199,"="&amp;$A7,Concentrado!$B$2:$B$199, "=Nayarit")</f>
        <v>89</v>
      </c>
      <c r="D7" s="10">
        <f>SUMIFS(Concentrado!E$2:E$199,Concentrado!$A$2:$A$199,"="&amp;$A7,Concentrado!$B$2:$B$199, "=Nayarit")</f>
        <v>82</v>
      </c>
      <c r="E7" s="10">
        <f>SUMIFS(Concentrado!F$2:F$199,Concentrado!$A$2:$A$199,"="&amp;$A7,Concentrado!$B$2:$B$199, "=Nayarit")</f>
        <v>0</v>
      </c>
      <c r="F7" s="10">
        <f>SUMIFS(Concentrado!G$2:G$199,Concentrado!$A$2:$A$199,"="&amp;$A7,Concentrado!$B$2:$B$199, "=Nayarit")</f>
        <v>0</v>
      </c>
      <c r="G7" s="10">
        <f>SUMIFS(Concentrado!H$2:H$199,Concentrado!$A$2:$A$199,"="&amp;$A7,Concentrado!$B$2:$B$199, "=Nayarit")</f>
        <v>0</v>
      </c>
      <c r="H7" s="10">
        <f>SUMIFS(Concentrado!I$2:I$199,Concentrado!$A$2:$A$199,"="&amp;$A7,Concentrado!$B$2:$B$199, "=Nayarit")</f>
        <v>0</v>
      </c>
      <c r="I7" s="10">
        <f>SUMIFS(Concentrado!J$2:J$199,Concentrado!$A$2:$A$199,"="&amp;$A7,Concentrado!$B$2:$B$199, "=Nayarit")</f>
        <v>4</v>
      </c>
      <c r="J7" s="10">
        <f>SUMIFS(Concentrado!K$2:K$199,Concentrado!$A$2:$A$199,"="&amp;$A7,Concentrado!$B$2:$B$199, "=Nayarit")</f>
        <v>11382</v>
      </c>
      <c r="K7" s="10">
        <f>SUMIFS(Concentrado!L$2:L$199,Concentrado!$A$2:$A$199,"="&amp;$A7,Concentrado!$B$2:$B$199, "=Nayarit")</f>
        <v>6865</v>
      </c>
      <c r="L7" s="10">
        <f>SUMIFS(Concentrado!M$2:M$199,Concentrado!$A$2:$A$199,"="&amp;$A7,Concentrado!$B$2:$B$199, "=Nayarit")</f>
        <v>0</v>
      </c>
      <c r="M7" s="10">
        <f>SUMIFS(Concentrado!N$2:N$199,Concentrado!$A$2:$A$199,"="&amp;$A7,Concentrado!$B$2:$B$199, "=Nayarit")</f>
        <v>10913</v>
      </c>
      <c r="N7" s="10">
        <f>SUMIFS(Concentrado!O$2:O$199,Concentrado!$A$2:$A$199,"="&amp;$A7,Concentrado!$B$2:$B$199, "=Nayarit")</f>
        <v>61696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"=Nuevo León")</f>
        <v>49154</v>
      </c>
      <c r="C2" s="10">
        <f>SUMIFS(Concentrado!D$2:D$199,Concentrado!$A$2:$A$199,"="&amp;$A2,Concentrado!$B$2:$B$199, "=Nuevo León")</f>
        <v>2786</v>
      </c>
      <c r="D2" s="10">
        <f>SUMIFS(Concentrado!E$2:E$199,Concentrado!$A$2:$A$199,"="&amp;$A2,Concentrado!$B$2:$B$199, "=Nuevo León")</f>
        <v>3087</v>
      </c>
      <c r="E2" s="10">
        <f>SUMIFS(Concentrado!F$2:F$199,Concentrado!$A$2:$A$199,"="&amp;$A2,Concentrado!$B$2:$B$199, "=Nuevo León")</f>
        <v>8</v>
      </c>
      <c r="F2" s="10">
        <f>SUMIFS(Concentrado!G$2:G$199,Concentrado!$A$2:$A$199,"="&amp;$A2,Concentrado!$B$2:$B$199, "=Nuevo León")</f>
        <v>16</v>
      </c>
      <c r="G2" s="10">
        <f>SUMIFS(Concentrado!H$2:H$199,Concentrado!$A$2:$A$199,"="&amp;$A2,Concentrado!$B$2:$B$199, "=Nuevo León")</f>
        <v>13</v>
      </c>
      <c r="H2" s="10">
        <f>SUMIFS(Concentrado!I$2:I$199,Concentrado!$A$2:$A$199,"="&amp;$A2,Concentrado!$B$2:$B$199, "=Nuevo León")</f>
        <v>1216</v>
      </c>
      <c r="I2" s="10">
        <f>SUMIFS(Concentrado!J$2:J$199,Concentrado!$A$2:$A$199,"="&amp;$A2,Concentrado!$B$2:$B$199, "=Nuevo León")</f>
        <v>710</v>
      </c>
      <c r="J2" s="10">
        <f>SUMIFS(Concentrado!K$2:K$199,Concentrado!$A$2:$A$199,"="&amp;$A2,Concentrado!$B$2:$B$199, "=Nuevo León")</f>
        <v>156651</v>
      </c>
      <c r="K2" s="10">
        <f>SUMIFS(Concentrado!L$2:L$199,Concentrado!$A$2:$A$199,"="&amp;$A2,Concentrado!$B$2:$B$199, "=Nuevo León")</f>
        <v>10</v>
      </c>
      <c r="L2" s="10">
        <f>SUMIFS(Concentrado!M$2:M$199,Concentrado!$A$2:$A$199,"="&amp;$A2,Concentrado!$B$2:$B$199, "=Nuevo León")</f>
        <v>1</v>
      </c>
      <c r="M2" s="10">
        <f>SUMIFS(Concentrado!N$2:N$199,Concentrado!$A$2:$A$199,"="&amp;$A2,Concentrado!$B$2:$B$199, "=Nuevo León")</f>
        <v>64094</v>
      </c>
      <c r="N2" s="10">
        <f>SUMIFS(Concentrado!O$2:O$199,Concentrado!$A$2:$A$199,"="&amp;$A2,Concentrado!$B$2:$B$199, "=Nuevo León")</f>
        <v>277746</v>
      </c>
    </row>
    <row r="3" spans="1:14" x14ac:dyDescent="0.25">
      <c r="A3" s="7">
        <v>2018</v>
      </c>
      <c r="B3" s="10">
        <f>SUMIFS(Concentrado!C$2:C$199,Concentrado!$A$2:$A$199,"="&amp;$A3,Concentrado!$B$2:$B$199, "=Nuevo León")</f>
        <v>30390</v>
      </c>
      <c r="C3" s="10">
        <f>SUMIFS(Concentrado!D$2:D$199,Concentrado!$A$2:$A$199,"="&amp;$A3,Concentrado!$B$2:$B$199, "=Nuevo León")</f>
        <v>1901</v>
      </c>
      <c r="D3" s="10">
        <f>SUMIFS(Concentrado!E$2:E$199,Concentrado!$A$2:$A$199,"="&amp;$A3,Concentrado!$B$2:$B$199, "=Nuevo León")</f>
        <v>2445</v>
      </c>
      <c r="E3" s="10">
        <f>SUMIFS(Concentrado!F$2:F$199,Concentrado!$A$2:$A$199,"="&amp;$A3,Concentrado!$B$2:$B$199, "=Nuevo León")</f>
        <v>10</v>
      </c>
      <c r="F3" s="10">
        <f>SUMIFS(Concentrado!G$2:G$199,Concentrado!$A$2:$A$199,"="&amp;$A3,Concentrado!$B$2:$B$199, "=Nuevo León")</f>
        <v>6</v>
      </c>
      <c r="G3" s="10">
        <f>SUMIFS(Concentrado!H$2:H$199,Concentrado!$A$2:$A$199,"="&amp;$A3,Concentrado!$B$2:$B$199, "=Nuevo León")</f>
        <v>7</v>
      </c>
      <c r="H3" s="10">
        <f>SUMIFS(Concentrado!I$2:I$199,Concentrado!$A$2:$A$199,"="&amp;$A3,Concentrado!$B$2:$B$199, "=Nuevo León")</f>
        <v>781</v>
      </c>
      <c r="I3" s="10">
        <f>SUMIFS(Concentrado!J$2:J$199,Concentrado!$A$2:$A$199,"="&amp;$A3,Concentrado!$B$2:$B$199, "=Nuevo León")</f>
        <v>359</v>
      </c>
      <c r="J3" s="10">
        <f>SUMIFS(Concentrado!K$2:K$199,Concentrado!$A$2:$A$199,"="&amp;$A3,Concentrado!$B$2:$B$199, "=Nuevo León")</f>
        <v>136706</v>
      </c>
      <c r="K3" s="10">
        <f>SUMIFS(Concentrado!L$2:L$199,Concentrado!$A$2:$A$199,"="&amp;$A3,Concentrado!$B$2:$B$199, "=Nuevo León")</f>
        <v>2</v>
      </c>
      <c r="L3" s="10">
        <f>SUMIFS(Concentrado!M$2:M$199,Concentrado!$A$2:$A$199,"="&amp;$A3,Concentrado!$B$2:$B$199, "=Nuevo León")</f>
        <v>0</v>
      </c>
      <c r="M3" s="10">
        <f>SUMIFS(Concentrado!N$2:N$199,Concentrado!$A$2:$A$199,"="&amp;$A3,Concentrado!$B$2:$B$199, "=Nuevo León")</f>
        <v>48428</v>
      </c>
      <c r="N3" s="10">
        <f>SUMIFS(Concentrado!O$2:O$199,Concentrado!$A$2:$A$199,"="&amp;$A3,Concentrado!$B$2:$B$199, "=Nuevo León")</f>
        <v>221035</v>
      </c>
    </row>
    <row r="4" spans="1:14" x14ac:dyDescent="0.25">
      <c r="A4" s="7">
        <v>2019</v>
      </c>
      <c r="B4" s="10">
        <f>SUMIFS(Concentrado!C$2:C$199,Concentrado!$A$2:$A$199,"="&amp;$A4,Concentrado!$B$2:$B$199, "=Nuevo León")</f>
        <v>34853</v>
      </c>
      <c r="C4" s="10">
        <f>SUMIFS(Concentrado!D$2:D$199,Concentrado!$A$2:$A$199,"="&amp;$A4,Concentrado!$B$2:$B$199, "=Nuevo León")</f>
        <v>2515</v>
      </c>
      <c r="D4" s="10">
        <f>SUMIFS(Concentrado!E$2:E$199,Concentrado!$A$2:$A$199,"="&amp;$A4,Concentrado!$B$2:$B$199, "=Nuevo León")</f>
        <v>3733</v>
      </c>
      <c r="E4" s="10">
        <f>SUMIFS(Concentrado!F$2:F$199,Concentrado!$A$2:$A$199,"="&amp;$A4,Concentrado!$B$2:$B$199, "=Nuevo León")</f>
        <v>26</v>
      </c>
      <c r="F4" s="10">
        <f>SUMIFS(Concentrado!G$2:G$199,Concentrado!$A$2:$A$199,"="&amp;$A4,Concentrado!$B$2:$B$199, "=Nuevo León")</f>
        <v>6</v>
      </c>
      <c r="G4" s="10">
        <f>SUMIFS(Concentrado!H$2:H$199,Concentrado!$A$2:$A$199,"="&amp;$A4,Concentrado!$B$2:$B$199, "=Nuevo León")</f>
        <v>5</v>
      </c>
      <c r="H4" s="10">
        <f>SUMIFS(Concentrado!I$2:I$199,Concentrado!$A$2:$A$199,"="&amp;$A4,Concentrado!$B$2:$B$199, "=Nuevo León")</f>
        <v>1425</v>
      </c>
      <c r="I4" s="10">
        <f>SUMIFS(Concentrado!J$2:J$199,Concentrado!$A$2:$A$199,"="&amp;$A4,Concentrado!$B$2:$B$199, "=Nuevo León")</f>
        <v>14</v>
      </c>
      <c r="J4" s="10">
        <f>SUMIFS(Concentrado!K$2:K$199,Concentrado!$A$2:$A$199,"="&amp;$A4,Concentrado!$B$2:$B$199, "=Nuevo León")</f>
        <v>139794</v>
      </c>
      <c r="K4" s="10">
        <f>SUMIFS(Concentrado!L$2:L$199,Concentrado!$A$2:$A$199,"="&amp;$A4,Concentrado!$B$2:$B$199, "=Nuevo León")</f>
        <v>5</v>
      </c>
      <c r="L4" s="10">
        <f>SUMIFS(Concentrado!M$2:M$199,Concentrado!$A$2:$A$199,"="&amp;$A4,Concentrado!$B$2:$B$199, "=Nuevo León")</f>
        <v>0</v>
      </c>
      <c r="M4" s="10">
        <f>SUMIFS(Concentrado!N$2:N$199,Concentrado!$A$2:$A$199,"="&amp;$A4,Concentrado!$B$2:$B$199, "=Nuevo León")</f>
        <v>47800</v>
      </c>
      <c r="N4" s="10">
        <f>SUMIFS(Concentrado!O$2:O$199,Concentrado!$A$2:$A$199,"="&amp;$A4,Concentrado!$B$2:$B$199, "=Nuevo León")</f>
        <v>230176</v>
      </c>
    </row>
    <row r="5" spans="1:14" x14ac:dyDescent="0.25">
      <c r="A5" s="7">
        <v>2020</v>
      </c>
      <c r="B5" s="10">
        <f>SUMIFS(Concentrado!C$2:C$199,Concentrado!$A$2:$A$199,"="&amp;$A5,Concentrado!$B$2:$B$199, "=Nuevo León")</f>
        <v>105676</v>
      </c>
      <c r="C5" s="10">
        <f>SUMIFS(Concentrado!D$2:D$199,Concentrado!$A$2:$A$199,"="&amp;$A5,Concentrado!$B$2:$B$199, "=Nuevo León")</f>
        <v>4053</v>
      </c>
      <c r="D5" s="10">
        <f>SUMIFS(Concentrado!E$2:E$199,Concentrado!$A$2:$A$199,"="&amp;$A5,Concentrado!$B$2:$B$199, "=Nuevo León")</f>
        <v>2091</v>
      </c>
      <c r="E5" s="10">
        <f>SUMIFS(Concentrado!F$2:F$199,Concentrado!$A$2:$A$199,"="&amp;$A5,Concentrado!$B$2:$B$199, "=Nuevo León")</f>
        <v>2</v>
      </c>
      <c r="F5" s="10">
        <f>SUMIFS(Concentrado!G$2:G$199,Concentrado!$A$2:$A$199,"="&amp;$A5,Concentrado!$B$2:$B$199, "=Nuevo León")</f>
        <v>1</v>
      </c>
      <c r="G5" s="10">
        <f>SUMIFS(Concentrado!H$2:H$199,Concentrado!$A$2:$A$199,"="&amp;$A5,Concentrado!$B$2:$B$199, "=Nuevo León")</f>
        <v>5</v>
      </c>
      <c r="H5" s="10">
        <f>SUMIFS(Concentrado!I$2:I$199,Concentrado!$A$2:$A$199,"="&amp;$A5,Concentrado!$B$2:$B$199, "=Nuevo León")</f>
        <v>724</v>
      </c>
      <c r="I5" s="10">
        <f>SUMIFS(Concentrado!J$2:J$199,Concentrado!$A$2:$A$199,"="&amp;$A5,Concentrado!$B$2:$B$199, "=Nuevo León")</f>
        <v>2422</v>
      </c>
      <c r="J5" s="10">
        <f>SUMIFS(Concentrado!K$2:K$199,Concentrado!$A$2:$A$199,"="&amp;$A5,Concentrado!$B$2:$B$199, "=Nuevo León")</f>
        <v>16525</v>
      </c>
      <c r="K5" s="10">
        <f>SUMIFS(Concentrado!L$2:L$199,Concentrado!$A$2:$A$199,"="&amp;$A5,Concentrado!$B$2:$B$199, "=Nuevo León")</f>
        <v>2</v>
      </c>
      <c r="L5" s="10">
        <f>SUMIFS(Concentrado!M$2:M$199,Concentrado!$A$2:$A$199,"="&amp;$A5,Concentrado!$B$2:$B$199, "=Nuevo León")</f>
        <v>2935</v>
      </c>
      <c r="M5" s="10">
        <f>SUMIFS(Concentrado!N$2:N$199,Concentrado!$A$2:$A$199,"="&amp;$A5,Concentrado!$B$2:$B$199, "=Nuevo León")</f>
        <v>16386</v>
      </c>
      <c r="N5" s="10">
        <f>SUMIFS(Concentrado!O$2:O$199,Concentrado!$A$2:$A$199,"="&amp;$A5,Concentrado!$B$2:$B$199, "=Nuevo León")</f>
        <v>150822</v>
      </c>
    </row>
    <row r="6" spans="1:14" x14ac:dyDescent="0.25">
      <c r="A6" s="7">
        <v>2021</v>
      </c>
      <c r="B6" s="10">
        <f>SUMIFS(Concentrado!C$2:C$199,Concentrado!$A$2:$A$199,"="&amp;$A6,Concentrado!$B$2:$B$199, "=Nuevo León")</f>
        <v>92490</v>
      </c>
      <c r="C6" s="10">
        <f>SUMIFS(Concentrado!D$2:D$199,Concentrado!$A$2:$A$199,"="&amp;$A6,Concentrado!$B$2:$B$199, "=Nuevo León")</f>
        <v>1810</v>
      </c>
      <c r="D6" s="10">
        <f>SUMIFS(Concentrado!E$2:E$199,Concentrado!$A$2:$A$199,"="&amp;$A6,Concentrado!$B$2:$B$199, "=Nuevo León")</f>
        <v>1704</v>
      </c>
      <c r="E6" s="10">
        <f>SUMIFS(Concentrado!F$2:F$199,Concentrado!$A$2:$A$199,"="&amp;$A6,Concentrado!$B$2:$B$199, "=Nuevo León")</f>
        <v>0</v>
      </c>
      <c r="F6" s="10">
        <f>SUMIFS(Concentrado!G$2:G$199,Concentrado!$A$2:$A$199,"="&amp;$A6,Concentrado!$B$2:$B$199, "=Nuevo León")</f>
        <v>1</v>
      </c>
      <c r="G6" s="10">
        <f>SUMIFS(Concentrado!H$2:H$199,Concentrado!$A$2:$A$199,"="&amp;$A6,Concentrado!$B$2:$B$199, "=Nuevo León")</f>
        <v>0</v>
      </c>
      <c r="H6" s="10">
        <f>SUMIFS(Concentrado!I$2:I$199,Concentrado!$A$2:$A$199,"="&amp;$A6,Concentrado!$B$2:$B$199, "=Nuevo León")</f>
        <v>625</v>
      </c>
      <c r="I6" s="10">
        <f>SUMIFS(Concentrado!J$2:J$199,Concentrado!$A$2:$A$199,"="&amp;$A6,Concentrado!$B$2:$B$199, "=Nuevo León")</f>
        <v>11</v>
      </c>
      <c r="J6" s="10">
        <f>SUMIFS(Concentrado!K$2:K$199,Concentrado!$A$2:$A$199,"="&amp;$A6,Concentrado!$B$2:$B$199, "=Nuevo León")</f>
        <v>12918</v>
      </c>
      <c r="K6" s="10">
        <f>SUMIFS(Concentrado!L$2:L$199,Concentrado!$A$2:$A$199,"="&amp;$A6,Concentrado!$B$2:$B$199, "=Nuevo León")</f>
        <v>0</v>
      </c>
      <c r="L6" s="10">
        <f>SUMIFS(Concentrado!M$2:M$199,Concentrado!$A$2:$A$199,"="&amp;$A6,Concentrado!$B$2:$B$199, "=Nuevo León")</f>
        <v>0</v>
      </c>
      <c r="M6" s="10">
        <f>SUMIFS(Concentrado!N$2:N$199,Concentrado!$A$2:$A$199,"="&amp;$A6,Concentrado!$B$2:$B$199, "=Nuevo León")</f>
        <v>30455</v>
      </c>
      <c r="N6" s="10">
        <f>SUMIFS(Concentrado!O$2:O$199,Concentrado!$A$2:$A$199,"="&amp;$A6,Concentrado!$B$2:$B$199, "=Nuevo León")</f>
        <v>140014</v>
      </c>
    </row>
    <row r="7" spans="1:14" x14ac:dyDescent="0.25">
      <c r="A7" s="7">
        <v>2022</v>
      </c>
      <c r="B7" s="10">
        <f>SUMIFS(Concentrado!C$2:C$199,Concentrado!$A$2:$A$199,"="&amp;$A7,Concentrado!$B$2:$B$199, "=Nuevo León")</f>
        <v>97257</v>
      </c>
      <c r="C7" s="10">
        <f>SUMIFS(Concentrado!D$2:D$199,Concentrado!$A$2:$A$199,"="&amp;$A7,Concentrado!$B$2:$B$199, "=Nuevo León")</f>
        <v>2954</v>
      </c>
      <c r="D7" s="10">
        <f>SUMIFS(Concentrado!E$2:E$199,Concentrado!$A$2:$A$199,"="&amp;$A7,Concentrado!$B$2:$B$199, "=Nuevo León")</f>
        <v>2005</v>
      </c>
      <c r="E7" s="10">
        <f>SUMIFS(Concentrado!F$2:F$199,Concentrado!$A$2:$A$199,"="&amp;$A7,Concentrado!$B$2:$B$199, "=Nuevo León")</f>
        <v>5</v>
      </c>
      <c r="F7" s="10">
        <f>SUMIFS(Concentrado!G$2:G$199,Concentrado!$A$2:$A$199,"="&amp;$A7,Concentrado!$B$2:$B$199, "=Nuevo León")</f>
        <v>1</v>
      </c>
      <c r="G7" s="10">
        <f>SUMIFS(Concentrado!H$2:H$199,Concentrado!$A$2:$A$199,"="&amp;$A7,Concentrado!$B$2:$B$199, "=Nuevo León")</f>
        <v>1</v>
      </c>
      <c r="H7" s="10">
        <f>SUMIFS(Concentrado!I$2:I$199,Concentrado!$A$2:$A$199,"="&amp;$A7,Concentrado!$B$2:$B$199, "=Nuevo León")</f>
        <v>886</v>
      </c>
      <c r="I7" s="10">
        <f>SUMIFS(Concentrado!J$2:J$199,Concentrado!$A$2:$A$199,"="&amp;$A7,Concentrado!$B$2:$B$199, "=Nuevo León")</f>
        <v>40</v>
      </c>
      <c r="J7" s="10">
        <f>SUMIFS(Concentrado!K$2:K$199,Concentrado!$A$2:$A$199,"="&amp;$A7,Concentrado!$B$2:$B$199, "=Nuevo León")</f>
        <v>24633</v>
      </c>
      <c r="K7" s="10">
        <f>SUMIFS(Concentrado!L$2:L$199,Concentrado!$A$2:$A$199,"="&amp;$A7,Concentrado!$B$2:$B$199, "=Nuevo León")</f>
        <v>0</v>
      </c>
      <c r="L7" s="10">
        <f>SUMIFS(Concentrado!M$2:M$199,Concentrado!$A$2:$A$199,"="&amp;$A7,Concentrado!$B$2:$B$199, "=Nuevo León")</f>
        <v>0</v>
      </c>
      <c r="M7" s="10">
        <f>SUMIFS(Concentrado!N$2:N$199,Concentrado!$A$2:$A$199,"="&amp;$A7,Concentrado!$B$2:$B$199, "=Nuevo León")</f>
        <v>26733</v>
      </c>
      <c r="N7" s="10">
        <f>SUMIFS(Concentrado!O$2:O$199,Concentrado!$A$2:$A$199,"="&amp;$A7,Concentrado!$B$2:$B$199, "=Nuevo León")</f>
        <v>154515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"=Oaxaca")</f>
        <v>21106</v>
      </c>
      <c r="C2" s="10">
        <f>SUMIFS(Concentrado!D$2:D$199,Concentrado!$A$2:$A$199,"="&amp;$A2,Concentrado!$B$2:$B$199, "=Oaxaca")</f>
        <v>115</v>
      </c>
      <c r="D2" s="10">
        <f>SUMIFS(Concentrado!E$2:E$199,Concentrado!$A$2:$A$199,"="&amp;$A2,Concentrado!$B$2:$B$199, "=Oaxaca")</f>
        <v>200</v>
      </c>
      <c r="E2" s="10">
        <f>SUMIFS(Concentrado!F$2:F$199,Concentrado!$A$2:$A$199,"="&amp;$A2,Concentrado!$B$2:$B$199, "=Oaxaca")</f>
        <v>12</v>
      </c>
      <c r="F2" s="10">
        <f>SUMIFS(Concentrado!G$2:G$199,Concentrado!$A$2:$A$199,"="&amp;$A2,Concentrado!$B$2:$B$199, "=Oaxaca")</f>
        <v>21</v>
      </c>
      <c r="G2" s="10">
        <f>SUMIFS(Concentrado!H$2:H$199,Concentrado!$A$2:$A$199,"="&amp;$A2,Concentrado!$B$2:$B$199, "=Oaxaca")</f>
        <v>6</v>
      </c>
      <c r="H2" s="10">
        <f>SUMIFS(Concentrado!I$2:I$199,Concentrado!$A$2:$A$199,"="&amp;$A2,Concentrado!$B$2:$B$199, "=Oaxaca")</f>
        <v>13</v>
      </c>
      <c r="I2" s="10">
        <f>SUMIFS(Concentrado!J$2:J$199,Concentrado!$A$2:$A$199,"="&amp;$A2,Concentrado!$B$2:$B$199, "=Oaxaca")</f>
        <v>65</v>
      </c>
      <c r="J2" s="10">
        <f>SUMIFS(Concentrado!K$2:K$199,Concentrado!$A$2:$A$199,"="&amp;$A2,Concentrado!$B$2:$B$199, "=Oaxaca")</f>
        <v>89432</v>
      </c>
      <c r="K2" s="10">
        <f>SUMIFS(Concentrado!L$2:L$199,Concentrado!$A$2:$A$199,"="&amp;$A2,Concentrado!$B$2:$B$199, "=Oaxaca")</f>
        <v>170</v>
      </c>
      <c r="L2" s="10">
        <f>SUMIFS(Concentrado!M$2:M$199,Concentrado!$A$2:$A$199,"="&amp;$A2,Concentrado!$B$2:$B$199, "=Oaxaca")</f>
        <v>134</v>
      </c>
      <c r="M2" s="10">
        <f>SUMIFS(Concentrado!N$2:N$199,Concentrado!$A$2:$A$199,"="&amp;$A2,Concentrado!$B$2:$B$199, "=Oaxaca")</f>
        <v>49348</v>
      </c>
      <c r="N2" s="10">
        <f>SUMIFS(Concentrado!O$2:O$199,Concentrado!$A$2:$A$199,"="&amp;$A2,Concentrado!$B$2:$B$199, "=Oaxaca")</f>
        <v>160622</v>
      </c>
    </row>
    <row r="3" spans="1:14" x14ac:dyDescent="0.25">
      <c r="A3" s="7">
        <v>2018</v>
      </c>
      <c r="B3" s="10">
        <f>SUMIFS(Concentrado!C$2:C$199,Concentrado!$A$2:$A$199,"="&amp;$A3,Concentrado!$B$2:$B$199, "=Oaxaca")</f>
        <v>25594</v>
      </c>
      <c r="C3" s="10">
        <f>SUMIFS(Concentrado!D$2:D$199,Concentrado!$A$2:$A$199,"="&amp;$A3,Concentrado!$B$2:$B$199, "=Oaxaca")</f>
        <v>179</v>
      </c>
      <c r="D3" s="10">
        <f>SUMIFS(Concentrado!E$2:E$199,Concentrado!$A$2:$A$199,"="&amp;$A3,Concentrado!$B$2:$B$199, "=Oaxaca")</f>
        <v>252</v>
      </c>
      <c r="E3" s="10">
        <f>SUMIFS(Concentrado!F$2:F$199,Concentrado!$A$2:$A$199,"="&amp;$A3,Concentrado!$B$2:$B$199, "=Oaxaca")</f>
        <v>5</v>
      </c>
      <c r="F3" s="10">
        <f>SUMIFS(Concentrado!G$2:G$199,Concentrado!$A$2:$A$199,"="&amp;$A3,Concentrado!$B$2:$B$199, "=Oaxaca")</f>
        <v>13</v>
      </c>
      <c r="G3" s="10">
        <f>SUMIFS(Concentrado!H$2:H$199,Concentrado!$A$2:$A$199,"="&amp;$A3,Concentrado!$B$2:$B$199, "=Oaxaca")</f>
        <v>4</v>
      </c>
      <c r="H3" s="10">
        <f>SUMIFS(Concentrado!I$2:I$199,Concentrado!$A$2:$A$199,"="&amp;$A3,Concentrado!$B$2:$B$199, "=Oaxaca")</f>
        <v>7</v>
      </c>
      <c r="I3" s="10">
        <f>SUMIFS(Concentrado!J$2:J$199,Concentrado!$A$2:$A$199,"="&amp;$A3,Concentrado!$B$2:$B$199, "=Oaxaca")</f>
        <v>13</v>
      </c>
      <c r="J3" s="10">
        <f>SUMIFS(Concentrado!K$2:K$199,Concentrado!$A$2:$A$199,"="&amp;$A3,Concentrado!$B$2:$B$199, "=Oaxaca")</f>
        <v>103054</v>
      </c>
      <c r="K3" s="10">
        <f>SUMIFS(Concentrado!L$2:L$199,Concentrado!$A$2:$A$199,"="&amp;$A3,Concentrado!$B$2:$B$199, "=Oaxaca")</f>
        <v>22</v>
      </c>
      <c r="L3" s="10">
        <f>SUMIFS(Concentrado!M$2:M$199,Concentrado!$A$2:$A$199,"="&amp;$A3,Concentrado!$B$2:$B$199, "=Oaxaca")</f>
        <v>116</v>
      </c>
      <c r="M3" s="10">
        <f>SUMIFS(Concentrado!N$2:N$199,Concentrado!$A$2:$A$199,"="&amp;$A3,Concentrado!$B$2:$B$199, "=Oaxaca")</f>
        <v>45673</v>
      </c>
      <c r="N3" s="10">
        <f>SUMIFS(Concentrado!O$2:O$199,Concentrado!$A$2:$A$199,"="&amp;$A3,Concentrado!$B$2:$B$199, "=Oaxaca")</f>
        <v>174932</v>
      </c>
    </row>
    <row r="4" spans="1:14" x14ac:dyDescent="0.25">
      <c r="A4" s="7">
        <v>2019</v>
      </c>
      <c r="B4" s="10">
        <f>SUMIFS(Concentrado!C$2:C$199,Concentrado!$A$2:$A$199,"="&amp;$A4,Concentrado!$B$2:$B$199, "=Oaxaca")</f>
        <v>25200</v>
      </c>
      <c r="C4" s="10">
        <f>SUMIFS(Concentrado!D$2:D$199,Concentrado!$A$2:$A$199,"="&amp;$A4,Concentrado!$B$2:$B$199, "=Oaxaca")</f>
        <v>247</v>
      </c>
      <c r="D4" s="10">
        <f>SUMIFS(Concentrado!E$2:E$199,Concentrado!$A$2:$A$199,"="&amp;$A4,Concentrado!$B$2:$B$199, "=Oaxaca")</f>
        <v>225</v>
      </c>
      <c r="E4" s="10">
        <f>SUMIFS(Concentrado!F$2:F$199,Concentrado!$A$2:$A$199,"="&amp;$A4,Concentrado!$B$2:$B$199, "=Oaxaca")</f>
        <v>7</v>
      </c>
      <c r="F4" s="10">
        <f>SUMIFS(Concentrado!G$2:G$199,Concentrado!$A$2:$A$199,"="&amp;$A4,Concentrado!$B$2:$B$199, "=Oaxaca")</f>
        <v>16</v>
      </c>
      <c r="G4" s="10">
        <f>SUMIFS(Concentrado!H$2:H$199,Concentrado!$A$2:$A$199,"="&amp;$A4,Concentrado!$B$2:$B$199, "=Oaxaca")</f>
        <v>4</v>
      </c>
      <c r="H4" s="10">
        <f>SUMIFS(Concentrado!I$2:I$199,Concentrado!$A$2:$A$199,"="&amp;$A4,Concentrado!$B$2:$B$199, "=Oaxaca")</f>
        <v>1</v>
      </c>
      <c r="I4" s="10">
        <f>SUMIFS(Concentrado!J$2:J$199,Concentrado!$A$2:$A$199,"="&amp;$A4,Concentrado!$B$2:$B$199, "=Oaxaca")</f>
        <v>6</v>
      </c>
      <c r="J4" s="10">
        <f>SUMIFS(Concentrado!K$2:K$199,Concentrado!$A$2:$A$199,"="&amp;$A4,Concentrado!$B$2:$B$199, "=Oaxaca")</f>
        <v>115015</v>
      </c>
      <c r="K4" s="10">
        <f>SUMIFS(Concentrado!L$2:L$199,Concentrado!$A$2:$A$199,"="&amp;$A4,Concentrado!$B$2:$B$199, "=Oaxaca")</f>
        <v>13</v>
      </c>
      <c r="L4" s="10">
        <f>SUMIFS(Concentrado!M$2:M$199,Concentrado!$A$2:$A$199,"="&amp;$A4,Concentrado!$B$2:$B$199, "=Oaxaca")</f>
        <v>141</v>
      </c>
      <c r="M4" s="10">
        <f>SUMIFS(Concentrado!N$2:N$199,Concentrado!$A$2:$A$199,"="&amp;$A4,Concentrado!$B$2:$B$199, "=Oaxaca")</f>
        <v>45659</v>
      </c>
      <c r="N4" s="10">
        <f>SUMIFS(Concentrado!O$2:O$199,Concentrado!$A$2:$A$199,"="&amp;$A4,Concentrado!$B$2:$B$199, "=Oaxaca")</f>
        <v>186534</v>
      </c>
    </row>
    <row r="5" spans="1:14" x14ac:dyDescent="0.25">
      <c r="A5" s="7">
        <v>2020</v>
      </c>
      <c r="B5" s="10">
        <f>SUMIFS(Concentrado!C$2:C$199,Concentrado!$A$2:$A$199,"="&amp;$A5,Concentrado!$B$2:$B$199, "=Oaxaca")</f>
        <v>29258</v>
      </c>
      <c r="C5" s="10">
        <f>SUMIFS(Concentrado!D$2:D$199,Concentrado!$A$2:$A$199,"="&amp;$A5,Concentrado!$B$2:$B$199, "=Oaxaca")</f>
        <v>71</v>
      </c>
      <c r="D5" s="10">
        <f>SUMIFS(Concentrado!E$2:E$199,Concentrado!$A$2:$A$199,"="&amp;$A5,Concentrado!$B$2:$B$199, "=Oaxaca")</f>
        <v>143</v>
      </c>
      <c r="E5" s="10">
        <f>SUMIFS(Concentrado!F$2:F$199,Concentrado!$A$2:$A$199,"="&amp;$A5,Concentrado!$B$2:$B$199, "=Oaxaca")</f>
        <v>3</v>
      </c>
      <c r="F5" s="10">
        <f>SUMIFS(Concentrado!G$2:G$199,Concentrado!$A$2:$A$199,"="&amp;$A5,Concentrado!$B$2:$B$199, "=Oaxaca")</f>
        <v>8</v>
      </c>
      <c r="G5" s="10">
        <f>SUMIFS(Concentrado!H$2:H$199,Concentrado!$A$2:$A$199,"="&amp;$A5,Concentrado!$B$2:$B$199, "=Oaxaca")</f>
        <v>1</v>
      </c>
      <c r="H5" s="10">
        <f>SUMIFS(Concentrado!I$2:I$199,Concentrado!$A$2:$A$199,"="&amp;$A5,Concentrado!$B$2:$B$199, "=Oaxaca")</f>
        <v>3</v>
      </c>
      <c r="I5" s="10">
        <f>SUMIFS(Concentrado!J$2:J$199,Concentrado!$A$2:$A$199,"="&amp;$A5,Concentrado!$B$2:$B$199, "=Oaxaca")</f>
        <v>138</v>
      </c>
      <c r="J5" s="10">
        <f>SUMIFS(Concentrado!K$2:K$199,Concentrado!$A$2:$A$199,"="&amp;$A5,Concentrado!$B$2:$B$199, "=Oaxaca")</f>
        <v>21360</v>
      </c>
      <c r="K5" s="10">
        <f>SUMIFS(Concentrado!L$2:L$199,Concentrado!$A$2:$A$199,"="&amp;$A5,Concentrado!$B$2:$B$199, "=Oaxaca")</f>
        <v>0</v>
      </c>
      <c r="L5" s="10">
        <f>SUMIFS(Concentrado!M$2:M$199,Concentrado!$A$2:$A$199,"="&amp;$A5,Concentrado!$B$2:$B$199, "=Oaxaca")</f>
        <v>0</v>
      </c>
      <c r="M5" s="10">
        <f>SUMIFS(Concentrado!N$2:N$199,Concentrado!$A$2:$A$199,"="&amp;$A5,Concentrado!$B$2:$B$199, "=Oaxaca")</f>
        <v>40546</v>
      </c>
      <c r="N5" s="10">
        <f>SUMIFS(Concentrado!O$2:O$199,Concentrado!$A$2:$A$199,"="&amp;$A5,Concentrado!$B$2:$B$199, "=Oaxaca")</f>
        <v>91531</v>
      </c>
    </row>
    <row r="6" spans="1:14" x14ac:dyDescent="0.25">
      <c r="A6" s="7">
        <v>2021</v>
      </c>
      <c r="B6" s="10">
        <f>SUMIFS(Concentrado!C$2:C$199,Concentrado!$A$2:$A$199,"="&amp;$A6,Concentrado!$B$2:$B$199, "=Oaxaca")</f>
        <v>63761</v>
      </c>
      <c r="C6" s="10">
        <f>SUMIFS(Concentrado!D$2:D$199,Concentrado!$A$2:$A$199,"="&amp;$A6,Concentrado!$B$2:$B$199, "=Oaxaca")</f>
        <v>70</v>
      </c>
      <c r="D6" s="10">
        <f>SUMIFS(Concentrado!E$2:E$199,Concentrado!$A$2:$A$199,"="&amp;$A6,Concentrado!$B$2:$B$199, "=Oaxaca")</f>
        <v>152</v>
      </c>
      <c r="E6" s="10">
        <f>SUMIFS(Concentrado!F$2:F$199,Concentrado!$A$2:$A$199,"="&amp;$A6,Concentrado!$B$2:$B$199, "=Oaxaca")</f>
        <v>1</v>
      </c>
      <c r="F6" s="10">
        <f>SUMIFS(Concentrado!G$2:G$199,Concentrado!$A$2:$A$199,"="&amp;$A6,Concentrado!$B$2:$B$199, "=Oaxaca")</f>
        <v>6</v>
      </c>
      <c r="G6" s="10">
        <f>SUMIFS(Concentrado!H$2:H$199,Concentrado!$A$2:$A$199,"="&amp;$A6,Concentrado!$B$2:$B$199, "=Oaxaca")</f>
        <v>0</v>
      </c>
      <c r="H6" s="10">
        <f>SUMIFS(Concentrado!I$2:I$199,Concentrado!$A$2:$A$199,"="&amp;$A6,Concentrado!$B$2:$B$199, "=Oaxaca")</f>
        <v>7</v>
      </c>
      <c r="I6" s="10">
        <f>SUMIFS(Concentrado!J$2:J$199,Concentrado!$A$2:$A$199,"="&amp;$A6,Concentrado!$B$2:$B$199, "=Oaxaca")</f>
        <v>12</v>
      </c>
      <c r="J6" s="10">
        <f>SUMIFS(Concentrado!K$2:K$199,Concentrado!$A$2:$A$199,"="&amp;$A6,Concentrado!$B$2:$B$199, "=Oaxaca")</f>
        <v>8282</v>
      </c>
      <c r="K6" s="10">
        <f>SUMIFS(Concentrado!L$2:L$199,Concentrado!$A$2:$A$199,"="&amp;$A6,Concentrado!$B$2:$B$199, "=Oaxaca")</f>
        <v>9</v>
      </c>
      <c r="L6" s="10">
        <f>SUMIFS(Concentrado!M$2:M$199,Concentrado!$A$2:$A$199,"="&amp;$A6,Concentrado!$B$2:$B$199, "=Oaxaca")</f>
        <v>0</v>
      </c>
      <c r="M6" s="10">
        <f>SUMIFS(Concentrado!N$2:N$199,Concentrado!$A$2:$A$199,"="&amp;$A6,Concentrado!$B$2:$B$199, "=Oaxaca")</f>
        <v>11040</v>
      </c>
      <c r="N6" s="10">
        <f>SUMIFS(Concentrado!O$2:O$199,Concentrado!$A$2:$A$199,"="&amp;$A6,Concentrado!$B$2:$B$199, "=Oaxaca")</f>
        <v>83340</v>
      </c>
    </row>
    <row r="7" spans="1:14" x14ac:dyDescent="0.25">
      <c r="A7" s="7">
        <v>2022</v>
      </c>
      <c r="B7" s="10">
        <f>SUMIFS(Concentrado!C$2:C$199,Concentrado!$A$2:$A$199,"="&amp;$A7,Concentrado!$B$2:$B$199, "=Oaxaca")</f>
        <v>111417</v>
      </c>
      <c r="C7" s="10">
        <f>SUMIFS(Concentrado!D$2:D$199,Concentrado!$A$2:$A$199,"="&amp;$A7,Concentrado!$B$2:$B$199, "=Oaxaca")</f>
        <v>27</v>
      </c>
      <c r="D7" s="10">
        <f>SUMIFS(Concentrado!E$2:E$199,Concentrado!$A$2:$A$199,"="&amp;$A7,Concentrado!$B$2:$B$199, "=Oaxaca")</f>
        <v>131</v>
      </c>
      <c r="E7" s="10">
        <f>SUMIFS(Concentrado!F$2:F$199,Concentrado!$A$2:$A$199,"="&amp;$A7,Concentrado!$B$2:$B$199, "=Oaxaca")</f>
        <v>0</v>
      </c>
      <c r="F7" s="10">
        <f>SUMIFS(Concentrado!G$2:G$199,Concentrado!$A$2:$A$199,"="&amp;$A7,Concentrado!$B$2:$B$199, "=Oaxaca")</f>
        <v>2</v>
      </c>
      <c r="G7" s="10">
        <f>SUMIFS(Concentrado!H$2:H$199,Concentrado!$A$2:$A$199,"="&amp;$A7,Concentrado!$B$2:$B$199, "=Oaxaca")</f>
        <v>0</v>
      </c>
      <c r="H7" s="10">
        <f>SUMIFS(Concentrado!I$2:I$199,Concentrado!$A$2:$A$199,"="&amp;$A7,Concentrado!$B$2:$B$199, "=Oaxaca")</f>
        <v>0</v>
      </c>
      <c r="I7" s="10">
        <f>SUMIFS(Concentrado!J$2:J$199,Concentrado!$A$2:$A$199,"="&amp;$A7,Concentrado!$B$2:$B$199, "=Oaxaca")</f>
        <v>21</v>
      </c>
      <c r="J7" s="10">
        <f>SUMIFS(Concentrado!K$2:K$199,Concentrado!$A$2:$A$199,"="&amp;$A7,Concentrado!$B$2:$B$199, "=Oaxaca")</f>
        <v>3826</v>
      </c>
      <c r="K7" s="10">
        <f>SUMIFS(Concentrado!L$2:L$199,Concentrado!$A$2:$A$199,"="&amp;$A7,Concentrado!$B$2:$B$199, "=Oaxaca")</f>
        <v>7</v>
      </c>
      <c r="L7" s="10">
        <f>SUMIFS(Concentrado!M$2:M$199,Concentrado!$A$2:$A$199,"="&amp;$A7,Concentrado!$B$2:$B$199, "=Oaxaca")</f>
        <v>0</v>
      </c>
      <c r="M7" s="10">
        <f>SUMIFS(Concentrado!N$2:N$199,Concentrado!$A$2:$A$199,"="&amp;$A7,Concentrado!$B$2:$B$199, "=Oaxaca")</f>
        <v>10285</v>
      </c>
      <c r="N7" s="10">
        <f>SUMIFS(Concentrado!O$2:O$199,Concentrado!$A$2:$A$199,"="&amp;$A7,Concentrado!$B$2:$B$199, "=Oaxaca")</f>
        <v>125716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"=Puebla")</f>
        <v>152094</v>
      </c>
      <c r="C2" s="10">
        <f>SUMIFS(Concentrado!D$2:D$199,Concentrado!$A$2:$A$199,"="&amp;$A2,Concentrado!$B$2:$B$199, "=Puebla")</f>
        <v>183</v>
      </c>
      <c r="D2" s="10">
        <f>SUMIFS(Concentrado!E$2:E$199,Concentrado!$A$2:$A$199,"="&amp;$A2,Concentrado!$B$2:$B$199, "=Puebla")</f>
        <v>670</v>
      </c>
      <c r="E2" s="10">
        <f>SUMIFS(Concentrado!F$2:F$199,Concentrado!$A$2:$A$199,"="&amp;$A2,Concentrado!$B$2:$B$199, "=Puebla")</f>
        <v>12</v>
      </c>
      <c r="F2" s="10">
        <f>SUMIFS(Concentrado!G$2:G$199,Concentrado!$A$2:$A$199,"="&amp;$A2,Concentrado!$B$2:$B$199, "=Puebla")</f>
        <v>136</v>
      </c>
      <c r="G2" s="10">
        <f>SUMIFS(Concentrado!H$2:H$199,Concentrado!$A$2:$A$199,"="&amp;$A2,Concentrado!$B$2:$B$199, "=Puebla")</f>
        <v>18</v>
      </c>
      <c r="H2" s="10">
        <f>SUMIFS(Concentrado!I$2:I$199,Concentrado!$A$2:$A$199,"="&amp;$A2,Concentrado!$B$2:$B$199, "=Puebla")</f>
        <v>47</v>
      </c>
      <c r="I2" s="10">
        <f>SUMIFS(Concentrado!J$2:J$199,Concentrado!$A$2:$A$199,"="&amp;$A2,Concentrado!$B$2:$B$199, "=Puebla")</f>
        <v>142</v>
      </c>
      <c r="J2" s="10">
        <f>SUMIFS(Concentrado!K$2:K$199,Concentrado!$A$2:$A$199,"="&amp;$A2,Concentrado!$B$2:$B$199, "=Puebla")</f>
        <v>315372</v>
      </c>
      <c r="K2" s="10">
        <f>SUMIFS(Concentrado!L$2:L$199,Concentrado!$A$2:$A$199,"="&amp;$A2,Concentrado!$B$2:$B$199, "=Puebla")</f>
        <v>50</v>
      </c>
      <c r="L2" s="10">
        <f>SUMIFS(Concentrado!M$2:M$199,Concentrado!$A$2:$A$199,"="&amp;$A2,Concentrado!$B$2:$B$199, "=Puebla")</f>
        <v>0</v>
      </c>
      <c r="M2" s="10">
        <f>SUMIFS(Concentrado!N$2:N$199,Concentrado!$A$2:$A$199,"="&amp;$A2,Concentrado!$B$2:$B$199, "=Puebla")</f>
        <v>15461</v>
      </c>
      <c r="N2" s="10">
        <f>SUMIFS(Concentrado!O$2:O$199,Concentrado!$A$2:$A$199,"="&amp;$A2,Concentrado!$B$2:$B$199, "=Puebla")</f>
        <v>484185</v>
      </c>
    </row>
    <row r="3" spans="1:14" x14ac:dyDescent="0.25">
      <c r="A3" s="7">
        <v>2018</v>
      </c>
      <c r="B3" s="10">
        <f>SUMIFS(Concentrado!C$2:C$199,Concentrado!$A$2:$A$199,"="&amp;$A3,Concentrado!$B$2:$B$199, "=Puebla")</f>
        <v>127255</v>
      </c>
      <c r="C3" s="10">
        <f>SUMIFS(Concentrado!D$2:D$199,Concentrado!$A$2:$A$199,"="&amp;$A3,Concentrado!$B$2:$B$199, "=Puebla")</f>
        <v>226</v>
      </c>
      <c r="D3" s="10">
        <f>SUMIFS(Concentrado!E$2:E$199,Concentrado!$A$2:$A$199,"="&amp;$A3,Concentrado!$B$2:$B$199, "=Puebla")</f>
        <v>569</v>
      </c>
      <c r="E3" s="10">
        <f>SUMIFS(Concentrado!F$2:F$199,Concentrado!$A$2:$A$199,"="&amp;$A3,Concentrado!$B$2:$B$199, "=Puebla")</f>
        <v>9</v>
      </c>
      <c r="F3" s="10">
        <f>SUMIFS(Concentrado!G$2:G$199,Concentrado!$A$2:$A$199,"="&amp;$A3,Concentrado!$B$2:$B$199, "=Puebla")</f>
        <v>21</v>
      </c>
      <c r="G3" s="10">
        <f>SUMIFS(Concentrado!H$2:H$199,Concentrado!$A$2:$A$199,"="&amp;$A3,Concentrado!$B$2:$B$199, "=Puebla")</f>
        <v>6</v>
      </c>
      <c r="H3" s="10">
        <f>SUMIFS(Concentrado!I$2:I$199,Concentrado!$A$2:$A$199,"="&amp;$A3,Concentrado!$B$2:$B$199, "=Puebla")</f>
        <v>28</v>
      </c>
      <c r="I3" s="10">
        <f>SUMIFS(Concentrado!J$2:J$199,Concentrado!$A$2:$A$199,"="&amp;$A3,Concentrado!$B$2:$B$199, "=Puebla")</f>
        <v>20</v>
      </c>
      <c r="J3" s="10">
        <f>SUMIFS(Concentrado!K$2:K$199,Concentrado!$A$2:$A$199,"="&amp;$A3,Concentrado!$B$2:$B$199, "=Puebla")</f>
        <v>325064</v>
      </c>
      <c r="K3" s="10">
        <f>SUMIFS(Concentrado!L$2:L$199,Concentrado!$A$2:$A$199,"="&amp;$A3,Concentrado!$B$2:$B$199, "=Puebla")</f>
        <v>69</v>
      </c>
      <c r="L3" s="10">
        <f>SUMIFS(Concentrado!M$2:M$199,Concentrado!$A$2:$A$199,"="&amp;$A3,Concentrado!$B$2:$B$199, "=Puebla")</f>
        <v>0</v>
      </c>
      <c r="M3" s="10">
        <f>SUMIFS(Concentrado!N$2:N$199,Concentrado!$A$2:$A$199,"="&amp;$A3,Concentrado!$B$2:$B$199, "=Puebla")</f>
        <v>6699</v>
      </c>
      <c r="N3" s="10">
        <f>SUMIFS(Concentrado!O$2:O$199,Concentrado!$A$2:$A$199,"="&amp;$A3,Concentrado!$B$2:$B$199, "=Puebla")</f>
        <v>459966</v>
      </c>
    </row>
    <row r="4" spans="1:14" x14ac:dyDescent="0.25">
      <c r="A4" s="7">
        <v>2019</v>
      </c>
      <c r="B4" s="10">
        <f>SUMIFS(Concentrado!C$2:C$199,Concentrado!$A$2:$A$199,"="&amp;$A4,Concentrado!$B$2:$B$199, "=Puebla")</f>
        <v>122960</v>
      </c>
      <c r="C4" s="10">
        <f>SUMIFS(Concentrado!D$2:D$199,Concentrado!$A$2:$A$199,"="&amp;$A4,Concentrado!$B$2:$B$199, "=Puebla")</f>
        <v>266</v>
      </c>
      <c r="D4" s="10">
        <f>SUMIFS(Concentrado!E$2:E$199,Concentrado!$A$2:$A$199,"="&amp;$A4,Concentrado!$B$2:$B$199, "=Puebla")</f>
        <v>381</v>
      </c>
      <c r="E4" s="10">
        <f>SUMIFS(Concentrado!F$2:F$199,Concentrado!$A$2:$A$199,"="&amp;$A4,Concentrado!$B$2:$B$199, "=Puebla")</f>
        <v>11</v>
      </c>
      <c r="F4" s="10">
        <f>SUMIFS(Concentrado!G$2:G$199,Concentrado!$A$2:$A$199,"="&amp;$A4,Concentrado!$B$2:$B$199, "=Puebla")</f>
        <v>21</v>
      </c>
      <c r="G4" s="10">
        <f>SUMIFS(Concentrado!H$2:H$199,Concentrado!$A$2:$A$199,"="&amp;$A4,Concentrado!$B$2:$B$199, "=Puebla")</f>
        <v>3</v>
      </c>
      <c r="H4" s="10">
        <f>SUMIFS(Concentrado!I$2:I$199,Concentrado!$A$2:$A$199,"="&amp;$A4,Concentrado!$B$2:$B$199, "=Puebla")</f>
        <v>30</v>
      </c>
      <c r="I4" s="10">
        <f>SUMIFS(Concentrado!J$2:J$199,Concentrado!$A$2:$A$199,"="&amp;$A4,Concentrado!$B$2:$B$199, "=Puebla")</f>
        <v>16</v>
      </c>
      <c r="J4" s="10">
        <f>SUMIFS(Concentrado!K$2:K$199,Concentrado!$A$2:$A$199,"="&amp;$A4,Concentrado!$B$2:$B$199, "=Puebla")</f>
        <v>329964</v>
      </c>
      <c r="K4" s="10">
        <f>SUMIFS(Concentrado!L$2:L$199,Concentrado!$A$2:$A$199,"="&amp;$A4,Concentrado!$B$2:$B$199, "=Puebla")</f>
        <v>1</v>
      </c>
      <c r="L4" s="10">
        <f>SUMIFS(Concentrado!M$2:M$199,Concentrado!$A$2:$A$199,"="&amp;$A4,Concentrado!$B$2:$B$199, "=Puebla")</f>
        <v>88</v>
      </c>
      <c r="M4" s="10">
        <f>SUMIFS(Concentrado!N$2:N$199,Concentrado!$A$2:$A$199,"="&amp;$A4,Concentrado!$B$2:$B$199, "=Puebla")</f>
        <v>7620</v>
      </c>
      <c r="N4" s="10">
        <f>SUMIFS(Concentrado!O$2:O$199,Concentrado!$A$2:$A$199,"="&amp;$A4,Concentrado!$B$2:$B$199, "=Puebla")</f>
        <v>461361</v>
      </c>
    </row>
    <row r="5" spans="1:14" x14ac:dyDescent="0.25">
      <c r="A5" s="7">
        <v>2020</v>
      </c>
      <c r="B5" s="10">
        <f>SUMIFS(Concentrado!C$2:C$199,Concentrado!$A$2:$A$199,"="&amp;$A5,Concentrado!$B$2:$B$199, "=Puebla")</f>
        <v>144041</v>
      </c>
      <c r="C5" s="10">
        <f>SUMIFS(Concentrado!D$2:D$199,Concentrado!$A$2:$A$199,"="&amp;$A5,Concentrado!$B$2:$B$199, "=Puebla")</f>
        <v>249</v>
      </c>
      <c r="D5" s="10">
        <f>SUMIFS(Concentrado!E$2:E$199,Concentrado!$A$2:$A$199,"="&amp;$A5,Concentrado!$B$2:$B$199, "=Puebla")</f>
        <v>322</v>
      </c>
      <c r="E5" s="10">
        <f>SUMIFS(Concentrado!F$2:F$199,Concentrado!$A$2:$A$199,"="&amp;$A5,Concentrado!$B$2:$B$199, "=Puebla")</f>
        <v>12</v>
      </c>
      <c r="F5" s="10">
        <f>SUMIFS(Concentrado!G$2:G$199,Concentrado!$A$2:$A$199,"="&amp;$A5,Concentrado!$B$2:$B$199, "=Puebla")</f>
        <v>13</v>
      </c>
      <c r="G5" s="10">
        <f>SUMIFS(Concentrado!H$2:H$199,Concentrado!$A$2:$A$199,"="&amp;$A5,Concentrado!$B$2:$B$199, "=Puebla")</f>
        <v>4</v>
      </c>
      <c r="H5" s="10">
        <f>SUMIFS(Concentrado!I$2:I$199,Concentrado!$A$2:$A$199,"="&amp;$A5,Concentrado!$B$2:$B$199, "=Puebla")</f>
        <v>13</v>
      </c>
      <c r="I5" s="10">
        <f>SUMIFS(Concentrado!J$2:J$199,Concentrado!$A$2:$A$199,"="&amp;$A5,Concentrado!$B$2:$B$199, "=Puebla")</f>
        <v>9</v>
      </c>
      <c r="J5" s="10">
        <f>SUMIFS(Concentrado!K$2:K$199,Concentrado!$A$2:$A$199,"="&amp;$A5,Concentrado!$B$2:$B$199, "=Puebla")</f>
        <v>50410</v>
      </c>
      <c r="K5" s="10">
        <f>SUMIFS(Concentrado!L$2:L$199,Concentrado!$A$2:$A$199,"="&amp;$A5,Concentrado!$B$2:$B$199, "=Puebla")</f>
        <v>0</v>
      </c>
      <c r="L5" s="10">
        <f>SUMIFS(Concentrado!M$2:M$199,Concentrado!$A$2:$A$199,"="&amp;$A5,Concentrado!$B$2:$B$199, "=Puebla")</f>
        <v>264</v>
      </c>
      <c r="M5" s="10">
        <f>SUMIFS(Concentrado!N$2:N$199,Concentrado!$A$2:$A$199,"="&amp;$A5,Concentrado!$B$2:$B$199, "=Puebla")</f>
        <v>40663</v>
      </c>
      <c r="N5" s="10">
        <f>SUMIFS(Concentrado!O$2:O$199,Concentrado!$A$2:$A$199,"="&amp;$A5,Concentrado!$B$2:$B$199, "=Puebla")</f>
        <v>236000</v>
      </c>
    </row>
    <row r="6" spans="1:14" x14ac:dyDescent="0.25">
      <c r="A6" s="7">
        <v>2021</v>
      </c>
      <c r="B6" s="10">
        <f>SUMIFS(Concentrado!C$2:C$199,Concentrado!$A$2:$A$199,"="&amp;$A6,Concentrado!$B$2:$B$199, "=Puebla")</f>
        <v>112276</v>
      </c>
      <c r="C6" s="10">
        <f>SUMIFS(Concentrado!D$2:D$199,Concentrado!$A$2:$A$199,"="&amp;$A6,Concentrado!$B$2:$B$199, "=Puebla")</f>
        <v>79</v>
      </c>
      <c r="D6" s="10">
        <f>SUMIFS(Concentrado!E$2:E$199,Concentrado!$A$2:$A$199,"="&amp;$A6,Concentrado!$B$2:$B$199, "=Puebla")</f>
        <v>168</v>
      </c>
      <c r="E6" s="10">
        <f>SUMIFS(Concentrado!F$2:F$199,Concentrado!$A$2:$A$199,"="&amp;$A6,Concentrado!$B$2:$B$199, "=Puebla")</f>
        <v>6</v>
      </c>
      <c r="F6" s="10">
        <f>SUMIFS(Concentrado!G$2:G$199,Concentrado!$A$2:$A$199,"="&amp;$A6,Concentrado!$B$2:$B$199, "=Puebla")</f>
        <v>3</v>
      </c>
      <c r="G6" s="10">
        <f>SUMIFS(Concentrado!H$2:H$199,Concentrado!$A$2:$A$199,"="&amp;$A6,Concentrado!$B$2:$B$199, "=Puebla")</f>
        <v>1</v>
      </c>
      <c r="H6" s="10">
        <f>SUMIFS(Concentrado!I$2:I$199,Concentrado!$A$2:$A$199,"="&amp;$A6,Concentrado!$B$2:$B$199, "=Puebla")</f>
        <v>7</v>
      </c>
      <c r="I6" s="10">
        <f>SUMIFS(Concentrado!J$2:J$199,Concentrado!$A$2:$A$199,"="&amp;$A6,Concentrado!$B$2:$B$199, "=Puebla")</f>
        <v>6</v>
      </c>
      <c r="J6" s="10">
        <f>SUMIFS(Concentrado!K$2:K$199,Concentrado!$A$2:$A$199,"="&amp;$A6,Concentrado!$B$2:$B$199, "=Puebla")</f>
        <v>92834</v>
      </c>
      <c r="K6" s="10">
        <f>SUMIFS(Concentrado!L$2:L$199,Concentrado!$A$2:$A$199,"="&amp;$A6,Concentrado!$B$2:$B$199, "=Puebla")</f>
        <v>1</v>
      </c>
      <c r="L6" s="10">
        <f>SUMIFS(Concentrado!M$2:M$199,Concentrado!$A$2:$A$199,"="&amp;$A6,Concentrado!$B$2:$B$199, "=Puebla")</f>
        <v>0</v>
      </c>
      <c r="M6" s="10">
        <f>SUMIFS(Concentrado!N$2:N$199,Concentrado!$A$2:$A$199,"="&amp;$A6,Concentrado!$B$2:$B$199, "=Puebla")</f>
        <v>23110</v>
      </c>
      <c r="N6" s="10">
        <f>SUMIFS(Concentrado!O$2:O$199,Concentrado!$A$2:$A$199,"="&amp;$A6,Concentrado!$B$2:$B$199, "=Puebla")</f>
        <v>228491</v>
      </c>
    </row>
    <row r="7" spans="1:14" x14ac:dyDescent="0.25">
      <c r="A7" s="7">
        <v>2022</v>
      </c>
      <c r="B7" s="10">
        <f>SUMIFS(Concentrado!C$2:C$199,Concentrado!$A$2:$A$199,"="&amp;$A7,Concentrado!$B$2:$B$199, "=Puebla")</f>
        <v>110706</v>
      </c>
      <c r="C7" s="10">
        <f>SUMIFS(Concentrado!D$2:D$199,Concentrado!$A$2:$A$199,"="&amp;$A7,Concentrado!$B$2:$B$199, "=Puebla")</f>
        <v>131</v>
      </c>
      <c r="D7" s="10">
        <f>SUMIFS(Concentrado!E$2:E$199,Concentrado!$A$2:$A$199,"="&amp;$A7,Concentrado!$B$2:$B$199, "=Puebla")</f>
        <v>171</v>
      </c>
      <c r="E7" s="10">
        <f>SUMIFS(Concentrado!F$2:F$199,Concentrado!$A$2:$A$199,"="&amp;$A7,Concentrado!$B$2:$B$199, "=Puebla")</f>
        <v>0</v>
      </c>
      <c r="F7" s="10">
        <f>SUMIFS(Concentrado!G$2:G$199,Concentrado!$A$2:$A$199,"="&amp;$A7,Concentrado!$B$2:$B$199, "=Puebla")</f>
        <v>1</v>
      </c>
      <c r="G7" s="10">
        <f>SUMIFS(Concentrado!H$2:H$199,Concentrado!$A$2:$A$199,"="&amp;$A7,Concentrado!$B$2:$B$199, "=Puebla")</f>
        <v>0</v>
      </c>
      <c r="H7" s="10">
        <f>SUMIFS(Concentrado!I$2:I$199,Concentrado!$A$2:$A$199,"="&amp;$A7,Concentrado!$B$2:$B$199, "=Puebla")</f>
        <v>1</v>
      </c>
      <c r="I7" s="10">
        <f>SUMIFS(Concentrado!J$2:J$199,Concentrado!$A$2:$A$199,"="&amp;$A7,Concentrado!$B$2:$B$199, "=Puebla")</f>
        <v>1</v>
      </c>
      <c r="J7" s="10">
        <f>SUMIFS(Concentrado!K$2:K$199,Concentrado!$A$2:$A$199,"="&amp;$A7,Concentrado!$B$2:$B$199, "=Puebla")</f>
        <v>223401</v>
      </c>
      <c r="K7" s="10">
        <f>SUMIFS(Concentrado!L$2:L$199,Concentrado!$A$2:$A$199,"="&amp;$A7,Concentrado!$B$2:$B$199, "=Puebla")</f>
        <v>6</v>
      </c>
      <c r="L7" s="10">
        <f>SUMIFS(Concentrado!M$2:M$199,Concentrado!$A$2:$A$199,"="&amp;$A7,Concentrado!$B$2:$B$199, "=Puebla")</f>
        <v>0</v>
      </c>
      <c r="M7" s="10">
        <f>SUMIFS(Concentrado!N$2:N$199,Concentrado!$A$2:$A$199,"="&amp;$A7,Concentrado!$B$2:$B$199, "=Puebla")</f>
        <v>1813</v>
      </c>
      <c r="N7" s="10">
        <f>SUMIFS(Concentrado!O$2:O$199,Concentrado!$A$2:$A$199,"="&amp;$A7,Concentrado!$B$2:$B$199, "=Puebla")</f>
        <v>336231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"=Querétaro")</f>
        <v>20095</v>
      </c>
      <c r="C2" s="10">
        <f>SUMIFS(Concentrado!D$2:D$199,Concentrado!$A$2:$A$199,"="&amp;$A2,Concentrado!$B$2:$B$199, "=Querétaro")</f>
        <v>582</v>
      </c>
      <c r="D2" s="10">
        <f>SUMIFS(Concentrado!E$2:E$199,Concentrado!$A$2:$A$199,"="&amp;$A2,Concentrado!$B$2:$B$199, "=Querétaro")</f>
        <v>773</v>
      </c>
      <c r="E2" s="10">
        <f>SUMIFS(Concentrado!F$2:F$199,Concentrado!$A$2:$A$199,"="&amp;$A2,Concentrado!$B$2:$B$199, "=Querétaro")</f>
        <v>8</v>
      </c>
      <c r="F2" s="10">
        <f>SUMIFS(Concentrado!G$2:G$199,Concentrado!$A$2:$A$199,"="&amp;$A2,Concentrado!$B$2:$B$199, "=Querétaro")</f>
        <v>38</v>
      </c>
      <c r="G2" s="10">
        <f>SUMIFS(Concentrado!H$2:H$199,Concentrado!$A$2:$A$199,"="&amp;$A2,Concentrado!$B$2:$B$199, "=Querétaro")</f>
        <v>0</v>
      </c>
      <c r="H2" s="10">
        <f>SUMIFS(Concentrado!I$2:I$199,Concentrado!$A$2:$A$199,"="&amp;$A2,Concentrado!$B$2:$B$199, "=Querétaro")</f>
        <v>31</v>
      </c>
      <c r="I2" s="10">
        <f>SUMIFS(Concentrado!J$2:J$199,Concentrado!$A$2:$A$199,"="&amp;$A2,Concentrado!$B$2:$B$199, "=Querétaro")</f>
        <v>16</v>
      </c>
      <c r="J2" s="10">
        <f>SUMIFS(Concentrado!K$2:K$199,Concentrado!$A$2:$A$199,"="&amp;$A2,Concentrado!$B$2:$B$199, "=Querétaro")</f>
        <v>72893</v>
      </c>
      <c r="K2" s="10">
        <f>SUMIFS(Concentrado!L$2:L$199,Concentrado!$A$2:$A$199,"="&amp;$A2,Concentrado!$B$2:$B$199, "=Querétaro")</f>
        <v>10</v>
      </c>
      <c r="L2" s="10">
        <f>SUMIFS(Concentrado!M$2:M$199,Concentrado!$A$2:$A$199,"="&amp;$A2,Concentrado!$B$2:$B$199, "=Querétaro")</f>
        <v>0</v>
      </c>
      <c r="M2" s="10">
        <f>SUMIFS(Concentrado!N$2:N$199,Concentrado!$A$2:$A$199,"="&amp;$A2,Concentrado!$B$2:$B$199, "=Querétaro")</f>
        <v>68409</v>
      </c>
      <c r="N2" s="10">
        <f>SUMIFS(Concentrado!O$2:O$199,Concentrado!$A$2:$A$199,"="&amp;$A2,Concentrado!$B$2:$B$199, "=Querétaro")</f>
        <v>162855</v>
      </c>
    </row>
    <row r="3" spans="1:14" x14ac:dyDescent="0.25">
      <c r="A3" s="7">
        <v>2018</v>
      </c>
      <c r="B3" s="10">
        <f>SUMIFS(Concentrado!C$2:C$199,Concentrado!$A$2:$A$199,"="&amp;$A3,Concentrado!$B$2:$B$199, "=Querétaro")</f>
        <v>24121</v>
      </c>
      <c r="C3" s="10">
        <f>SUMIFS(Concentrado!D$2:D$199,Concentrado!$A$2:$A$199,"="&amp;$A3,Concentrado!$B$2:$B$199, "=Querétaro")</f>
        <v>697</v>
      </c>
      <c r="D3" s="10">
        <f>SUMIFS(Concentrado!E$2:E$199,Concentrado!$A$2:$A$199,"="&amp;$A3,Concentrado!$B$2:$B$199, "=Querétaro")</f>
        <v>1031</v>
      </c>
      <c r="E3" s="10">
        <f>SUMIFS(Concentrado!F$2:F$199,Concentrado!$A$2:$A$199,"="&amp;$A3,Concentrado!$B$2:$B$199, "=Querétaro")</f>
        <v>12</v>
      </c>
      <c r="F3" s="10">
        <f>SUMIFS(Concentrado!G$2:G$199,Concentrado!$A$2:$A$199,"="&amp;$A3,Concentrado!$B$2:$B$199, "=Querétaro")</f>
        <v>75</v>
      </c>
      <c r="G3" s="10">
        <f>SUMIFS(Concentrado!H$2:H$199,Concentrado!$A$2:$A$199,"="&amp;$A3,Concentrado!$B$2:$B$199, "=Querétaro")</f>
        <v>1</v>
      </c>
      <c r="H3" s="10">
        <f>SUMIFS(Concentrado!I$2:I$199,Concentrado!$A$2:$A$199,"="&amp;$A3,Concentrado!$B$2:$B$199, "=Querétaro")</f>
        <v>125</v>
      </c>
      <c r="I3" s="10">
        <f>SUMIFS(Concentrado!J$2:J$199,Concentrado!$A$2:$A$199,"="&amp;$A3,Concentrado!$B$2:$B$199, "=Querétaro")</f>
        <v>16</v>
      </c>
      <c r="J3" s="10">
        <f>SUMIFS(Concentrado!K$2:K$199,Concentrado!$A$2:$A$199,"="&amp;$A3,Concentrado!$B$2:$B$199, "=Querétaro")</f>
        <v>67783</v>
      </c>
      <c r="K3" s="10">
        <f>SUMIFS(Concentrado!L$2:L$199,Concentrado!$A$2:$A$199,"="&amp;$A3,Concentrado!$B$2:$B$199, "=Querétaro")</f>
        <v>0</v>
      </c>
      <c r="L3" s="10">
        <f>SUMIFS(Concentrado!M$2:M$199,Concentrado!$A$2:$A$199,"="&amp;$A3,Concentrado!$B$2:$B$199, "=Querétaro")</f>
        <v>0</v>
      </c>
      <c r="M3" s="10">
        <f>SUMIFS(Concentrado!N$2:N$199,Concentrado!$A$2:$A$199,"="&amp;$A3,Concentrado!$B$2:$B$199, "=Querétaro")</f>
        <v>50463</v>
      </c>
      <c r="N3" s="10">
        <f>SUMIFS(Concentrado!O$2:O$199,Concentrado!$A$2:$A$199,"="&amp;$A3,Concentrado!$B$2:$B$199, "=Querétaro")</f>
        <v>144324</v>
      </c>
    </row>
    <row r="4" spans="1:14" x14ac:dyDescent="0.25">
      <c r="A4" s="7">
        <v>2019</v>
      </c>
      <c r="B4" s="10">
        <f>SUMIFS(Concentrado!C$2:C$199,Concentrado!$A$2:$A$199,"="&amp;$A4,Concentrado!$B$2:$B$199, "=Querétaro")</f>
        <v>18347</v>
      </c>
      <c r="C4" s="10">
        <f>SUMIFS(Concentrado!D$2:D$199,Concentrado!$A$2:$A$199,"="&amp;$A4,Concentrado!$B$2:$B$199, "=Querétaro")</f>
        <v>758</v>
      </c>
      <c r="D4" s="10">
        <f>SUMIFS(Concentrado!E$2:E$199,Concentrado!$A$2:$A$199,"="&amp;$A4,Concentrado!$B$2:$B$199, "=Querétaro")</f>
        <v>1030</v>
      </c>
      <c r="E4" s="10">
        <f>SUMIFS(Concentrado!F$2:F$199,Concentrado!$A$2:$A$199,"="&amp;$A4,Concentrado!$B$2:$B$199, "=Querétaro")</f>
        <v>5</v>
      </c>
      <c r="F4" s="10">
        <f>SUMIFS(Concentrado!G$2:G$199,Concentrado!$A$2:$A$199,"="&amp;$A4,Concentrado!$B$2:$B$199, "=Querétaro")</f>
        <v>30</v>
      </c>
      <c r="G4" s="10">
        <f>SUMIFS(Concentrado!H$2:H$199,Concentrado!$A$2:$A$199,"="&amp;$A4,Concentrado!$B$2:$B$199, "=Querétaro")</f>
        <v>2</v>
      </c>
      <c r="H4" s="10">
        <f>SUMIFS(Concentrado!I$2:I$199,Concentrado!$A$2:$A$199,"="&amp;$A4,Concentrado!$B$2:$B$199, "=Querétaro")</f>
        <v>43</v>
      </c>
      <c r="I4" s="10">
        <f>SUMIFS(Concentrado!J$2:J$199,Concentrado!$A$2:$A$199,"="&amp;$A4,Concentrado!$B$2:$B$199, "=Querétaro")</f>
        <v>12</v>
      </c>
      <c r="J4" s="10">
        <f>SUMIFS(Concentrado!K$2:K$199,Concentrado!$A$2:$A$199,"="&amp;$A4,Concentrado!$B$2:$B$199, "=Querétaro")</f>
        <v>76163</v>
      </c>
      <c r="K4" s="10">
        <f>SUMIFS(Concentrado!L$2:L$199,Concentrado!$A$2:$A$199,"="&amp;$A4,Concentrado!$B$2:$B$199, "=Querétaro")</f>
        <v>0</v>
      </c>
      <c r="L4" s="10">
        <f>SUMIFS(Concentrado!M$2:M$199,Concentrado!$A$2:$A$199,"="&amp;$A4,Concentrado!$B$2:$B$199, "=Querétaro")</f>
        <v>0</v>
      </c>
      <c r="M4" s="10">
        <f>SUMIFS(Concentrado!N$2:N$199,Concentrado!$A$2:$A$199,"="&amp;$A4,Concentrado!$B$2:$B$199, "=Querétaro")</f>
        <v>45418</v>
      </c>
      <c r="N4" s="10">
        <f>SUMIFS(Concentrado!O$2:O$199,Concentrado!$A$2:$A$199,"="&amp;$A4,Concentrado!$B$2:$B$199, "=Querétaro")</f>
        <v>141808</v>
      </c>
    </row>
    <row r="5" spans="1:14" x14ac:dyDescent="0.25">
      <c r="A5" s="7">
        <v>2020</v>
      </c>
      <c r="B5" s="10">
        <f>SUMIFS(Concentrado!C$2:C$199,Concentrado!$A$2:$A$199,"="&amp;$A5,Concentrado!$B$2:$B$199, "=Querétaro")</f>
        <v>17858</v>
      </c>
      <c r="C5" s="10">
        <f>SUMIFS(Concentrado!D$2:D$199,Concentrado!$A$2:$A$199,"="&amp;$A5,Concentrado!$B$2:$B$199, "=Querétaro")</f>
        <v>117</v>
      </c>
      <c r="D5" s="10">
        <f>SUMIFS(Concentrado!E$2:E$199,Concentrado!$A$2:$A$199,"="&amp;$A5,Concentrado!$B$2:$B$199, "=Querétaro")</f>
        <v>220</v>
      </c>
      <c r="E5" s="10">
        <f>SUMIFS(Concentrado!F$2:F$199,Concentrado!$A$2:$A$199,"="&amp;$A5,Concentrado!$B$2:$B$199, "=Querétaro")</f>
        <v>2</v>
      </c>
      <c r="F5" s="10">
        <f>SUMIFS(Concentrado!G$2:G$199,Concentrado!$A$2:$A$199,"="&amp;$A5,Concentrado!$B$2:$B$199, "=Querétaro")</f>
        <v>5</v>
      </c>
      <c r="G5" s="10">
        <f>SUMIFS(Concentrado!H$2:H$199,Concentrado!$A$2:$A$199,"="&amp;$A5,Concentrado!$B$2:$B$199, "=Querétaro")</f>
        <v>0</v>
      </c>
      <c r="H5" s="10">
        <f>SUMIFS(Concentrado!I$2:I$199,Concentrado!$A$2:$A$199,"="&amp;$A5,Concentrado!$B$2:$B$199, "=Querétaro")</f>
        <v>36</v>
      </c>
      <c r="I5" s="10">
        <f>SUMIFS(Concentrado!J$2:J$199,Concentrado!$A$2:$A$199,"="&amp;$A5,Concentrado!$B$2:$B$199, "=Querétaro")</f>
        <v>2</v>
      </c>
      <c r="J5" s="10">
        <f>SUMIFS(Concentrado!K$2:K$199,Concentrado!$A$2:$A$199,"="&amp;$A5,Concentrado!$B$2:$B$199, "=Querétaro")</f>
        <v>17513</v>
      </c>
      <c r="K5" s="10">
        <f>SUMIFS(Concentrado!L$2:L$199,Concentrado!$A$2:$A$199,"="&amp;$A5,Concentrado!$B$2:$B$199, "=Querétaro")</f>
        <v>32</v>
      </c>
      <c r="L5" s="10">
        <f>SUMIFS(Concentrado!M$2:M$199,Concentrado!$A$2:$A$199,"="&amp;$A5,Concentrado!$B$2:$B$199, "=Querétaro")</f>
        <v>0</v>
      </c>
      <c r="M5" s="10">
        <f>SUMIFS(Concentrado!N$2:N$199,Concentrado!$A$2:$A$199,"="&amp;$A5,Concentrado!$B$2:$B$199, "=Querétaro")</f>
        <v>32936</v>
      </c>
      <c r="N5" s="10">
        <f>SUMIFS(Concentrado!O$2:O$199,Concentrado!$A$2:$A$199,"="&amp;$A5,Concentrado!$B$2:$B$199, "=Querétaro")</f>
        <v>68721</v>
      </c>
    </row>
    <row r="6" spans="1:14" x14ac:dyDescent="0.25">
      <c r="A6" s="7">
        <v>2021</v>
      </c>
      <c r="B6" s="10">
        <f>SUMIFS(Concentrado!C$2:C$199,Concentrado!$A$2:$A$199,"="&amp;$A6,Concentrado!$B$2:$B$199, "=Querétaro")</f>
        <v>22028</v>
      </c>
      <c r="C6" s="10">
        <f>SUMIFS(Concentrado!D$2:D$199,Concentrado!$A$2:$A$199,"="&amp;$A6,Concentrado!$B$2:$B$199, "=Querétaro")</f>
        <v>79</v>
      </c>
      <c r="D6" s="10">
        <f>SUMIFS(Concentrado!E$2:E$199,Concentrado!$A$2:$A$199,"="&amp;$A6,Concentrado!$B$2:$B$199, "=Querétaro")</f>
        <v>116</v>
      </c>
      <c r="E6" s="10">
        <f>SUMIFS(Concentrado!F$2:F$199,Concentrado!$A$2:$A$199,"="&amp;$A6,Concentrado!$B$2:$B$199, "=Querétaro")</f>
        <v>0</v>
      </c>
      <c r="F6" s="10">
        <f>SUMIFS(Concentrado!G$2:G$199,Concentrado!$A$2:$A$199,"="&amp;$A6,Concentrado!$B$2:$B$199, "=Querétaro")</f>
        <v>0</v>
      </c>
      <c r="G6" s="10">
        <f>SUMIFS(Concentrado!H$2:H$199,Concentrado!$A$2:$A$199,"="&amp;$A6,Concentrado!$B$2:$B$199, "=Querétaro")</f>
        <v>0</v>
      </c>
      <c r="H6" s="10">
        <f>SUMIFS(Concentrado!I$2:I$199,Concentrado!$A$2:$A$199,"="&amp;$A6,Concentrado!$B$2:$B$199, "=Querétaro")</f>
        <v>0</v>
      </c>
      <c r="I6" s="10">
        <f>SUMIFS(Concentrado!J$2:J$199,Concentrado!$A$2:$A$199,"="&amp;$A6,Concentrado!$B$2:$B$199, "=Querétaro")</f>
        <v>0</v>
      </c>
      <c r="J6" s="10">
        <f>SUMIFS(Concentrado!K$2:K$199,Concentrado!$A$2:$A$199,"="&amp;$A6,Concentrado!$B$2:$B$199, "=Querétaro")</f>
        <v>37474</v>
      </c>
      <c r="K6" s="10">
        <f>SUMIFS(Concentrado!L$2:L$199,Concentrado!$A$2:$A$199,"="&amp;$A6,Concentrado!$B$2:$B$199, "=Querétaro")</f>
        <v>2</v>
      </c>
      <c r="L6" s="10">
        <f>SUMIFS(Concentrado!M$2:M$199,Concentrado!$A$2:$A$199,"="&amp;$A6,Concentrado!$B$2:$B$199, "=Querétaro")</f>
        <v>0</v>
      </c>
      <c r="M6" s="10">
        <f>SUMIFS(Concentrado!N$2:N$199,Concentrado!$A$2:$A$199,"="&amp;$A6,Concentrado!$B$2:$B$199, "=Querétaro")</f>
        <v>18192</v>
      </c>
      <c r="N6" s="10">
        <f>SUMIFS(Concentrado!O$2:O$199,Concentrado!$A$2:$A$199,"="&amp;$A6,Concentrado!$B$2:$B$199, "=Querétaro")</f>
        <v>77891</v>
      </c>
    </row>
    <row r="7" spans="1:14" x14ac:dyDescent="0.25">
      <c r="A7" s="7">
        <v>2022</v>
      </c>
      <c r="B7" s="10">
        <f>SUMIFS(Concentrado!C$2:C$199,Concentrado!$A$2:$A$199,"="&amp;$A7,Concentrado!$B$2:$B$199, "=Querétaro")</f>
        <v>22639</v>
      </c>
      <c r="C7" s="10">
        <f>SUMIFS(Concentrado!D$2:D$199,Concentrado!$A$2:$A$199,"="&amp;$A7,Concentrado!$B$2:$B$199, "=Querétaro")</f>
        <v>361</v>
      </c>
      <c r="D7" s="10">
        <f>SUMIFS(Concentrado!E$2:E$199,Concentrado!$A$2:$A$199,"="&amp;$A7,Concentrado!$B$2:$B$199, "=Querétaro")</f>
        <v>210</v>
      </c>
      <c r="E7" s="10">
        <f>SUMIFS(Concentrado!F$2:F$199,Concentrado!$A$2:$A$199,"="&amp;$A7,Concentrado!$B$2:$B$199, "=Querétaro")</f>
        <v>0</v>
      </c>
      <c r="F7" s="10">
        <f>SUMIFS(Concentrado!G$2:G$199,Concentrado!$A$2:$A$199,"="&amp;$A7,Concentrado!$B$2:$B$199, "=Querétaro")</f>
        <v>2</v>
      </c>
      <c r="G7" s="10">
        <f>SUMIFS(Concentrado!H$2:H$199,Concentrado!$A$2:$A$199,"="&amp;$A7,Concentrado!$B$2:$B$199, "=Querétaro")</f>
        <v>0</v>
      </c>
      <c r="H7" s="10">
        <f>SUMIFS(Concentrado!I$2:I$199,Concentrado!$A$2:$A$199,"="&amp;$A7,Concentrado!$B$2:$B$199, "=Querétaro")</f>
        <v>3</v>
      </c>
      <c r="I7" s="10">
        <f>SUMIFS(Concentrado!J$2:J$199,Concentrado!$A$2:$A$199,"="&amp;$A7,Concentrado!$B$2:$B$199, "=Querétaro")</f>
        <v>0</v>
      </c>
      <c r="J7" s="10">
        <f>SUMIFS(Concentrado!K$2:K$199,Concentrado!$A$2:$A$199,"="&amp;$A7,Concentrado!$B$2:$B$199, "=Querétaro")</f>
        <v>63664</v>
      </c>
      <c r="K7" s="10">
        <f>SUMIFS(Concentrado!L$2:L$199,Concentrado!$A$2:$A$199,"="&amp;$A7,Concentrado!$B$2:$B$199, "=Querétaro")</f>
        <v>2</v>
      </c>
      <c r="L7" s="10">
        <f>SUMIFS(Concentrado!M$2:M$199,Concentrado!$A$2:$A$199,"="&amp;$A7,Concentrado!$B$2:$B$199, "=Querétaro")</f>
        <v>0</v>
      </c>
      <c r="M7" s="10">
        <f>SUMIFS(Concentrado!N$2:N$199,Concentrado!$A$2:$A$199,"="&amp;$A7,Concentrado!$B$2:$B$199, "=Querétaro")</f>
        <v>28633</v>
      </c>
      <c r="N7" s="10">
        <f>SUMIFS(Concentrado!O$2:O$199,Concentrado!$A$2:$A$199,"="&amp;$A7,Concentrado!$B$2:$B$199, "=Querétaro")</f>
        <v>115514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"=Quintana Roo")</f>
        <v>21351</v>
      </c>
      <c r="C2" s="10">
        <f>SUMIFS(Concentrado!D$2:D$199,Concentrado!$A$2:$A$199,"="&amp;$A2,Concentrado!$B$2:$B$199, "=Quintana Roo")</f>
        <v>459</v>
      </c>
      <c r="D2" s="10">
        <f>SUMIFS(Concentrado!E$2:E$199,Concentrado!$A$2:$A$199,"="&amp;$A2,Concentrado!$B$2:$B$199, "=Quintana Roo")</f>
        <v>730</v>
      </c>
      <c r="E2" s="10">
        <f>SUMIFS(Concentrado!F$2:F$199,Concentrado!$A$2:$A$199,"="&amp;$A2,Concentrado!$B$2:$B$199, "=Quintana Roo")</f>
        <v>5</v>
      </c>
      <c r="F2" s="10">
        <f>SUMIFS(Concentrado!G$2:G$199,Concentrado!$A$2:$A$199,"="&amp;$A2,Concentrado!$B$2:$B$199, "=Quintana Roo")</f>
        <v>10</v>
      </c>
      <c r="G2" s="10">
        <f>SUMIFS(Concentrado!H$2:H$199,Concentrado!$A$2:$A$199,"="&amp;$A2,Concentrado!$B$2:$B$199, "=Quintana Roo")</f>
        <v>7</v>
      </c>
      <c r="H2" s="10">
        <f>SUMIFS(Concentrado!I$2:I$199,Concentrado!$A$2:$A$199,"="&amp;$A2,Concentrado!$B$2:$B$199, "=Quintana Roo")</f>
        <v>17</v>
      </c>
      <c r="I2" s="10">
        <f>SUMIFS(Concentrado!J$2:J$199,Concentrado!$A$2:$A$199,"="&amp;$A2,Concentrado!$B$2:$B$199, "=Quintana Roo")</f>
        <v>121</v>
      </c>
      <c r="J2" s="10">
        <f>SUMIFS(Concentrado!K$2:K$199,Concentrado!$A$2:$A$199,"="&amp;$A2,Concentrado!$B$2:$B$199, "=Quintana Roo")</f>
        <v>68315</v>
      </c>
      <c r="K2" s="10">
        <f>SUMIFS(Concentrado!L$2:L$199,Concentrado!$A$2:$A$199,"="&amp;$A2,Concentrado!$B$2:$B$199, "=Quintana Roo")</f>
        <v>1</v>
      </c>
      <c r="L2" s="10">
        <f>SUMIFS(Concentrado!M$2:M$199,Concentrado!$A$2:$A$199,"="&amp;$A2,Concentrado!$B$2:$B$199, "=Quintana Roo")</f>
        <v>0</v>
      </c>
      <c r="M2" s="10">
        <f>SUMIFS(Concentrado!N$2:N$199,Concentrado!$A$2:$A$199,"="&amp;$A2,Concentrado!$B$2:$B$199, "=Quintana Roo")</f>
        <v>6584</v>
      </c>
      <c r="N2" s="10">
        <f>SUMIFS(Concentrado!O$2:O$199,Concentrado!$A$2:$A$199,"="&amp;$A2,Concentrado!$B$2:$B$199, "=Quintana Roo")</f>
        <v>97600</v>
      </c>
    </row>
    <row r="3" spans="1:14" x14ac:dyDescent="0.25">
      <c r="A3" s="7">
        <v>2018</v>
      </c>
      <c r="B3" s="10">
        <f>SUMIFS(Concentrado!C$2:C$199,Concentrado!$A$2:$A$199,"="&amp;$A3,Concentrado!$B$2:$B$199, "=Quintana Roo")</f>
        <v>11691</v>
      </c>
      <c r="C3" s="10">
        <f>SUMIFS(Concentrado!D$2:D$199,Concentrado!$A$2:$A$199,"="&amp;$A3,Concentrado!$B$2:$B$199, "=Quintana Roo")</f>
        <v>360</v>
      </c>
      <c r="D3" s="10">
        <f>SUMIFS(Concentrado!E$2:E$199,Concentrado!$A$2:$A$199,"="&amp;$A3,Concentrado!$B$2:$B$199, "=Quintana Roo")</f>
        <v>474</v>
      </c>
      <c r="E3" s="10">
        <f>SUMIFS(Concentrado!F$2:F$199,Concentrado!$A$2:$A$199,"="&amp;$A3,Concentrado!$B$2:$B$199, "=Quintana Roo")</f>
        <v>2</v>
      </c>
      <c r="F3" s="10">
        <f>SUMIFS(Concentrado!G$2:G$199,Concentrado!$A$2:$A$199,"="&amp;$A3,Concentrado!$B$2:$B$199, "=Quintana Roo")</f>
        <v>7</v>
      </c>
      <c r="G3" s="10">
        <f>SUMIFS(Concentrado!H$2:H$199,Concentrado!$A$2:$A$199,"="&amp;$A3,Concentrado!$B$2:$B$199, "=Quintana Roo")</f>
        <v>4</v>
      </c>
      <c r="H3" s="10">
        <f>SUMIFS(Concentrado!I$2:I$199,Concentrado!$A$2:$A$199,"="&amp;$A3,Concentrado!$B$2:$B$199, "=Quintana Roo")</f>
        <v>2</v>
      </c>
      <c r="I3" s="10">
        <f>SUMIFS(Concentrado!J$2:J$199,Concentrado!$A$2:$A$199,"="&amp;$A3,Concentrado!$B$2:$B$199, "=Quintana Roo")</f>
        <v>281</v>
      </c>
      <c r="J3" s="10">
        <f>SUMIFS(Concentrado!K$2:K$199,Concentrado!$A$2:$A$199,"="&amp;$A3,Concentrado!$B$2:$B$199, "=Quintana Roo")</f>
        <v>57577</v>
      </c>
      <c r="K3" s="10">
        <f>SUMIFS(Concentrado!L$2:L$199,Concentrado!$A$2:$A$199,"="&amp;$A3,Concentrado!$B$2:$B$199, "=Quintana Roo")</f>
        <v>1</v>
      </c>
      <c r="L3" s="10">
        <f>SUMIFS(Concentrado!M$2:M$199,Concentrado!$A$2:$A$199,"="&amp;$A3,Concentrado!$B$2:$B$199, "=Quintana Roo")</f>
        <v>0</v>
      </c>
      <c r="M3" s="10">
        <f>SUMIFS(Concentrado!N$2:N$199,Concentrado!$A$2:$A$199,"="&amp;$A3,Concentrado!$B$2:$B$199, "=Quintana Roo")</f>
        <v>7445</v>
      </c>
      <c r="N3" s="10">
        <f>SUMIFS(Concentrado!O$2:O$199,Concentrado!$A$2:$A$199,"="&amp;$A3,Concentrado!$B$2:$B$199, "=Quintana Roo")</f>
        <v>77844</v>
      </c>
    </row>
    <row r="4" spans="1:14" x14ac:dyDescent="0.25">
      <c r="A4" s="7">
        <v>2019</v>
      </c>
      <c r="B4" s="10">
        <f>SUMIFS(Concentrado!C$2:C$199,Concentrado!$A$2:$A$199,"="&amp;$A4,Concentrado!$B$2:$B$199, "=Quintana Roo")</f>
        <v>7260</v>
      </c>
      <c r="C4" s="10">
        <f>SUMIFS(Concentrado!D$2:D$199,Concentrado!$A$2:$A$199,"="&amp;$A4,Concentrado!$B$2:$B$199, "=Quintana Roo")</f>
        <v>353</v>
      </c>
      <c r="D4" s="10">
        <f>SUMIFS(Concentrado!E$2:E$199,Concentrado!$A$2:$A$199,"="&amp;$A4,Concentrado!$B$2:$B$199, "=Quintana Roo")</f>
        <v>753</v>
      </c>
      <c r="E4" s="10">
        <f>SUMIFS(Concentrado!F$2:F$199,Concentrado!$A$2:$A$199,"="&amp;$A4,Concentrado!$B$2:$B$199, "=Quintana Roo")</f>
        <v>2</v>
      </c>
      <c r="F4" s="10">
        <f>SUMIFS(Concentrado!G$2:G$199,Concentrado!$A$2:$A$199,"="&amp;$A4,Concentrado!$B$2:$B$199, "=Quintana Roo")</f>
        <v>11</v>
      </c>
      <c r="G4" s="10">
        <f>SUMIFS(Concentrado!H$2:H$199,Concentrado!$A$2:$A$199,"="&amp;$A4,Concentrado!$B$2:$B$199, "=Quintana Roo")</f>
        <v>3</v>
      </c>
      <c r="H4" s="10">
        <f>SUMIFS(Concentrado!I$2:I$199,Concentrado!$A$2:$A$199,"="&amp;$A4,Concentrado!$B$2:$B$199, "=Quintana Roo")</f>
        <v>4</v>
      </c>
      <c r="I4" s="10">
        <f>SUMIFS(Concentrado!J$2:J$199,Concentrado!$A$2:$A$199,"="&amp;$A4,Concentrado!$B$2:$B$199, "=Quintana Roo")</f>
        <v>606</v>
      </c>
      <c r="J4" s="10">
        <f>SUMIFS(Concentrado!K$2:K$199,Concentrado!$A$2:$A$199,"="&amp;$A4,Concentrado!$B$2:$B$199, "=Quintana Roo")</f>
        <v>111151</v>
      </c>
      <c r="K4" s="10">
        <f>SUMIFS(Concentrado!L$2:L$199,Concentrado!$A$2:$A$199,"="&amp;$A4,Concentrado!$B$2:$B$199, "=Quintana Roo")</f>
        <v>1</v>
      </c>
      <c r="L4" s="10">
        <f>SUMIFS(Concentrado!M$2:M$199,Concentrado!$A$2:$A$199,"="&amp;$A4,Concentrado!$B$2:$B$199, "=Quintana Roo")</f>
        <v>0</v>
      </c>
      <c r="M4" s="10">
        <f>SUMIFS(Concentrado!N$2:N$199,Concentrado!$A$2:$A$199,"="&amp;$A4,Concentrado!$B$2:$B$199, "=Quintana Roo")</f>
        <v>13869</v>
      </c>
      <c r="N4" s="10">
        <f>SUMIFS(Concentrado!O$2:O$199,Concentrado!$A$2:$A$199,"="&amp;$A4,Concentrado!$B$2:$B$199, "=Quintana Roo")</f>
        <v>134013</v>
      </c>
    </row>
    <row r="5" spans="1:14" x14ac:dyDescent="0.25">
      <c r="A5" s="7">
        <v>2020</v>
      </c>
      <c r="B5" s="10">
        <f>SUMIFS(Concentrado!C$2:C$199,Concentrado!$A$2:$A$199,"="&amp;$A5,Concentrado!$B$2:$B$199, "=Quintana Roo")</f>
        <v>5852</v>
      </c>
      <c r="C5" s="10">
        <f>SUMIFS(Concentrado!D$2:D$199,Concentrado!$A$2:$A$199,"="&amp;$A5,Concentrado!$B$2:$B$199, "=Quintana Roo")</f>
        <v>215</v>
      </c>
      <c r="D5" s="10">
        <f>SUMIFS(Concentrado!E$2:E$199,Concentrado!$A$2:$A$199,"="&amp;$A5,Concentrado!$B$2:$B$199, "=Quintana Roo")</f>
        <v>1128</v>
      </c>
      <c r="E5" s="10">
        <f>SUMIFS(Concentrado!F$2:F$199,Concentrado!$A$2:$A$199,"="&amp;$A5,Concentrado!$B$2:$B$199, "=Quintana Roo")</f>
        <v>0</v>
      </c>
      <c r="F5" s="10">
        <f>SUMIFS(Concentrado!G$2:G$199,Concentrado!$A$2:$A$199,"="&amp;$A5,Concentrado!$B$2:$B$199, "=Quintana Roo")</f>
        <v>3</v>
      </c>
      <c r="G5" s="10">
        <f>SUMIFS(Concentrado!H$2:H$199,Concentrado!$A$2:$A$199,"="&amp;$A5,Concentrado!$B$2:$B$199, "=Quintana Roo")</f>
        <v>2</v>
      </c>
      <c r="H5" s="10">
        <f>SUMIFS(Concentrado!I$2:I$199,Concentrado!$A$2:$A$199,"="&amp;$A5,Concentrado!$B$2:$B$199, "=Quintana Roo")</f>
        <v>18</v>
      </c>
      <c r="I5" s="10">
        <f>SUMIFS(Concentrado!J$2:J$199,Concentrado!$A$2:$A$199,"="&amp;$A5,Concentrado!$B$2:$B$199, "=Quintana Roo")</f>
        <v>72</v>
      </c>
      <c r="J5" s="10">
        <f>SUMIFS(Concentrado!K$2:K$199,Concentrado!$A$2:$A$199,"="&amp;$A5,Concentrado!$B$2:$B$199, "=Quintana Roo")</f>
        <v>61949</v>
      </c>
      <c r="K5" s="10">
        <f>SUMIFS(Concentrado!L$2:L$199,Concentrado!$A$2:$A$199,"="&amp;$A5,Concentrado!$B$2:$B$199, "=Quintana Roo")</f>
        <v>0</v>
      </c>
      <c r="L5" s="10">
        <f>SUMIFS(Concentrado!M$2:M$199,Concentrado!$A$2:$A$199,"="&amp;$A5,Concentrado!$B$2:$B$199, "=Quintana Roo")</f>
        <v>7</v>
      </c>
      <c r="M5" s="10">
        <f>SUMIFS(Concentrado!N$2:N$199,Concentrado!$A$2:$A$199,"="&amp;$A5,Concentrado!$B$2:$B$199, "=Quintana Roo")</f>
        <v>7374</v>
      </c>
      <c r="N5" s="10">
        <f>SUMIFS(Concentrado!O$2:O$199,Concentrado!$A$2:$A$199,"="&amp;$A5,Concentrado!$B$2:$B$199, "=Quintana Roo")</f>
        <v>76620</v>
      </c>
    </row>
    <row r="6" spans="1:14" x14ac:dyDescent="0.25">
      <c r="A6" s="7">
        <v>2021</v>
      </c>
      <c r="B6" s="10">
        <f>SUMIFS(Concentrado!C$2:C$199,Concentrado!$A$2:$A$199,"="&amp;$A6,Concentrado!$B$2:$B$199, "=Quintana Roo")</f>
        <v>17201</v>
      </c>
      <c r="C6" s="10">
        <f>SUMIFS(Concentrado!D$2:D$199,Concentrado!$A$2:$A$199,"="&amp;$A6,Concentrado!$B$2:$B$199, "=Quintana Roo")</f>
        <v>273</v>
      </c>
      <c r="D6" s="10">
        <f>SUMIFS(Concentrado!E$2:E$199,Concentrado!$A$2:$A$199,"="&amp;$A6,Concentrado!$B$2:$B$199, "=Quintana Roo")</f>
        <v>227</v>
      </c>
      <c r="E6" s="10">
        <f>SUMIFS(Concentrado!F$2:F$199,Concentrado!$A$2:$A$199,"="&amp;$A6,Concentrado!$B$2:$B$199, "=Quintana Roo")</f>
        <v>0</v>
      </c>
      <c r="F6" s="10">
        <f>SUMIFS(Concentrado!G$2:G$199,Concentrado!$A$2:$A$199,"="&amp;$A6,Concentrado!$B$2:$B$199, "=Quintana Roo")</f>
        <v>11</v>
      </c>
      <c r="G6" s="10">
        <f>SUMIFS(Concentrado!H$2:H$199,Concentrado!$A$2:$A$199,"="&amp;$A6,Concentrado!$B$2:$B$199, "=Quintana Roo")</f>
        <v>2</v>
      </c>
      <c r="H6" s="10">
        <f>SUMIFS(Concentrado!I$2:I$199,Concentrado!$A$2:$A$199,"="&amp;$A6,Concentrado!$B$2:$B$199, "=Quintana Roo")</f>
        <v>3</v>
      </c>
      <c r="I6" s="10">
        <f>SUMIFS(Concentrado!J$2:J$199,Concentrado!$A$2:$A$199,"="&amp;$A6,Concentrado!$B$2:$B$199, "=Quintana Roo")</f>
        <v>41</v>
      </c>
      <c r="J6" s="10">
        <f>SUMIFS(Concentrado!K$2:K$199,Concentrado!$A$2:$A$199,"="&amp;$A6,Concentrado!$B$2:$B$199, "=Quintana Roo")</f>
        <v>61143</v>
      </c>
      <c r="K6" s="10">
        <f>SUMIFS(Concentrado!L$2:L$199,Concentrado!$A$2:$A$199,"="&amp;$A6,Concentrado!$B$2:$B$199, "=Quintana Roo")</f>
        <v>13</v>
      </c>
      <c r="L6" s="10">
        <f>SUMIFS(Concentrado!M$2:M$199,Concentrado!$A$2:$A$199,"="&amp;$A6,Concentrado!$B$2:$B$199, "=Quintana Roo")</f>
        <v>0</v>
      </c>
      <c r="M6" s="10">
        <f>SUMIFS(Concentrado!N$2:N$199,Concentrado!$A$2:$A$199,"="&amp;$A6,Concentrado!$B$2:$B$199, "=Quintana Roo")</f>
        <v>10575</v>
      </c>
      <c r="N6" s="10">
        <f>SUMIFS(Concentrado!O$2:O$199,Concentrado!$A$2:$A$199,"="&amp;$A6,Concentrado!$B$2:$B$199, "=Quintana Roo")</f>
        <v>89489</v>
      </c>
    </row>
    <row r="7" spans="1:14" x14ac:dyDescent="0.25">
      <c r="A7" s="7">
        <v>2022</v>
      </c>
      <c r="B7" s="10">
        <f>SUMIFS(Concentrado!C$2:C$199,Concentrado!$A$2:$A$199,"="&amp;$A7,Concentrado!$B$2:$B$199, "=Quintana Roo")</f>
        <v>16248</v>
      </c>
      <c r="C7" s="10">
        <f>SUMIFS(Concentrado!D$2:D$199,Concentrado!$A$2:$A$199,"="&amp;$A7,Concentrado!$B$2:$B$199, "=Quintana Roo")</f>
        <v>118</v>
      </c>
      <c r="D7" s="10">
        <f>SUMIFS(Concentrado!E$2:E$199,Concentrado!$A$2:$A$199,"="&amp;$A7,Concentrado!$B$2:$B$199, "=Quintana Roo")</f>
        <v>72</v>
      </c>
      <c r="E7" s="10">
        <f>SUMIFS(Concentrado!F$2:F$199,Concentrado!$A$2:$A$199,"="&amp;$A7,Concentrado!$B$2:$B$199, "=Quintana Roo")</f>
        <v>0</v>
      </c>
      <c r="F7" s="10">
        <f>SUMIFS(Concentrado!G$2:G$199,Concentrado!$A$2:$A$199,"="&amp;$A7,Concentrado!$B$2:$B$199, "=Quintana Roo")</f>
        <v>2</v>
      </c>
      <c r="G7" s="10">
        <f>SUMIFS(Concentrado!H$2:H$199,Concentrado!$A$2:$A$199,"="&amp;$A7,Concentrado!$B$2:$B$199, "=Quintana Roo")</f>
        <v>0</v>
      </c>
      <c r="H7" s="10">
        <f>SUMIFS(Concentrado!I$2:I$199,Concentrado!$A$2:$A$199,"="&amp;$A7,Concentrado!$B$2:$B$199, "=Quintana Roo")</f>
        <v>0</v>
      </c>
      <c r="I7" s="10">
        <f>SUMIFS(Concentrado!J$2:J$199,Concentrado!$A$2:$A$199,"="&amp;$A7,Concentrado!$B$2:$B$199, "=Quintana Roo")</f>
        <v>5</v>
      </c>
      <c r="J7" s="10">
        <f>SUMIFS(Concentrado!K$2:K$199,Concentrado!$A$2:$A$199,"="&amp;$A7,Concentrado!$B$2:$B$199, "=Quintana Roo")</f>
        <v>55637</v>
      </c>
      <c r="K7" s="10">
        <f>SUMIFS(Concentrado!L$2:L$199,Concentrado!$A$2:$A$199,"="&amp;$A7,Concentrado!$B$2:$B$199, "=Quintana Roo")</f>
        <v>1</v>
      </c>
      <c r="L7" s="10">
        <f>SUMIFS(Concentrado!M$2:M$199,Concentrado!$A$2:$A$199,"="&amp;$A7,Concentrado!$B$2:$B$199, "=Quintana Roo")</f>
        <v>0</v>
      </c>
      <c r="M7" s="10">
        <f>SUMIFS(Concentrado!N$2:N$199,Concentrado!$A$2:$A$199,"="&amp;$A7,Concentrado!$B$2:$B$199, "=Quintana Roo")</f>
        <v>9390</v>
      </c>
      <c r="N7" s="10">
        <f>SUMIFS(Concentrado!O$2:O$199,Concentrado!$A$2:$A$199,"="&amp;$A7,Concentrado!$B$2:$B$199, "=Quintana Roo")</f>
        <v>81473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"=San Luis Potosí")</f>
        <v>16190</v>
      </c>
      <c r="C2" s="10">
        <f>SUMIFS(Concentrado!D$2:D$199,Concentrado!$A$2:$A$199,"="&amp;$A2,Concentrado!$B$2:$B$199, "=San Luis Potosí")</f>
        <v>265</v>
      </c>
      <c r="D2" s="10">
        <f>SUMIFS(Concentrado!E$2:E$199,Concentrado!$A$2:$A$199,"="&amp;$A2,Concentrado!$B$2:$B$199, "=San Luis Potosí")</f>
        <v>176</v>
      </c>
      <c r="E2" s="10">
        <f>SUMIFS(Concentrado!F$2:F$199,Concentrado!$A$2:$A$199,"="&amp;$A2,Concentrado!$B$2:$B$199, "=San Luis Potosí")</f>
        <v>9</v>
      </c>
      <c r="F2" s="10">
        <f>SUMIFS(Concentrado!G$2:G$199,Concentrado!$A$2:$A$199,"="&amp;$A2,Concentrado!$B$2:$B$199, "=San Luis Potosí")</f>
        <v>13</v>
      </c>
      <c r="G2" s="10">
        <f>SUMIFS(Concentrado!H$2:H$199,Concentrado!$A$2:$A$199,"="&amp;$A2,Concentrado!$B$2:$B$199, "=San Luis Potosí")</f>
        <v>3</v>
      </c>
      <c r="H2" s="10">
        <f>SUMIFS(Concentrado!I$2:I$199,Concentrado!$A$2:$A$199,"="&amp;$A2,Concentrado!$B$2:$B$199, "=San Luis Potosí")</f>
        <v>5</v>
      </c>
      <c r="I2" s="10">
        <f>SUMIFS(Concentrado!J$2:J$199,Concentrado!$A$2:$A$199,"="&amp;$A2,Concentrado!$B$2:$B$199, "=San Luis Potosí")</f>
        <v>109</v>
      </c>
      <c r="J2" s="10">
        <f>SUMIFS(Concentrado!K$2:K$199,Concentrado!$A$2:$A$199,"="&amp;$A2,Concentrado!$B$2:$B$199, "=San Luis Potosí")</f>
        <v>154006</v>
      </c>
      <c r="K2" s="10">
        <f>SUMIFS(Concentrado!L$2:L$199,Concentrado!$A$2:$A$199,"="&amp;$A2,Concentrado!$B$2:$B$199, "=San Luis Potosí")</f>
        <v>7</v>
      </c>
      <c r="L2" s="10">
        <f>SUMIFS(Concentrado!M$2:M$199,Concentrado!$A$2:$A$199,"="&amp;$A2,Concentrado!$B$2:$B$199, "=San Luis Potosí")</f>
        <v>0</v>
      </c>
      <c r="M2" s="10">
        <f>SUMIFS(Concentrado!N$2:N$199,Concentrado!$A$2:$A$199,"="&amp;$A2,Concentrado!$B$2:$B$199, "=San Luis Potosí")</f>
        <v>41897</v>
      </c>
      <c r="N2" s="10">
        <f>SUMIFS(Concentrado!O$2:O$199,Concentrado!$A$2:$A$199,"="&amp;$A2,Concentrado!$B$2:$B$199, "=San Luis Potosí")</f>
        <v>212680</v>
      </c>
    </row>
    <row r="3" spans="1:14" x14ac:dyDescent="0.25">
      <c r="A3" s="7">
        <v>2018</v>
      </c>
      <c r="B3" s="10">
        <f>SUMIFS(Concentrado!C$2:C$199,Concentrado!$A$2:$A$199,"="&amp;$A3,Concentrado!$B$2:$B$199, "=San Luis Potosí")</f>
        <v>15125</v>
      </c>
      <c r="C3" s="10">
        <f>SUMIFS(Concentrado!D$2:D$199,Concentrado!$A$2:$A$199,"="&amp;$A3,Concentrado!$B$2:$B$199, "=San Luis Potosí")</f>
        <v>528</v>
      </c>
      <c r="D3" s="10">
        <f>SUMIFS(Concentrado!E$2:E$199,Concentrado!$A$2:$A$199,"="&amp;$A3,Concentrado!$B$2:$B$199, "=San Luis Potosí")</f>
        <v>233</v>
      </c>
      <c r="E3" s="10">
        <f>SUMIFS(Concentrado!F$2:F$199,Concentrado!$A$2:$A$199,"="&amp;$A3,Concentrado!$B$2:$B$199, "=San Luis Potosí")</f>
        <v>6</v>
      </c>
      <c r="F3" s="10">
        <f>SUMIFS(Concentrado!G$2:G$199,Concentrado!$A$2:$A$199,"="&amp;$A3,Concentrado!$B$2:$B$199, "=San Luis Potosí")</f>
        <v>6</v>
      </c>
      <c r="G3" s="10">
        <f>SUMIFS(Concentrado!H$2:H$199,Concentrado!$A$2:$A$199,"="&amp;$A3,Concentrado!$B$2:$B$199, "=San Luis Potosí")</f>
        <v>2</v>
      </c>
      <c r="H3" s="10">
        <f>SUMIFS(Concentrado!I$2:I$199,Concentrado!$A$2:$A$199,"="&amp;$A3,Concentrado!$B$2:$B$199, "=San Luis Potosí")</f>
        <v>7</v>
      </c>
      <c r="I3" s="10">
        <f>SUMIFS(Concentrado!J$2:J$199,Concentrado!$A$2:$A$199,"="&amp;$A3,Concentrado!$B$2:$B$199, "=San Luis Potosí")</f>
        <v>61</v>
      </c>
      <c r="J3" s="10">
        <f>SUMIFS(Concentrado!K$2:K$199,Concentrado!$A$2:$A$199,"="&amp;$A3,Concentrado!$B$2:$B$199, "=San Luis Potosí")</f>
        <v>127084</v>
      </c>
      <c r="K3" s="10">
        <f>SUMIFS(Concentrado!L$2:L$199,Concentrado!$A$2:$A$199,"="&amp;$A3,Concentrado!$B$2:$B$199, "=San Luis Potosí")</f>
        <v>5</v>
      </c>
      <c r="L3" s="10">
        <f>SUMIFS(Concentrado!M$2:M$199,Concentrado!$A$2:$A$199,"="&amp;$A3,Concentrado!$B$2:$B$199, "=San Luis Potosí")</f>
        <v>0</v>
      </c>
      <c r="M3" s="10">
        <f>SUMIFS(Concentrado!N$2:N$199,Concentrado!$A$2:$A$199,"="&amp;$A3,Concentrado!$B$2:$B$199, "=San Luis Potosí")</f>
        <v>43863</v>
      </c>
      <c r="N3" s="10">
        <f>SUMIFS(Concentrado!O$2:O$199,Concentrado!$A$2:$A$199,"="&amp;$A3,Concentrado!$B$2:$B$199, "=San Luis Potosí")</f>
        <v>186920</v>
      </c>
    </row>
    <row r="4" spans="1:14" x14ac:dyDescent="0.25">
      <c r="A4" s="7">
        <v>2019</v>
      </c>
      <c r="B4" s="10">
        <f>SUMIFS(Concentrado!C$2:C$199,Concentrado!$A$2:$A$199,"="&amp;$A4,Concentrado!$B$2:$B$199, "=San Luis Potosí")</f>
        <v>10532</v>
      </c>
      <c r="C4" s="10">
        <f>SUMIFS(Concentrado!D$2:D$199,Concentrado!$A$2:$A$199,"="&amp;$A4,Concentrado!$B$2:$B$199, "=San Luis Potosí")</f>
        <v>1217</v>
      </c>
      <c r="D4" s="10">
        <f>SUMIFS(Concentrado!E$2:E$199,Concentrado!$A$2:$A$199,"="&amp;$A4,Concentrado!$B$2:$B$199, "=San Luis Potosí")</f>
        <v>470</v>
      </c>
      <c r="E4" s="10">
        <f>SUMIFS(Concentrado!F$2:F$199,Concentrado!$A$2:$A$199,"="&amp;$A4,Concentrado!$B$2:$B$199, "=San Luis Potosí")</f>
        <v>13</v>
      </c>
      <c r="F4" s="10">
        <f>SUMIFS(Concentrado!G$2:G$199,Concentrado!$A$2:$A$199,"="&amp;$A4,Concentrado!$B$2:$B$199, "=San Luis Potosí")</f>
        <v>13</v>
      </c>
      <c r="G4" s="10">
        <f>SUMIFS(Concentrado!H$2:H$199,Concentrado!$A$2:$A$199,"="&amp;$A4,Concentrado!$B$2:$B$199, "=San Luis Potosí")</f>
        <v>2</v>
      </c>
      <c r="H4" s="10">
        <f>SUMIFS(Concentrado!I$2:I$199,Concentrado!$A$2:$A$199,"="&amp;$A4,Concentrado!$B$2:$B$199, "=San Luis Potosí")</f>
        <v>3</v>
      </c>
      <c r="I4" s="10">
        <f>SUMIFS(Concentrado!J$2:J$199,Concentrado!$A$2:$A$199,"="&amp;$A4,Concentrado!$B$2:$B$199, "=San Luis Potosí")</f>
        <v>55</v>
      </c>
      <c r="J4" s="10">
        <f>SUMIFS(Concentrado!K$2:K$199,Concentrado!$A$2:$A$199,"="&amp;$A4,Concentrado!$B$2:$B$199, "=San Luis Potosí")</f>
        <v>119373</v>
      </c>
      <c r="K4" s="10">
        <f>SUMIFS(Concentrado!L$2:L$199,Concentrado!$A$2:$A$199,"="&amp;$A4,Concentrado!$B$2:$B$199, "=San Luis Potosí")</f>
        <v>1</v>
      </c>
      <c r="L4" s="10">
        <f>SUMIFS(Concentrado!M$2:M$199,Concentrado!$A$2:$A$199,"="&amp;$A4,Concentrado!$B$2:$B$199, "=San Luis Potosí")</f>
        <v>3</v>
      </c>
      <c r="M4" s="10">
        <f>SUMIFS(Concentrado!N$2:N$199,Concentrado!$A$2:$A$199,"="&amp;$A4,Concentrado!$B$2:$B$199, "=San Luis Potosí")</f>
        <v>52481</v>
      </c>
      <c r="N4" s="10">
        <f>SUMIFS(Concentrado!O$2:O$199,Concentrado!$A$2:$A$199,"="&amp;$A4,Concentrado!$B$2:$B$199, "=San Luis Potosí")</f>
        <v>184163</v>
      </c>
    </row>
    <row r="5" spans="1:14" x14ac:dyDescent="0.25">
      <c r="A5" s="7">
        <v>2020</v>
      </c>
      <c r="B5" s="10">
        <f>SUMIFS(Concentrado!C$2:C$199,Concentrado!$A$2:$A$199,"="&amp;$A5,Concentrado!$B$2:$B$199, "=San Luis Potosí")</f>
        <v>30219</v>
      </c>
      <c r="C5" s="10">
        <f>SUMIFS(Concentrado!D$2:D$199,Concentrado!$A$2:$A$199,"="&amp;$A5,Concentrado!$B$2:$B$199, "=San Luis Potosí")</f>
        <v>1328</v>
      </c>
      <c r="D5" s="10">
        <f>SUMIFS(Concentrado!E$2:E$199,Concentrado!$A$2:$A$199,"="&amp;$A5,Concentrado!$B$2:$B$199, "=San Luis Potosí")</f>
        <v>353</v>
      </c>
      <c r="E5" s="10">
        <f>SUMIFS(Concentrado!F$2:F$199,Concentrado!$A$2:$A$199,"="&amp;$A5,Concentrado!$B$2:$B$199, "=San Luis Potosí")</f>
        <v>7</v>
      </c>
      <c r="F5" s="10">
        <f>SUMIFS(Concentrado!G$2:G$199,Concentrado!$A$2:$A$199,"="&amp;$A5,Concentrado!$B$2:$B$199, "=San Luis Potosí")</f>
        <v>5</v>
      </c>
      <c r="G5" s="10">
        <f>SUMIFS(Concentrado!H$2:H$199,Concentrado!$A$2:$A$199,"="&amp;$A5,Concentrado!$B$2:$B$199, "=San Luis Potosí")</f>
        <v>2</v>
      </c>
      <c r="H5" s="10">
        <f>SUMIFS(Concentrado!I$2:I$199,Concentrado!$A$2:$A$199,"="&amp;$A5,Concentrado!$B$2:$B$199, "=San Luis Potosí")</f>
        <v>10</v>
      </c>
      <c r="I5" s="10">
        <f>SUMIFS(Concentrado!J$2:J$199,Concentrado!$A$2:$A$199,"="&amp;$A5,Concentrado!$B$2:$B$199, "=San Luis Potosí")</f>
        <v>57</v>
      </c>
      <c r="J5" s="10">
        <f>SUMIFS(Concentrado!K$2:K$199,Concentrado!$A$2:$A$199,"="&amp;$A5,Concentrado!$B$2:$B$199, "=San Luis Potosí")</f>
        <v>20899</v>
      </c>
      <c r="K5" s="10">
        <f>SUMIFS(Concentrado!L$2:L$199,Concentrado!$A$2:$A$199,"="&amp;$A5,Concentrado!$B$2:$B$199, "=San Luis Potosí")</f>
        <v>2</v>
      </c>
      <c r="L5" s="10">
        <f>SUMIFS(Concentrado!M$2:M$199,Concentrado!$A$2:$A$199,"="&amp;$A5,Concentrado!$B$2:$B$199, "=San Luis Potosí")</f>
        <v>803</v>
      </c>
      <c r="M5" s="10">
        <f>SUMIFS(Concentrado!N$2:N$199,Concentrado!$A$2:$A$199,"="&amp;$A5,Concentrado!$B$2:$B$199, "=San Luis Potosí")</f>
        <v>65048</v>
      </c>
      <c r="N5" s="10">
        <f>SUMIFS(Concentrado!O$2:O$199,Concentrado!$A$2:$A$199,"="&amp;$A5,Concentrado!$B$2:$B$199, "=San Luis Potosí")</f>
        <v>118733</v>
      </c>
    </row>
    <row r="6" spans="1:14" x14ac:dyDescent="0.25">
      <c r="A6" s="7">
        <v>2021</v>
      </c>
      <c r="B6" s="10">
        <f>SUMIFS(Concentrado!C$2:C$199,Concentrado!$A$2:$A$199,"="&amp;$A6,Concentrado!$B$2:$B$199, "=San Luis Potosí")</f>
        <v>42916</v>
      </c>
      <c r="C6" s="10">
        <f>SUMIFS(Concentrado!D$2:D$199,Concentrado!$A$2:$A$199,"="&amp;$A6,Concentrado!$B$2:$B$199, "=San Luis Potosí")</f>
        <v>1854</v>
      </c>
      <c r="D6" s="10">
        <f>SUMIFS(Concentrado!E$2:E$199,Concentrado!$A$2:$A$199,"="&amp;$A6,Concentrado!$B$2:$B$199, "=San Luis Potosí")</f>
        <v>416</v>
      </c>
      <c r="E6" s="10">
        <f>SUMIFS(Concentrado!F$2:F$199,Concentrado!$A$2:$A$199,"="&amp;$A6,Concentrado!$B$2:$B$199, "=San Luis Potosí")</f>
        <v>1</v>
      </c>
      <c r="F6" s="10">
        <f>SUMIFS(Concentrado!G$2:G$199,Concentrado!$A$2:$A$199,"="&amp;$A6,Concentrado!$B$2:$B$199, "=San Luis Potosí")</f>
        <v>6</v>
      </c>
      <c r="G6" s="10">
        <f>SUMIFS(Concentrado!H$2:H$199,Concentrado!$A$2:$A$199,"="&amp;$A6,Concentrado!$B$2:$B$199, "=San Luis Potosí")</f>
        <v>3</v>
      </c>
      <c r="H6" s="10">
        <f>SUMIFS(Concentrado!I$2:I$199,Concentrado!$A$2:$A$199,"="&amp;$A6,Concentrado!$B$2:$B$199, "=San Luis Potosí")</f>
        <v>0</v>
      </c>
      <c r="I6" s="10">
        <f>SUMIFS(Concentrado!J$2:J$199,Concentrado!$A$2:$A$199,"="&amp;$A6,Concentrado!$B$2:$B$199, "=San Luis Potosí")</f>
        <v>167</v>
      </c>
      <c r="J6" s="10">
        <f>SUMIFS(Concentrado!K$2:K$199,Concentrado!$A$2:$A$199,"="&amp;$A6,Concentrado!$B$2:$B$199, "=San Luis Potosí")</f>
        <v>38054</v>
      </c>
      <c r="K6" s="10">
        <f>SUMIFS(Concentrado!L$2:L$199,Concentrado!$A$2:$A$199,"="&amp;$A6,Concentrado!$B$2:$B$199, "=San Luis Potosí")</f>
        <v>2</v>
      </c>
      <c r="L6" s="10">
        <f>SUMIFS(Concentrado!M$2:M$199,Concentrado!$A$2:$A$199,"="&amp;$A6,Concentrado!$B$2:$B$199, "=San Luis Potosí")</f>
        <v>0</v>
      </c>
      <c r="M6" s="10">
        <f>SUMIFS(Concentrado!N$2:N$199,Concentrado!$A$2:$A$199,"="&amp;$A6,Concentrado!$B$2:$B$199, "=San Luis Potosí")</f>
        <v>26096</v>
      </c>
      <c r="N6" s="10">
        <f>SUMIFS(Concentrado!O$2:O$199,Concentrado!$A$2:$A$199,"="&amp;$A6,Concentrado!$B$2:$B$199, "=San Luis Potosí")</f>
        <v>109515</v>
      </c>
    </row>
    <row r="7" spans="1:14" x14ac:dyDescent="0.25">
      <c r="A7" s="7">
        <v>2022</v>
      </c>
      <c r="B7" s="10">
        <f>SUMIFS(Concentrado!C$2:C$199,Concentrado!$A$2:$A$199,"="&amp;$A7,Concentrado!$B$2:$B$199, "=San Luis Potosí")</f>
        <v>38855</v>
      </c>
      <c r="C7" s="10">
        <f>SUMIFS(Concentrado!D$2:D$199,Concentrado!$A$2:$A$199,"="&amp;$A7,Concentrado!$B$2:$B$199, "=San Luis Potosí")</f>
        <v>2062</v>
      </c>
      <c r="D7" s="10">
        <f>SUMIFS(Concentrado!E$2:E$199,Concentrado!$A$2:$A$199,"="&amp;$A7,Concentrado!$B$2:$B$199, "=San Luis Potosí")</f>
        <v>403</v>
      </c>
      <c r="E7" s="10">
        <f>SUMIFS(Concentrado!F$2:F$199,Concentrado!$A$2:$A$199,"="&amp;$A7,Concentrado!$B$2:$B$199, "=San Luis Potosí")</f>
        <v>1</v>
      </c>
      <c r="F7" s="10">
        <f>SUMIFS(Concentrado!G$2:G$199,Concentrado!$A$2:$A$199,"="&amp;$A7,Concentrado!$B$2:$B$199, "=San Luis Potosí")</f>
        <v>9</v>
      </c>
      <c r="G7" s="10">
        <f>SUMIFS(Concentrado!H$2:H$199,Concentrado!$A$2:$A$199,"="&amp;$A7,Concentrado!$B$2:$B$199, "=San Luis Potosí")</f>
        <v>1</v>
      </c>
      <c r="H7" s="10">
        <f>SUMIFS(Concentrado!I$2:I$199,Concentrado!$A$2:$A$199,"="&amp;$A7,Concentrado!$B$2:$B$199, "=San Luis Potosí")</f>
        <v>1</v>
      </c>
      <c r="I7" s="10">
        <f>SUMIFS(Concentrado!J$2:J$199,Concentrado!$A$2:$A$199,"="&amp;$A7,Concentrado!$B$2:$B$199, "=San Luis Potosí")</f>
        <v>45</v>
      </c>
      <c r="J7" s="10">
        <f>SUMIFS(Concentrado!K$2:K$199,Concentrado!$A$2:$A$199,"="&amp;$A7,Concentrado!$B$2:$B$199, "=San Luis Potosí")</f>
        <v>52072</v>
      </c>
      <c r="K7" s="10">
        <f>SUMIFS(Concentrado!L$2:L$199,Concentrado!$A$2:$A$199,"="&amp;$A7,Concentrado!$B$2:$B$199, "=San Luis Potosí")</f>
        <v>7</v>
      </c>
      <c r="L7" s="10">
        <f>SUMIFS(Concentrado!M$2:M$199,Concentrado!$A$2:$A$199,"="&amp;$A7,Concentrado!$B$2:$B$199, "=San Luis Potosí")</f>
        <v>0</v>
      </c>
      <c r="M7" s="10">
        <f>SUMIFS(Concentrado!N$2:N$199,Concentrado!$A$2:$A$199,"="&amp;$A7,Concentrado!$B$2:$B$199, "=San Luis Potosí")</f>
        <v>24796</v>
      </c>
      <c r="N7" s="10">
        <f>SUMIFS(Concentrado!O$2:O$199,Concentrado!$A$2:$A$199,"="&amp;$A7,Concentrado!$B$2:$B$199, "=San Luis Potosí")</f>
        <v>118252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"=Sinaloa")</f>
        <v>13593</v>
      </c>
      <c r="C2" s="10">
        <f>SUMIFS(Concentrado!D$2:D$199,Concentrado!$A$2:$A$199,"="&amp;$A2,Concentrado!$B$2:$B$199, "=Sinaloa")</f>
        <v>319</v>
      </c>
      <c r="D2" s="10">
        <f>SUMIFS(Concentrado!E$2:E$199,Concentrado!$A$2:$A$199,"="&amp;$A2,Concentrado!$B$2:$B$199, "=Sinaloa")</f>
        <v>280</v>
      </c>
      <c r="E2" s="10">
        <f>SUMIFS(Concentrado!F$2:F$199,Concentrado!$A$2:$A$199,"="&amp;$A2,Concentrado!$B$2:$B$199, "=Sinaloa")</f>
        <v>4</v>
      </c>
      <c r="F2" s="10">
        <f>SUMIFS(Concentrado!G$2:G$199,Concentrado!$A$2:$A$199,"="&amp;$A2,Concentrado!$B$2:$B$199, "=Sinaloa")</f>
        <v>54</v>
      </c>
      <c r="G2" s="10">
        <f>SUMIFS(Concentrado!H$2:H$199,Concentrado!$A$2:$A$199,"="&amp;$A2,Concentrado!$B$2:$B$199, "=Sinaloa")</f>
        <v>1115</v>
      </c>
      <c r="H2" s="10">
        <f>SUMIFS(Concentrado!I$2:I$199,Concentrado!$A$2:$A$199,"="&amp;$A2,Concentrado!$B$2:$B$199, "=Sinaloa")</f>
        <v>11</v>
      </c>
      <c r="I2" s="10">
        <f>SUMIFS(Concentrado!J$2:J$199,Concentrado!$A$2:$A$199,"="&amp;$A2,Concentrado!$B$2:$B$199, "=Sinaloa")</f>
        <v>6</v>
      </c>
      <c r="J2" s="10">
        <f>SUMIFS(Concentrado!K$2:K$199,Concentrado!$A$2:$A$199,"="&amp;$A2,Concentrado!$B$2:$B$199, "=Sinaloa")</f>
        <v>180459</v>
      </c>
      <c r="K2" s="10">
        <f>SUMIFS(Concentrado!L$2:L$199,Concentrado!$A$2:$A$199,"="&amp;$A2,Concentrado!$B$2:$B$199, "=Sinaloa")</f>
        <v>1255</v>
      </c>
      <c r="L2" s="10">
        <f>SUMIFS(Concentrado!M$2:M$199,Concentrado!$A$2:$A$199,"="&amp;$A2,Concentrado!$B$2:$B$199, "=Sinaloa")</f>
        <v>0</v>
      </c>
      <c r="M2" s="10">
        <f>SUMIFS(Concentrado!N$2:N$199,Concentrado!$A$2:$A$199,"="&amp;$A2,Concentrado!$B$2:$B$199, "=Sinaloa")</f>
        <v>27864</v>
      </c>
      <c r="N2" s="10">
        <f>SUMIFS(Concentrado!O$2:O$199,Concentrado!$A$2:$A$199,"="&amp;$A2,Concentrado!$B$2:$B$199, "=Sinaloa")</f>
        <v>224960</v>
      </c>
    </row>
    <row r="3" spans="1:14" x14ac:dyDescent="0.25">
      <c r="A3" s="7">
        <v>2018</v>
      </c>
      <c r="B3" s="10">
        <f>SUMIFS(Concentrado!C$2:C$199,Concentrado!$A$2:$A$199,"="&amp;$A3,Concentrado!$B$2:$B$199, "=Sinaloa")</f>
        <v>21544</v>
      </c>
      <c r="C3" s="10">
        <f>SUMIFS(Concentrado!D$2:D$199,Concentrado!$A$2:$A$199,"="&amp;$A3,Concentrado!$B$2:$B$199, "=Sinaloa")</f>
        <v>3623</v>
      </c>
      <c r="D3" s="10">
        <f>SUMIFS(Concentrado!E$2:E$199,Concentrado!$A$2:$A$199,"="&amp;$A3,Concentrado!$B$2:$B$199, "=Sinaloa")</f>
        <v>774</v>
      </c>
      <c r="E3" s="10">
        <f>SUMIFS(Concentrado!F$2:F$199,Concentrado!$A$2:$A$199,"="&amp;$A3,Concentrado!$B$2:$B$199, "=Sinaloa")</f>
        <v>2</v>
      </c>
      <c r="F3" s="10">
        <f>SUMIFS(Concentrado!G$2:G$199,Concentrado!$A$2:$A$199,"="&amp;$A3,Concentrado!$B$2:$B$199, "=Sinaloa")</f>
        <v>48</v>
      </c>
      <c r="G3" s="10">
        <f>SUMIFS(Concentrado!H$2:H$199,Concentrado!$A$2:$A$199,"="&amp;$A3,Concentrado!$B$2:$B$199, "=Sinaloa")</f>
        <v>907</v>
      </c>
      <c r="H3" s="10">
        <f>SUMIFS(Concentrado!I$2:I$199,Concentrado!$A$2:$A$199,"="&amp;$A3,Concentrado!$B$2:$B$199, "=Sinaloa")</f>
        <v>10</v>
      </c>
      <c r="I3" s="10">
        <f>SUMIFS(Concentrado!J$2:J$199,Concentrado!$A$2:$A$199,"="&amp;$A3,Concentrado!$B$2:$B$199, "=Sinaloa")</f>
        <v>7</v>
      </c>
      <c r="J3" s="10">
        <f>SUMIFS(Concentrado!K$2:K$199,Concentrado!$A$2:$A$199,"="&amp;$A3,Concentrado!$B$2:$B$199, "=Sinaloa")</f>
        <v>192260</v>
      </c>
      <c r="K3" s="10">
        <f>SUMIFS(Concentrado!L$2:L$199,Concentrado!$A$2:$A$199,"="&amp;$A3,Concentrado!$B$2:$B$199, "=Sinaloa")</f>
        <v>497</v>
      </c>
      <c r="L3" s="10">
        <f>SUMIFS(Concentrado!M$2:M$199,Concentrado!$A$2:$A$199,"="&amp;$A3,Concentrado!$B$2:$B$199, "=Sinaloa")</f>
        <v>0</v>
      </c>
      <c r="M3" s="10">
        <f>SUMIFS(Concentrado!N$2:N$199,Concentrado!$A$2:$A$199,"="&amp;$A3,Concentrado!$B$2:$B$199, "=Sinaloa")</f>
        <v>26348</v>
      </c>
      <c r="N3" s="10">
        <f>SUMIFS(Concentrado!O$2:O$199,Concentrado!$A$2:$A$199,"="&amp;$A3,Concentrado!$B$2:$B$199, "=Sinaloa")</f>
        <v>246020</v>
      </c>
    </row>
    <row r="4" spans="1:14" x14ac:dyDescent="0.25">
      <c r="A4" s="7">
        <v>2019</v>
      </c>
      <c r="B4" s="10">
        <f>SUMIFS(Concentrado!C$2:C$199,Concentrado!$A$2:$A$199,"="&amp;$A4,Concentrado!$B$2:$B$199, "=Sinaloa")</f>
        <v>25422</v>
      </c>
      <c r="C4" s="10">
        <f>SUMIFS(Concentrado!D$2:D$199,Concentrado!$A$2:$A$199,"="&amp;$A4,Concentrado!$B$2:$B$199, "=Sinaloa")</f>
        <v>1990</v>
      </c>
      <c r="D4" s="10">
        <f>SUMIFS(Concentrado!E$2:E$199,Concentrado!$A$2:$A$199,"="&amp;$A4,Concentrado!$B$2:$B$199, "=Sinaloa")</f>
        <v>488</v>
      </c>
      <c r="E4" s="10">
        <f>SUMIFS(Concentrado!F$2:F$199,Concentrado!$A$2:$A$199,"="&amp;$A4,Concentrado!$B$2:$B$199, "=Sinaloa")</f>
        <v>2</v>
      </c>
      <c r="F4" s="10">
        <f>SUMIFS(Concentrado!G$2:G$199,Concentrado!$A$2:$A$199,"="&amp;$A4,Concentrado!$B$2:$B$199, "=Sinaloa")</f>
        <v>40</v>
      </c>
      <c r="G4" s="10">
        <f>SUMIFS(Concentrado!H$2:H$199,Concentrado!$A$2:$A$199,"="&amp;$A4,Concentrado!$B$2:$B$199, "=Sinaloa")</f>
        <v>1058</v>
      </c>
      <c r="H4" s="10">
        <f>SUMIFS(Concentrado!I$2:I$199,Concentrado!$A$2:$A$199,"="&amp;$A4,Concentrado!$B$2:$B$199, "=Sinaloa")</f>
        <v>5</v>
      </c>
      <c r="I4" s="10">
        <f>SUMIFS(Concentrado!J$2:J$199,Concentrado!$A$2:$A$199,"="&amp;$A4,Concentrado!$B$2:$B$199, "=Sinaloa")</f>
        <v>12</v>
      </c>
      <c r="J4" s="10">
        <f>SUMIFS(Concentrado!K$2:K$199,Concentrado!$A$2:$A$199,"="&amp;$A4,Concentrado!$B$2:$B$199, "=Sinaloa")</f>
        <v>185427</v>
      </c>
      <c r="K4" s="10">
        <f>SUMIFS(Concentrado!L$2:L$199,Concentrado!$A$2:$A$199,"="&amp;$A4,Concentrado!$B$2:$B$199, "=Sinaloa")</f>
        <v>132</v>
      </c>
      <c r="L4" s="10">
        <f>SUMIFS(Concentrado!M$2:M$199,Concentrado!$A$2:$A$199,"="&amp;$A4,Concentrado!$B$2:$B$199, "=Sinaloa")</f>
        <v>0</v>
      </c>
      <c r="M4" s="10">
        <f>SUMIFS(Concentrado!N$2:N$199,Concentrado!$A$2:$A$199,"="&amp;$A4,Concentrado!$B$2:$B$199, "=Sinaloa")</f>
        <v>27017</v>
      </c>
      <c r="N4" s="10">
        <f>SUMIFS(Concentrado!O$2:O$199,Concentrado!$A$2:$A$199,"="&amp;$A4,Concentrado!$B$2:$B$199, "=Sinaloa")</f>
        <v>241593</v>
      </c>
    </row>
    <row r="5" spans="1:14" x14ac:dyDescent="0.25">
      <c r="A5" s="7">
        <v>2020</v>
      </c>
      <c r="B5" s="10">
        <f>SUMIFS(Concentrado!C$2:C$199,Concentrado!$A$2:$A$199,"="&amp;$A5,Concentrado!$B$2:$B$199, "=Sinaloa")</f>
        <v>42062</v>
      </c>
      <c r="C5" s="10">
        <f>SUMIFS(Concentrado!D$2:D$199,Concentrado!$A$2:$A$199,"="&amp;$A5,Concentrado!$B$2:$B$199, "=Sinaloa")</f>
        <v>767</v>
      </c>
      <c r="D5" s="10">
        <f>SUMIFS(Concentrado!E$2:E$199,Concentrado!$A$2:$A$199,"="&amp;$A5,Concentrado!$B$2:$B$199, "=Sinaloa")</f>
        <v>348</v>
      </c>
      <c r="E5" s="10">
        <f>SUMIFS(Concentrado!F$2:F$199,Concentrado!$A$2:$A$199,"="&amp;$A5,Concentrado!$B$2:$B$199, "=Sinaloa")</f>
        <v>5</v>
      </c>
      <c r="F5" s="10">
        <f>SUMIFS(Concentrado!G$2:G$199,Concentrado!$A$2:$A$199,"="&amp;$A5,Concentrado!$B$2:$B$199, "=Sinaloa")</f>
        <v>40</v>
      </c>
      <c r="G5" s="10">
        <f>SUMIFS(Concentrado!H$2:H$199,Concentrado!$A$2:$A$199,"="&amp;$A5,Concentrado!$B$2:$B$199, "=Sinaloa")</f>
        <v>1838</v>
      </c>
      <c r="H5" s="10">
        <f>SUMIFS(Concentrado!I$2:I$199,Concentrado!$A$2:$A$199,"="&amp;$A5,Concentrado!$B$2:$B$199, "=Sinaloa")</f>
        <v>10</v>
      </c>
      <c r="I5" s="10">
        <f>SUMIFS(Concentrado!J$2:J$199,Concentrado!$A$2:$A$199,"="&amp;$A5,Concentrado!$B$2:$B$199, "=Sinaloa")</f>
        <v>5</v>
      </c>
      <c r="J5" s="10">
        <f>SUMIFS(Concentrado!K$2:K$199,Concentrado!$A$2:$A$199,"="&amp;$A5,Concentrado!$B$2:$B$199, "=Sinaloa")</f>
        <v>48837</v>
      </c>
      <c r="K5" s="10">
        <f>SUMIFS(Concentrado!L$2:L$199,Concentrado!$A$2:$A$199,"="&amp;$A5,Concentrado!$B$2:$B$199, "=Sinaloa")</f>
        <v>2</v>
      </c>
      <c r="L5" s="10">
        <f>SUMIFS(Concentrado!M$2:M$199,Concentrado!$A$2:$A$199,"="&amp;$A5,Concentrado!$B$2:$B$199, "=Sinaloa")</f>
        <v>0</v>
      </c>
      <c r="M5" s="10">
        <f>SUMIFS(Concentrado!N$2:N$199,Concentrado!$A$2:$A$199,"="&amp;$A5,Concentrado!$B$2:$B$199, "=Sinaloa")</f>
        <v>52628</v>
      </c>
      <c r="N5" s="10">
        <f>SUMIFS(Concentrado!O$2:O$199,Concentrado!$A$2:$A$199,"="&amp;$A5,Concentrado!$B$2:$B$199, "=Sinaloa")</f>
        <v>146542</v>
      </c>
    </row>
    <row r="6" spans="1:14" x14ac:dyDescent="0.25">
      <c r="A6" s="7">
        <v>2021</v>
      </c>
      <c r="B6" s="10">
        <f>SUMIFS(Concentrado!C$2:C$199,Concentrado!$A$2:$A$199,"="&amp;$A6,Concentrado!$B$2:$B$199, "=Sinaloa")</f>
        <v>34681</v>
      </c>
      <c r="C6" s="10">
        <f>SUMIFS(Concentrado!D$2:D$199,Concentrado!$A$2:$A$199,"="&amp;$A6,Concentrado!$B$2:$B$199, "=Sinaloa")</f>
        <v>1528</v>
      </c>
      <c r="D6" s="10">
        <f>SUMIFS(Concentrado!E$2:E$199,Concentrado!$A$2:$A$199,"="&amp;$A6,Concentrado!$B$2:$B$199, "=Sinaloa")</f>
        <v>583</v>
      </c>
      <c r="E6" s="10">
        <f>SUMIFS(Concentrado!F$2:F$199,Concentrado!$A$2:$A$199,"="&amp;$A6,Concentrado!$B$2:$B$199, "=Sinaloa")</f>
        <v>0</v>
      </c>
      <c r="F6" s="10">
        <f>SUMIFS(Concentrado!G$2:G$199,Concentrado!$A$2:$A$199,"="&amp;$A6,Concentrado!$B$2:$B$199, "=Sinaloa")</f>
        <v>15</v>
      </c>
      <c r="G6" s="10">
        <f>SUMIFS(Concentrado!H$2:H$199,Concentrado!$A$2:$A$199,"="&amp;$A6,Concentrado!$B$2:$B$199, "=Sinaloa")</f>
        <v>220</v>
      </c>
      <c r="H6" s="10">
        <f>SUMIFS(Concentrado!I$2:I$199,Concentrado!$A$2:$A$199,"="&amp;$A6,Concentrado!$B$2:$B$199, "=Sinaloa")</f>
        <v>0</v>
      </c>
      <c r="I6" s="10">
        <f>SUMIFS(Concentrado!J$2:J$199,Concentrado!$A$2:$A$199,"="&amp;$A6,Concentrado!$B$2:$B$199, "=Sinaloa")</f>
        <v>4</v>
      </c>
      <c r="J6" s="10">
        <f>SUMIFS(Concentrado!K$2:K$199,Concentrado!$A$2:$A$199,"="&amp;$A6,Concentrado!$B$2:$B$199, "=Sinaloa")</f>
        <v>61308</v>
      </c>
      <c r="K6" s="10">
        <f>SUMIFS(Concentrado!L$2:L$199,Concentrado!$A$2:$A$199,"="&amp;$A6,Concentrado!$B$2:$B$199, "=Sinaloa")</f>
        <v>3</v>
      </c>
      <c r="L6" s="10">
        <f>SUMIFS(Concentrado!M$2:M$199,Concentrado!$A$2:$A$199,"="&amp;$A6,Concentrado!$B$2:$B$199, "=Sinaloa")</f>
        <v>0</v>
      </c>
      <c r="M6" s="10">
        <f>SUMIFS(Concentrado!N$2:N$199,Concentrado!$A$2:$A$199,"="&amp;$A6,Concentrado!$B$2:$B$199, "=Sinaloa")</f>
        <v>43777</v>
      </c>
      <c r="N6" s="10">
        <f>SUMIFS(Concentrado!O$2:O$199,Concentrado!$A$2:$A$199,"="&amp;$A6,Concentrado!$B$2:$B$199, "=Sinaloa")</f>
        <v>142119</v>
      </c>
    </row>
    <row r="7" spans="1:14" x14ac:dyDescent="0.25">
      <c r="A7" s="7">
        <v>2022</v>
      </c>
      <c r="B7" s="10">
        <f>SUMIFS(Concentrado!C$2:C$199,Concentrado!$A$2:$A$199,"="&amp;$A7,Concentrado!$B$2:$B$199, "=Sinaloa")</f>
        <v>33194</v>
      </c>
      <c r="C7" s="10">
        <f>SUMIFS(Concentrado!D$2:D$199,Concentrado!$A$2:$A$199,"="&amp;$A7,Concentrado!$B$2:$B$199, "=Sinaloa")</f>
        <v>2739</v>
      </c>
      <c r="D7" s="10">
        <f>SUMIFS(Concentrado!E$2:E$199,Concentrado!$A$2:$A$199,"="&amp;$A7,Concentrado!$B$2:$B$199, "=Sinaloa")</f>
        <v>947</v>
      </c>
      <c r="E7" s="10">
        <f>SUMIFS(Concentrado!F$2:F$199,Concentrado!$A$2:$A$199,"="&amp;$A7,Concentrado!$B$2:$B$199, "=Sinaloa")</f>
        <v>0</v>
      </c>
      <c r="F7" s="10">
        <f>SUMIFS(Concentrado!G$2:G$199,Concentrado!$A$2:$A$199,"="&amp;$A7,Concentrado!$B$2:$B$199, "=Sinaloa")</f>
        <v>17</v>
      </c>
      <c r="G7" s="10">
        <f>SUMIFS(Concentrado!H$2:H$199,Concentrado!$A$2:$A$199,"="&amp;$A7,Concentrado!$B$2:$B$199, "=Sinaloa")</f>
        <v>7</v>
      </c>
      <c r="H7" s="10">
        <f>SUMIFS(Concentrado!I$2:I$199,Concentrado!$A$2:$A$199,"="&amp;$A7,Concentrado!$B$2:$B$199, "=Sinaloa")</f>
        <v>0</v>
      </c>
      <c r="I7" s="10">
        <f>SUMIFS(Concentrado!J$2:J$199,Concentrado!$A$2:$A$199,"="&amp;$A7,Concentrado!$B$2:$B$199, "=Sinaloa")</f>
        <v>3</v>
      </c>
      <c r="J7" s="10">
        <f>SUMIFS(Concentrado!K$2:K$199,Concentrado!$A$2:$A$199,"="&amp;$A7,Concentrado!$B$2:$B$199, "=Sinaloa")</f>
        <v>73068</v>
      </c>
      <c r="K7" s="10">
        <f>SUMIFS(Concentrado!L$2:L$199,Concentrado!$A$2:$A$199,"="&amp;$A7,Concentrado!$B$2:$B$199, "=Sinaloa")</f>
        <v>8</v>
      </c>
      <c r="L7" s="10">
        <f>SUMIFS(Concentrado!M$2:M$199,Concentrado!$A$2:$A$199,"="&amp;$A7,Concentrado!$B$2:$B$199, "=Sinaloa")</f>
        <v>0</v>
      </c>
      <c r="M7" s="10">
        <f>SUMIFS(Concentrado!N$2:N$199,Concentrado!$A$2:$A$199,"="&amp;$A7,Concentrado!$B$2:$B$199, "=Sinaloa")</f>
        <v>35827</v>
      </c>
      <c r="N7" s="10">
        <f>SUMIFS(Concentrado!O$2:O$199,Concentrado!$A$2:$A$199,"="&amp;$A7,Concentrado!$B$2:$B$199, "=Sinaloa")</f>
        <v>145810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"=Sonora")</f>
        <v>61510</v>
      </c>
      <c r="C2" s="10">
        <f>SUMIFS(Concentrado!D$2:D$199,Concentrado!$A$2:$A$199,"="&amp;$A2,Concentrado!$B$2:$B$199, "=Sonora")</f>
        <v>1928</v>
      </c>
      <c r="D2" s="10">
        <f>SUMIFS(Concentrado!E$2:E$199,Concentrado!$A$2:$A$199,"="&amp;$A2,Concentrado!$B$2:$B$199, "=Sonora")</f>
        <v>2361</v>
      </c>
      <c r="E2" s="10">
        <f>SUMIFS(Concentrado!F$2:F$199,Concentrado!$A$2:$A$199,"="&amp;$A2,Concentrado!$B$2:$B$199, "=Sonora")</f>
        <v>29</v>
      </c>
      <c r="F2" s="10">
        <f>SUMIFS(Concentrado!G$2:G$199,Concentrado!$A$2:$A$199,"="&amp;$A2,Concentrado!$B$2:$B$199, "=Sonora")</f>
        <v>132</v>
      </c>
      <c r="G2" s="10">
        <f>SUMIFS(Concentrado!H$2:H$199,Concentrado!$A$2:$A$199,"="&amp;$A2,Concentrado!$B$2:$B$199, "=Sonora")</f>
        <v>15</v>
      </c>
      <c r="H2" s="10">
        <f>SUMIFS(Concentrado!I$2:I$199,Concentrado!$A$2:$A$199,"="&amp;$A2,Concentrado!$B$2:$B$199, "=Sonora")</f>
        <v>1869</v>
      </c>
      <c r="I2" s="10">
        <f>SUMIFS(Concentrado!J$2:J$199,Concentrado!$A$2:$A$199,"="&amp;$A2,Concentrado!$B$2:$B$199, "=Sonora")</f>
        <v>107</v>
      </c>
      <c r="J2" s="10">
        <f>SUMIFS(Concentrado!K$2:K$199,Concentrado!$A$2:$A$199,"="&amp;$A2,Concentrado!$B$2:$B$199, "=Sonora")</f>
        <v>232656</v>
      </c>
      <c r="K2" s="10">
        <f>SUMIFS(Concentrado!L$2:L$199,Concentrado!$A$2:$A$199,"="&amp;$A2,Concentrado!$B$2:$B$199, "=Sonora")</f>
        <v>5</v>
      </c>
      <c r="L2" s="10">
        <f>SUMIFS(Concentrado!M$2:M$199,Concentrado!$A$2:$A$199,"="&amp;$A2,Concentrado!$B$2:$B$199, "=Sonora")</f>
        <v>0</v>
      </c>
      <c r="M2" s="10">
        <f>SUMIFS(Concentrado!N$2:N$199,Concentrado!$A$2:$A$199,"="&amp;$A2,Concentrado!$B$2:$B$199, "=Sonora")</f>
        <v>13728</v>
      </c>
      <c r="N2" s="10">
        <f>SUMIFS(Concentrado!O$2:O$199,Concentrado!$A$2:$A$199,"="&amp;$A2,Concentrado!$B$2:$B$199, "=Sonora")</f>
        <v>314340</v>
      </c>
    </row>
    <row r="3" spans="1:14" x14ac:dyDescent="0.25">
      <c r="A3" s="7">
        <v>2018</v>
      </c>
      <c r="B3" s="10">
        <f>SUMIFS(Concentrado!C$2:C$199,Concentrado!$A$2:$A$199,"="&amp;$A3,Concentrado!$B$2:$B$199, "=Sonora")</f>
        <v>44228</v>
      </c>
      <c r="C3" s="10">
        <f>SUMIFS(Concentrado!D$2:D$199,Concentrado!$A$2:$A$199,"="&amp;$A3,Concentrado!$B$2:$B$199, "=Sonora")</f>
        <v>1309</v>
      </c>
      <c r="D3" s="10">
        <f>SUMIFS(Concentrado!E$2:E$199,Concentrado!$A$2:$A$199,"="&amp;$A3,Concentrado!$B$2:$B$199, "=Sonora")</f>
        <v>2219</v>
      </c>
      <c r="E3" s="10">
        <f>SUMIFS(Concentrado!F$2:F$199,Concentrado!$A$2:$A$199,"="&amp;$A3,Concentrado!$B$2:$B$199, "=Sonora")</f>
        <v>13</v>
      </c>
      <c r="F3" s="10">
        <f>SUMIFS(Concentrado!G$2:G$199,Concentrado!$A$2:$A$199,"="&amp;$A3,Concentrado!$B$2:$B$199, "=Sonora")</f>
        <v>62</v>
      </c>
      <c r="G3" s="10">
        <f>SUMIFS(Concentrado!H$2:H$199,Concentrado!$A$2:$A$199,"="&amp;$A3,Concentrado!$B$2:$B$199, "=Sonora")</f>
        <v>10</v>
      </c>
      <c r="H3" s="10">
        <f>SUMIFS(Concentrado!I$2:I$199,Concentrado!$A$2:$A$199,"="&amp;$A3,Concentrado!$B$2:$B$199, "=Sonora")</f>
        <v>1017</v>
      </c>
      <c r="I3" s="10">
        <f>SUMIFS(Concentrado!J$2:J$199,Concentrado!$A$2:$A$199,"="&amp;$A3,Concentrado!$B$2:$B$199, "=Sonora")</f>
        <v>104</v>
      </c>
      <c r="J3" s="10">
        <f>SUMIFS(Concentrado!K$2:K$199,Concentrado!$A$2:$A$199,"="&amp;$A3,Concentrado!$B$2:$B$199, "=Sonora")</f>
        <v>194277</v>
      </c>
      <c r="K3" s="10">
        <f>SUMIFS(Concentrado!L$2:L$199,Concentrado!$A$2:$A$199,"="&amp;$A3,Concentrado!$B$2:$B$199, "=Sonora")</f>
        <v>7</v>
      </c>
      <c r="L3" s="10">
        <f>SUMIFS(Concentrado!M$2:M$199,Concentrado!$A$2:$A$199,"="&amp;$A3,Concentrado!$B$2:$B$199, "=Sonora")</f>
        <v>0</v>
      </c>
      <c r="M3" s="10">
        <f>SUMIFS(Concentrado!N$2:N$199,Concentrado!$A$2:$A$199,"="&amp;$A3,Concentrado!$B$2:$B$199, "=Sonora")</f>
        <v>12475</v>
      </c>
      <c r="N3" s="10">
        <f>SUMIFS(Concentrado!O$2:O$199,Concentrado!$A$2:$A$199,"="&amp;$A3,Concentrado!$B$2:$B$199, "=Sonora")</f>
        <v>255721</v>
      </c>
    </row>
    <row r="4" spans="1:14" x14ac:dyDescent="0.25">
      <c r="A4" s="7">
        <v>2019</v>
      </c>
      <c r="B4" s="10">
        <f>SUMIFS(Concentrado!C$2:C$199,Concentrado!$A$2:$A$199,"="&amp;$A4,Concentrado!$B$2:$B$199, "=Sonora")</f>
        <v>47229</v>
      </c>
      <c r="C4" s="10">
        <f>SUMIFS(Concentrado!D$2:D$199,Concentrado!$A$2:$A$199,"="&amp;$A4,Concentrado!$B$2:$B$199, "=Sonora")</f>
        <v>1435</v>
      </c>
      <c r="D4" s="10">
        <f>SUMIFS(Concentrado!E$2:E$199,Concentrado!$A$2:$A$199,"="&amp;$A4,Concentrado!$B$2:$B$199, "=Sonora")</f>
        <v>2169</v>
      </c>
      <c r="E4" s="10">
        <f>SUMIFS(Concentrado!F$2:F$199,Concentrado!$A$2:$A$199,"="&amp;$A4,Concentrado!$B$2:$B$199, "=Sonora")</f>
        <v>18</v>
      </c>
      <c r="F4" s="10">
        <f>SUMIFS(Concentrado!G$2:G$199,Concentrado!$A$2:$A$199,"="&amp;$A4,Concentrado!$B$2:$B$199, "=Sonora")</f>
        <v>24</v>
      </c>
      <c r="G4" s="10">
        <f>SUMIFS(Concentrado!H$2:H$199,Concentrado!$A$2:$A$199,"="&amp;$A4,Concentrado!$B$2:$B$199, "=Sonora")</f>
        <v>11</v>
      </c>
      <c r="H4" s="10">
        <f>SUMIFS(Concentrado!I$2:I$199,Concentrado!$A$2:$A$199,"="&amp;$A4,Concentrado!$B$2:$B$199, "=Sonora")</f>
        <v>1264</v>
      </c>
      <c r="I4" s="10">
        <f>SUMIFS(Concentrado!J$2:J$199,Concentrado!$A$2:$A$199,"="&amp;$A4,Concentrado!$B$2:$B$199, "=Sonora")</f>
        <v>59</v>
      </c>
      <c r="J4" s="10">
        <f>SUMIFS(Concentrado!K$2:K$199,Concentrado!$A$2:$A$199,"="&amp;$A4,Concentrado!$B$2:$B$199, "=Sonora")</f>
        <v>185392</v>
      </c>
      <c r="K4" s="10">
        <f>SUMIFS(Concentrado!L$2:L$199,Concentrado!$A$2:$A$199,"="&amp;$A4,Concentrado!$B$2:$B$199, "=Sonora")</f>
        <v>1</v>
      </c>
      <c r="L4" s="10">
        <f>SUMIFS(Concentrado!M$2:M$199,Concentrado!$A$2:$A$199,"="&amp;$A4,Concentrado!$B$2:$B$199, "=Sonora")</f>
        <v>0</v>
      </c>
      <c r="M4" s="10">
        <f>SUMIFS(Concentrado!N$2:N$199,Concentrado!$A$2:$A$199,"="&amp;$A4,Concentrado!$B$2:$B$199, "=Sonora")</f>
        <v>9516</v>
      </c>
      <c r="N4" s="10">
        <f>SUMIFS(Concentrado!O$2:O$199,Concentrado!$A$2:$A$199,"="&amp;$A4,Concentrado!$B$2:$B$199, "=Sonora")</f>
        <v>247118</v>
      </c>
    </row>
    <row r="5" spans="1:14" x14ac:dyDescent="0.25">
      <c r="A5" s="7">
        <v>2020</v>
      </c>
      <c r="B5" s="10">
        <f>SUMIFS(Concentrado!C$2:C$199,Concentrado!$A$2:$A$199,"="&amp;$A5,Concentrado!$B$2:$B$199, "=Sonora")</f>
        <v>85148</v>
      </c>
      <c r="C5" s="10">
        <f>SUMIFS(Concentrado!D$2:D$199,Concentrado!$A$2:$A$199,"="&amp;$A5,Concentrado!$B$2:$B$199, "=Sonora")</f>
        <v>1123</v>
      </c>
      <c r="D5" s="10">
        <f>SUMIFS(Concentrado!E$2:E$199,Concentrado!$A$2:$A$199,"="&amp;$A5,Concentrado!$B$2:$B$199, "=Sonora")</f>
        <v>767</v>
      </c>
      <c r="E5" s="10">
        <f>SUMIFS(Concentrado!F$2:F$199,Concentrado!$A$2:$A$199,"="&amp;$A5,Concentrado!$B$2:$B$199, "=Sonora")</f>
        <v>16</v>
      </c>
      <c r="F5" s="10">
        <f>SUMIFS(Concentrado!G$2:G$199,Concentrado!$A$2:$A$199,"="&amp;$A5,Concentrado!$B$2:$B$199, "=Sonora")</f>
        <v>32</v>
      </c>
      <c r="G5" s="10">
        <f>SUMIFS(Concentrado!H$2:H$199,Concentrado!$A$2:$A$199,"="&amp;$A5,Concentrado!$B$2:$B$199, "=Sonora")</f>
        <v>15</v>
      </c>
      <c r="H5" s="10">
        <f>SUMIFS(Concentrado!I$2:I$199,Concentrado!$A$2:$A$199,"="&amp;$A5,Concentrado!$B$2:$B$199, "=Sonora")</f>
        <v>573</v>
      </c>
      <c r="I5" s="10">
        <f>SUMIFS(Concentrado!J$2:J$199,Concentrado!$A$2:$A$199,"="&amp;$A5,Concentrado!$B$2:$B$199, "=Sonora")</f>
        <v>27</v>
      </c>
      <c r="J5" s="10">
        <f>SUMIFS(Concentrado!K$2:K$199,Concentrado!$A$2:$A$199,"="&amp;$A5,Concentrado!$B$2:$B$199, "=Sonora")</f>
        <v>57203</v>
      </c>
      <c r="K5" s="10">
        <f>SUMIFS(Concentrado!L$2:L$199,Concentrado!$A$2:$A$199,"="&amp;$A5,Concentrado!$B$2:$B$199, "=Sonora")</f>
        <v>0</v>
      </c>
      <c r="L5" s="10">
        <f>SUMIFS(Concentrado!M$2:M$199,Concentrado!$A$2:$A$199,"="&amp;$A5,Concentrado!$B$2:$B$199, "=Sonora")</f>
        <v>7</v>
      </c>
      <c r="M5" s="10">
        <f>SUMIFS(Concentrado!N$2:N$199,Concentrado!$A$2:$A$199,"="&amp;$A5,Concentrado!$B$2:$B$199, "=Sonora")</f>
        <v>13574</v>
      </c>
      <c r="N5" s="10">
        <f>SUMIFS(Concentrado!O$2:O$199,Concentrado!$A$2:$A$199,"="&amp;$A5,Concentrado!$B$2:$B$199, "=Sonora")</f>
        <v>158485</v>
      </c>
    </row>
    <row r="6" spans="1:14" x14ac:dyDescent="0.25">
      <c r="A6" s="7">
        <v>2021</v>
      </c>
      <c r="B6" s="10">
        <f>SUMIFS(Concentrado!C$2:C$199,Concentrado!$A$2:$A$199,"="&amp;$A6,Concentrado!$B$2:$B$199, "=Sonora")</f>
        <v>43695</v>
      </c>
      <c r="C6" s="10">
        <f>SUMIFS(Concentrado!D$2:D$199,Concentrado!$A$2:$A$199,"="&amp;$A6,Concentrado!$B$2:$B$199, "=Sonora")</f>
        <v>546</v>
      </c>
      <c r="D6" s="10">
        <f>SUMIFS(Concentrado!E$2:E$199,Concentrado!$A$2:$A$199,"="&amp;$A6,Concentrado!$B$2:$B$199, "=Sonora")</f>
        <v>508</v>
      </c>
      <c r="E6" s="10">
        <f>SUMIFS(Concentrado!F$2:F$199,Concentrado!$A$2:$A$199,"="&amp;$A6,Concentrado!$B$2:$B$199, "=Sonora")</f>
        <v>3</v>
      </c>
      <c r="F6" s="10">
        <f>SUMIFS(Concentrado!G$2:G$199,Concentrado!$A$2:$A$199,"="&amp;$A6,Concentrado!$B$2:$B$199, "=Sonora")</f>
        <v>34</v>
      </c>
      <c r="G6" s="10">
        <f>SUMIFS(Concentrado!H$2:H$199,Concentrado!$A$2:$A$199,"="&amp;$A6,Concentrado!$B$2:$B$199, "=Sonora")</f>
        <v>9</v>
      </c>
      <c r="H6" s="10">
        <f>SUMIFS(Concentrado!I$2:I$199,Concentrado!$A$2:$A$199,"="&amp;$A6,Concentrado!$B$2:$B$199, "=Sonora")</f>
        <v>559</v>
      </c>
      <c r="I6" s="10">
        <f>SUMIFS(Concentrado!J$2:J$199,Concentrado!$A$2:$A$199,"="&amp;$A6,Concentrado!$B$2:$B$199, "=Sonora")</f>
        <v>2</v>
      </c>
      <c r="J6" s="10">
        <f>SUMIFS(Concentrado!K$2:K$199,Concentrado!$A$2:$A$199,"="&amp;$A6,Concentrado!$B$2:$B$199, "=Sonora")</f>
        <v>52489</v>
      </c>
      <c r="K6" s="10">
        <f>SUMIFS(Concentrado!L$2:L$199,Concentrado!$A$2:$A$199,"="&amp;$A6,Concentrado!$B$2:$B$199, "=Sonora")</f>
        <v>1</v>
      </c>
      <c r="L6" s="10">
        <f>SUMIFS(Concentrado!M$2:M$199,Concentrado!$A$2:$A$199,"="&amp;$A6,Concentrado!$B$2:$B$199, "=Sonora")</f>
        <v>0</v>
      </c>
      <c r="M6" s="10">
        <f>SUMIFS(Concentrado!N$2:N$199,Concentrado!$A$2:$A$199,"="&amp;$A6,Concentrado!$B$2:$B$199, "=Sonora")</f>
        <v>58749</v>
      </c>
      <c r="N6" s="10">
        <f>SUMIFS(Concentrado!O$2:O$199,Concentrado!$A$2:$A$199,"="&amp;$A6,Concentrado!$B$2:$B$199, "=Sonora")</f>
        <v>156595</v>
      </c>
    </row>
    <row r="7" spans="1:14" x14ac:dyDescent="0.25">
      <c r="A7" s="7">
        <v>2022</v>
      </c>
      <c r="B7" s="10">
        <f>SUMIFS(Concentrado!C$2:C$199,Concentrado!$A$2:$A$199,"="&amp;$A7,Concentrado!$B$2:$B$199, "=Sonora")</f>
        <v>23785</v>
      </c>
      <c r="C7" s="10">
        <f>SUMIFS(Concentrado!D$2:D$199,Concentrado!$A$2:$A$199,"="&amp;$A7,Concentrado!$B$2:$B$199, "=Sonora")</f>
        <v>1055</v>
      </c>
      <c r="D7" s="10">
        <f>SUMIFS(Concentrado!E$2:E$199,Concentrado!$A$2:$A$199,"="&amp;$A7,Concentrado!$B$2:$B$199, "=Sonora")</f>
        <v>638</v>
      </c>
      <c r="E7" s="10">
        <f>SUMIFS(Concentrado!F$2:F$199,Concentrado!$A$2:$A$199,"="&amp;$A7,Concentrado!$B$2:$B$199, "=Sonora")</f>
        <v>4</v>
      </c>
      <c r="F7" s="10">
        <f>SUMIFS(Concentrado!G$2:G$199,Concentrado!$A$2:$A$199,"="&amp;$A7,Concentrado!$B$2:$B$199, "=Sonora")</f>
        <v>7073</v>
      </c>
      <c r="G7" s="10">
        <f>SUMIFS(Concentrado!H$2:H$199,Concentrado!$A$2:$A$199,"="&amp;$A7,Concentrado!$B$2:$B$199, "=Sonora")</f>
        <v>3</v>
      </c>
      <c r="H7" s="10">
        <f>SUMIFS(Concentrado!I$2:I$199,Concentrado!$A$2:$A$199,"="&amp;$A7,Concentrado!$B$2:$B$199, "=Sonora")</f>
        <v>705</v>
      </c>
      <c r="I7" s="10">
        <f>SUMIFS(Concentrado!J$2:J$199,Concentrado!$A$2:$A$199,"="&amp;$A7,Concentrado!$B$2:$B$199, "=Sonora")</f>
        <v>9</v>
      </c>
      <c r="J7" s="10">
        <f>SUMIFS(Concentrado!K$2:K$199,Concentrado!$A$2:$A$199,"="&amp;$A7,Concentrado!$B$2:$B$199, "=Sonora")</f>
        <v>45344</v>
      </c>
      <c r="K7" s="10">
        <f>SUMIFS(Concentrado!L$2:L$199,Concentrado!$A$2:$A$199,"="&amp;$A7,Concentrado!$B$2:$B$199, "=Sonora")</f>
        <v>7024</v>
      </c>
      <c r="L7" s="10">
        <f>SUMIFS(Concentrado!M$2:M$199,Concentrado!$A$2:$A$199,"="&amp;$A7,Concentrado!$B$2:$B$199, "=Sonora")</f>
        <v>0</v>
      </c>
      <c r="M7" s="10">
        <f>SUMIFS(Concentrado!N$2:N$199,Concentrado!$A$2:$A$199,"="&amp;$A7,Concentrado!$B$2:$B$199, "=Sonora")</f>
        <v>70597</v>
      </c>
      <c r="N7" s="10">
        <f>SUMIFS(Concentrado!O$2:O$199,Concentrado!$A$2:$A$199,"="&amp;$A7,Concentrado!$B$2:$B$199, "=Sonora")</f>
        <v>156237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"=Tabasco")</f>
        <v>3212</v>
      </c>
      <c r="C2" s="10">
        <f>SUMIFS(Concentrado!D$2:D$199,Concentrado!$A$2:$A$199,"="&amp;$A2,Concentrado!$B$2:$B$199, "=Tabasco")</f>
        <v>129</v>
      </c>
      <c r="D2" s="10">
        <f>SUMIFS(Concentrado!E$2:E$199,Concentrado!$A$2:$A$199,"="&amp;$A2,Concentrado!$B$2:$B$199, "=Tabasco")</f>
        <v>94</v>
      </c>
      <c r="E2" s="10">
        <f>SUMIFS(Concentrado!F$2:F$199,Concentrado!$A$2:$A$199,"="&amp;$A2,Concentrado!$B$2:$B$199, "=Tabasco")</f>
        <v>12</v>
      </c>
      <c r="F2" s="10">
        <f>SUMIFS(Concentrado!G$2:G$199,Concentrado!$A$2:$A$199,"="&amp;$A2,Concentrado!$B$2:$B$199, "=Tabasco")</f>
        <v>11</v>
      </c>
      <c r="G2" s="10">
        <f>SUMIFS(Concentrado!H$2:H$199,Concentrado!$A$2:$A$199,"="&amp;$A2,Concentrado!$B$2:$B$199, "=Tabasco")</f>
        <v>3</v>
      </c>
      <c r="H2" s="10">
        <f>SUMIFS(Concentrado!I$2:I$199,Concentrado!$A$2:$A$199,"="&amp;$A2,Concentrado!$B$2:$B$199, "=Tabasco")</f>
        <v>48</v>
      </c>
      <c r="I2" s="10">
        <f>SUMIFS(Concentrado!J$2:J$199,Concentrado!$A$2:$A$199,"="&amp;$A2,Concentrado!$B$2:$B$199, "=Tabasco")</f>
        <v>72</v>
      </c>
      <c r="J2" s="10">
        <f>SUMIFS(Concentrado!K$2:K$199,Concentrado!$A$2:$A$199,"="&amp;$A2,Concentrado!$B$2:$B$199, "=Tabasco")</f>
        <v>141573</v>
      </c>
      <c r="K2" s="10">
        <f>SUMIFS(Concentrado!L$2:L$199,Concentrado!$A$2:$A$199,"="&amp;$A2,Concentrado!$B$2:$B$199, "=Tabasco")</f>
        <v>1</v>
      </c>
      <c r="L2" s="10">
        <f>SUMIFS(Concentrado!M$2:M$199,Concentrado!$A$2:$A$199,"="&amp;$A2,Concentrado!$B$2:$B$199, "=Tabasco")</f>
        <v>0</v>
      </c>
      <c r="M2" s="10">
        <f>SUMIFS(Concentrado!N$2:N$199,Concentrado!$A$2:$A$199,"="&amp;$A2,Concentrado!$B$2:$B$199, "=Tabasco")</f>
        <v>46856</v>
      </c>
      <c r="N2" s="10">
        <f>SUMIFS(Concentrado!O$2:O$199,Concentrado!$A$2:$A$199,"="&amp;$A2,Concentrado!$B$2:$B$199, "=Tabasco")</f>
        <v>192011</v>
      </c>
    </row>
    <row r="3" spans="1:14" x14ac:dyDescent="0.25">
      <c r="A3" s="7">
        <v>2018</v>
      </c>
      <c r="B3" s="10">
        <f>SUMIFS(Concentrado!C$2:C$199,Concentrado!$A$2:$A$199,"="&amp;$A3,Concentrado!$B$2:$B$199, "=Tabasco")</f>
        <v>31188</v>
      </c>
      <c r="C3" s="10">
        <f>SUMIFS(Concentrado!D$2:D$199,Concentrado!$A$2:$A$199,"="&amp;$A3,Concentrado!$B$2:$B$199, "=Tabasco")</f>
        <v>127</v>
      </c>
      <c r="D3" s="10">
        <f>SUMIFS(Concentrado!E$2:E$199,Concentrado!$A$2:$A$199,"="&amp;$A3,Concentrado!$B$2:$B$199, "=Tabasco")</f>
        <v>84</v>
      </c>
      <c r="E3" s="10">
        <f>SUMIFS(Concentrado!F$2:F$199,Concentrado!$A$2:$A$199,"="&amp;$A3,Concentrado!$B$2:$B$199, "=Tabasco")</f>
        <v>6</v>
      </c>
      <c r="F3" s="10">
        <f>SUMIFS(Concentrado!G$2:G$199,Concentrado!$A$2:$A$199,"="&amp;$A3,Concentrado!$B$2:$B$199, "=Tabasco")</f>
        <v>9</v>
      </c>
      <c r="G3" s="10">
        <f>SUMIFS(Concentrado!H$2:H$199,Concentrado!$A$2:$A$199,"="&amp;$A3,Concentrado!$B$2:$B$199, "=Tabasco")</f>
        <v>6</v>
      </c>
      <c r="H3" s="10">
        <f>SUMIFS(Concentrado!I$2:I$199,Concentrado!$A$2:$A$199,"="&amp;$A3,Concentrado!$B$2:$B$199, "=Tabasco")</f>
        <v>46</v>
      </c>
      <c r="I3" s="10">
        <f>SUMIFS(Concentrado!J$2:J$199,Concentrado!$A$2:$A$199,"="&amp;$A3,Concentrado!$B$2:$B$199, "=Tabasco")</f>
        <v>55</v>
      </c>
      <c r="J3" s="10">
        <f>SUMIFS(Concentrado!K$2:K$199,Concentrado!$A$2:$A$199,"="&amp;$A3,Concentrado!$B$2:$B$199, "=Tabasco")</f>
        <v>141332</v>
      </c>
      <c r="K3" s="10">
        <f>SUMIFS(Concentrado!L$2:L$199,Concentrado!$A$2:$A$199,"="&amp;$A3,Concentrado!$B$2:$B$199, "=Tabasco")</f>
        <v>6</v>
      </c>
      <c r="L3" s="10">
        <f>SUMIFS(Concentrado!M$2:M$199,Concentrado!$A$2:$A$199,"="&amp;$A3,Concentrado!$B$2:$B$199, "=Tabasco")</f>
        <v>0</v>
      </c>
      <c r="M3" s="10">
        <f>SUMIFS(Concentrado!N$2:N$199,Concentrado!$A$2:$A$199,"="&amp;$A3,Concentrado!$B$2:$B$199, "=Tabasco")</f>
        <v>11528</v>
      </c>
      <c r="N3" s="10">
        <f>SUMIFS(Concentrado!O$2:O$199,Concentrado!$A$2:$A$199,"="&amp;$A3,Concentrado!$B$2:$B$199, "=Tabasco")</f>
        <v>184387</v>
      </c>
    </row>
    <row r="4" spans="1:14" x14ac:dyDescent="0.25">
      <c r="A4" s="7">
        <v>2019</v>
      </c>
      <c r="B4" s="10">
        <f>SUMIFS(Concentrado!C$2:C$199,Concentrado!$A$2:$A$199,"="&amp;$A4,Concentrado!$B$2:$B$199, "=Tabasco")</f>
        <v>48151</v>
      </c>
      <c r="C4" s="10">
        <f>SUMIFS(Concentrado!D$2:D$199,Concentrado!$A$2:$A$199,"="&amp;$A4,Concentrado!$B$2:$B$199, "=Tabasco")</f>
        <v>108</v>
      </c>
      <c r="D4" s="10">
        <f>SUMIFS(Concentrado!E$2:E$199,Concentrado!$A$2:$A$199,"="&amp;$A4,Concentrado!$B$2:$B$199, "=Tabasco")</f>
        <v>56</v>
      </c>
      <c r="E4" s="10">
        <f>SUMIFS(Concentrado!F$2:F$199,Concentrado!$A$2:$A$199,"="&amp;$A4,Concentrado!$B$2:$B$199, "=Tabasco")</f>
        <v>6</v>
      </c>
      <c r="F4" s="10">
        <f>SUMIFS(Concentrado!G$2:G$199,Concentrado!$A$2:$A$199,"="&amp;$A4,Concentrado!$B$2:$B$199, "=Tabasco")</f>
        <v>13</v>
      </c>
      <c r="G4" s="10">
        <f>SUMIFS(Concentrado!H$2:H$199,Concentrado!$A$2:$A$199,"="&amp;$A4,Concentrado!$B$2:$B$199, "=Tabasco")</f>
        <v>2</v>
      </c>
      <c r="H4" s="10">
        <f>SUMIFS(Concentrado!I$2:I$199,Concentrado!$A$2:$A$199,"="&amp;$A4,Concentrado!$B$2:$B$199, "=Tabasco")</f>
        <v>35</v>
      </c>
      <c r="I4" s="10">
        <f>SUMIFS(Concentrado!J$2:J$199,Concentrado!$A$2:$A$199,"="&amp;$A4,Concentrado!$B$2:$B$199, "=Tabasco")</f>
        <v>21</v>
      </c>
      <c r="J4" s="10">
        <f>SUMIFS(Concentrado!K$2:K$199,Concentrado!$A$2:$A$199,"="&amp;$A4,Concentrado!$B$2:$B$199, "=Tabasco")</f>
        <v>169502</v>
      </c>
      <c r="K4" s="10">
        <f>SUMIFS(Concentrado!L$2:L$199,Concentrado!$A$2:$A$199,"="&amp;$A4,Concentrado!$B$2:$B$199, "=Tabasco")</f>
        <v>7</v>
      </c>
      <c r="L4" s="10">
        <f>SUMIFS(Concentrado!M$2:M$199,Concentrado!$A$2:$A$199,"="&amp;$A4,Concentrado!$B$2:$B$199, "=Tabasco")</f>
        <v>0</v>
      </c>
      <c r="M4" s="10">
        <f>SUMIFS(Concentrado!N$2:N$199,Concentrado!$A$2:$A$199,"="&amp;$A4,Concentrado!$B$2:$B$199, "=Tabasco")</f>
        <v>68519</v>
      </c>
      <c r="N4" s="10">
        <f>SUMIFS(Concentrado!O$2:O$199,Concentrado!$A$2:$A$199,"="&amp;$A4,Concentrado!$B$2:$B$199, "=Tabasco")</f>
        <v>286420</v>
      </c>
    </row>
    <row r="5" spans="1:14" x14ac:dyDescent="0.25">
      <c r="A5" s="7">
        <v>2020</v>
      </c>
      <c r="B5" s="10">
        <f>SUMIFS(Concentrado!C$2:C$199,Concentrado!$A$2:$A$199,"="&amp;$A5,Concentrado!$B$2:$B$199, "=Tabasco")</f>
        <v>99989</v>
      </c>
      <c r="C5" s="10">
        <f>SUMIFS(Concentrado!D$2:D$199,Concentrado!$A$2:$A$199,"="&amp;$A5,Concentrado!$B$2:$B$199, "=Tabasco")</f>
        <v>124</v>
      </c>
      <c r="D5" s="10">
        <f>SUMIFS(Concentrado!E$2:E$199,Concentrado!$A$2:$A$199,"="&amp;$A5,Concentrado!$B$2:$B$199, "=Tabasco")</f>
        <v>63</v>
      </c>
      <c r="E5" s="10">
        <f>SUMIFS(Concentrado!F$2:F$199,Concentrado!$A$2:$A$199,"="&amp;$A5,Concentrado!$B$2:$B$199, "=Tabasco")</f>
        <v>6</v>
      </c>
      <c r="F5" s="10">
        <f>SUMIFS(Concentrado!G$2:G$199,Concentrado!$A$2:$A$199,"="&amp;$A5,Concentrado!$B$2:$B$199, "=Tabasco")</f>
        <v>8</v>
      </c>
      <c r="G5" s="10">
        <f>SUMIFS(Concentrado!H$2:H$199,Concentrado!$A$2:$A$199,"="&amp;$A5,Concentrado!$B$2:$B$199, "=Tabasco")</f>
        <v>2</v>
      </c>
      <c r="H5" s="10">
        <f>SUMIFS(Concentrado!I$2:I$199,Concentrado!$A$2:$A$199,"="&amp;$A5,Concentrado!$B$2:$B$199, "=Tabasco")</f>
        <v>193</v>
      </c>
      <c r="I5" s="10">
        <f>SUMIFS(Concentrado!J$2:J$199,Concentrado!$A$2:$A$199,"="&amp;$A5,Concentrado!$B$2:$B$199, "=Tabasco")</f>
        <v>4</v>
      </c>
      <c r="J5" s="10">
        <f>SUMIFS(Concentrado!K$2:K$199,Concentrado!$A$2:$A$199,"="&amp;$A5,Concentrado!$B$2:$B$199, "=Tabasco")</f>
        <v>57350</v>
      </c>
      <c r="K5" s="10">
        <f>SUMIFS(Concentrado!L$2:L$199,Concentrado!$A$2:$A$199,"="&amp;$A5,Concentrado!$B$2:$B$199, "=Tabasco")</f>
        <v>771</v>
      </c>
      <c r="L5" s="10">
        <f>SUMIFS(Concentrado!M$2:M$199,Concentrado!$A$2:$A$199,"="&amp;$A5,Concentrado!$B$2:$B$199, "=Tabasco")</f>
        <v>1617</v>
      </c>
      <c r="M5" s="10">
        <f>SUMIFS(Concentrado!N$2:N$199,Concentrado!$A$2:$A$199,"="&amp;$A5,Concentrado!$B$2:$B$199, "=Tabasco")</f>
        <v>25804</v>
      </c>
      <c r="N5" s="10">
        <f>SUMIFS(Concentrado!O$2:O$199,Concentrado!$A$2:$A$199,"="&amp;$A5,Concentrado!$B$2:$B$199, "=Tabasco")</f>
        <v>185931</v>
      </c>
    </row>
    <row r="6" spans="1:14" x14ac:dyDescent="0.25">
      <c r="A6" s="7">
        <v>2021</v>
      </c>
      <c r="B6" s="10">
        <f>SUMIFS(Concentrado!C$2:C$199,Concentrado!$A$2:$A$199,"="&amp;$A6,Concentrado!$B$2:$B$199, "=Tabasco")</f>
        <v>134403</v>
      </c>
      <c r="C6" s="10">
        <f>SUMIFS(Concentrado!D$2:D$199,Concentrado!$A$2:$A$199,"="&amp;$A6,Concentrado!$B$2:$B$199, "=Tabasco")</f>
        <v>254</v>
      </c>
      <c r="D6" s="10">
        <f>SUMIFS(Concentrado!E$2:E$199,Concentrado!$A$2:$A$199,"="&amp;$A6,Concentrado!$B$2:$B$199, "=Tabasco")</f>
        <v>42</v>
      </c>
      <c r="E6" s="10">
        <f>SUMIFS(Concentrado!F$2:F$199,Concentrado!$A$2:$A$199,"="&amp;$A6,Concentrado!$B$2:$B$199, "=Tabasco")</f>
        <v>15</v>
      </c>
      <c r="F6" s="10">
        <f>SUMIFS(Concentrado!G$2:G$199,Concentrado!$A$2:$A$199,"="&amp;$A6,Concentrado!$B$2:$B$199, "=Tabasco")</f>
        <v>16</v>
      </c>
      <c r="G6" s="10">
        <f>SUMIFS(Concentrado!H$2:H$199,Concentrado!$A$2:$A$199,"="&amp;$A6,Concentrado!$B$2:$B$199, "=Tabasco")</f>
        <v>7</v>
      </c>
      <c r="H6" s="10">
        <f>SUMIFS(Concentrado!I$2:I$199,Concentrado!$A$2:$A$199,"="&amp;$A6,Concentrado!$B$2:$B$199, "=Tabasco")</f>
        <v>32</v>
      </c>
      <c r="I6" s="10">
        <f>SUMIFS(Concentrado!J$2:J$199,Concentrado!$A$2:$A$199,"="&amp;$A6,Concentrado!$B$2:$B$199, "=Tabasco")</f>
        <v>0</v>
      </c>
      <c r="J6" s="10">
        <f>SUMIFS(Concentrado!K$2:K$199,Concentrado!$A$2:$A$199,"="&amp;$A6,Concentrado!$B$2:$B$199, "=Tabasco")</f>
        <v>79171</v>
      </c>
      <c r="K6" s="10">
        <f>SUMIFS(Concentrado!L$2:L$199,Concentrado!$A$2:$A$199,"="&amp;$A6,Concentrado!$B$2:$B$199, "=Tabasco")</f>
        <v>73</v>
      </c>
      <c r="L6" s="10">
        <f>SUMIFS(Concentrado!M$2:M$199,Concentrado!$A$2:$A$199,"="&amp;$A6,Concentrado!$B$2:$B$199, "=Tabasco")</f>
        <v>1</v>
      </c>
      <c r="M6" s="10">
        <f>SUMIFS(Concentrado!N$2:N$199,Concentrado!$A$2:$A$199,"="&amp;$A6,Concentrado!$B$2:$B$199, "=Tabasco")</f>
        <v>44059</v>
      </c>
      <c r="N6" s="10">
        <f>SUMIFS(Concentrado!O$2:O$199,Concentrado!$A$2:$A$199,"="&amp;$A6,Concentrado!$B$2:$B$199, "=Tabasco")</f>
        <v>258073</v>
      </c>
    </row>
    <row r="7" spans="1:14" x14ac:dyDescent="0.25">
      <c r="A7" s="7">
        <v>2022</v>
      </c>
      <c r="B7" s="10">
        <f>SUMIFS(Concentrado!C$2:C$199,Concentrado!$A$2:$A$199,"="&amp;$A7,Concentrado!$B$2:$B$199, "=Tabasco")</f>
        <v>145709</v>
      </c>
      <c r="C7" s="10">
        <f>SUMIFS(Concentrado!D$2:D$199,Concentrado!$A$2:$A$199,"="&amp;$A7,Concentrado!$B$2:$B$199, "=Tabasco")</f>
        <v>140</v>
      </c>
      <c r="D7" s="10">
        <f>SUMIFS(Concentrado!E$2:E$199,Concentrado!$A$2:$A$199,"="&amp;$A7,Concentrado!$B$2:$B$199, "=Tabasco")</f>
        <v>80</v>
      </c>
      <c r="E7" s="10">
        <f>SUMIFS(Concentrado!F$2:F$199,Concentrado!$A$2:$A$199,"="&amp;$A7,Concentrado!$B$2:$B$199, "=Tabasco")</f>
        <v>5</v>
      </c>
      <c r="F7" s="10">
        <f>SUMIFS(Concentrado!G$2:G$199,Concentrado!$A$2:$A$199,"="&amp;$A7,Concentrado!$B$2:$B$199, "=Tabasco")</f>
        <v>7</v>
      </c>
      <c r="G7" s="10">
        <f>SUMIFS(Concentrado!H$2:H$199,Concentrado!$A$2:$A$199,"="&amp;$A7,Concentrado!$B$2:$B$199, "=Tabasco")</f>
        <v>12</v>
      </c>
      <c r="H7" s="10">
        <f>SUMIFS(Concentrado!I$2:I$199,Concentrado!$A$2:$A$199,"="&amp;$A7,Concentrado!$B$2:$B$199, "=Tabasco")</f>
        <v>38</v>
      </c>
      <c r="I7" s="10">
        <f>SUMIFS(Concentrado!J$2:J$199,Concentrado!$A$2:$A$199,"="&amp;$A7,Concentrado!$B$2:$B$199, "=Tabasco")</f>
        <v>1</v>
      </c>
      <c r="J7" s="10">
        <f>SUMIFS(Concentrado!K$2:K$199,Concentrado!$A$2:$A$199,"="&amp;$A7,Concentrado!$B$2:$B$199, "=Tabasco")</f>
        <v>116506</v>
      </c>
      <c r="K7" s="10">
        <f>SUMIFS(Concentrado!L$2:L$199,Concentrado!$A$2:$A$199,"="&amp;$A7,Concentrado!$B$2:$B$199, "=Tabasco")</f>
        <v>25</v>
      </c>
      <c r="L7" s="10">
        <f>SUMIFS(Concentrado!M$2:M$199,Concentrado!$A$2:$A$199,"="&amp;$A7,Concentrado!$B$2:$B$199, "=Tabasco")</f>
        <v>0</v>
      </c>
      <c r="M7" s="10">
        <f>SUMIFS(Concentrado!N$2:N$199,Concentrado!$A$2:$A$199,"="&amp;$A7,Concentrado!$B$2:$B$199, "=Tabasco")</f>
        <v>24912</v>
      </c>
      <c r="N7" s="10">
        <f>SUMIFS(Concentrado!O$2:O$199,Concentrado!$A$2:$A$199,"="&amp;$A7,Concentrado!$B$2:$B$199, "=Tabasco")</f>
        <v>287435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"=Aguascalientes")</f>
        <v>34100</v>
      </c>
      <c r="C2" s="10">
        <f>SUMIFS(Concentrado!D$2:D$199,Concentrado!$A$2:$A$199,"="&amp;$A2,Concentrado!$B$2:$B$199, "=Aguascalientes")</f>
        <v>2061</v>
      </c>
      <c r="D2" s="10">
        <f>SUMIFS(Concentrado!E$2:E$199,Concentrado!$A$2:$A$199,"="&amp;$A2,Concentrado!$B$2:$B$199, "=Aguascalientes")</f>
        <v>292</v>
      </c>
      <c r="E2" s="10">
        <f>SUMIFS(Concentrado!F$2:F$199,Concentrado!$A$2:$A$199,"="&amp;$A2,Concentrado!$B$2:$B$199, "=Aguascalientes")</f>
        <v>22</v>
      </c>
      <c r="F2" s="10">
        <f>SUMIFS(Concentrado!G$2:G$199,Concentrado!$A$2:$A$199,"="&amp;$A2,Concentrado!$B$2:$B$199, "=Aguascalientes")</f>
        <v>11</v>
      </c>
      <c r="G2" s="10">
        <f>SUMIFS(Concentrado!H$2:H$199,Concentrado!$A$2:$A$199,"="&amp;$A2,Concentrado!$B$2:$B$199, "=Aguascalientes")</f>
        <v>5</v>
      </c>
      <c r="H2" s="10">
        <f>SUMIFS(Concentrado!I$2:I$199,Concentrado!$A$2:$A$199,"="&amp;$A2,Concentrado!$B$2:$B$199, "=Aguascalientes")</f>
        <v>6</v>
      </c>
      <c r="I2" s="10">
        <f>SUMIFS(Concentrado!J$2:J$199,Concentrado!$A$2:$A$199,"="&amp;$A2,Concentrado!$B$2:$B$199, "=Aguascalientes")</f>
        <v>3</v>
      </c>
      <c r="J2" s="10">
        <f>SUMIFS(Concentrado!K$2:K$199,Concentrado!$A$2:$A$199,"="&amp;$A2,Concentrado!$B$2:$B$199, "=Aguascalientes")</f>
        <v>117139</v>
      </c>
      <c r="K2" s="10">
        <f>SUMIFS(Concentrado!L$2:L$199,Concentrado!$A$2:$A$199,"="&amp;$A2,Concentrado!$B$2:$B$199, "=Aguascalientes")</f>
        <v>0</v>
      </c>
      <c r="L2" s="10">
        <f>SUMIFS(Concentrado!M$2:M$199,Concentrado!$A$2:$A$199,"="&amp;$A2,Concentrado!$B$2:$B$199, "=Aguascalientes")</f>
        <v>0</v>
      </c>
      <c r="M2" s="10">
        <f>SUMIFS(Concentrado!N$2:N$199,Concentrado!$A$2:$A$199,"="&amp;$A2,Concentrado!$B$2:$B$199, "=Aguascalientes")</f>
        <v>4044</v>
      </c>
      <c r="N2" s="10">
        <f>SUMIFS(Concentrado!O$2:O$199,Concentrado!$A$2:$A$199,"="&amp;$A2,Concentrado!$B$2:$B$199, "=Aguascalientes")</f>
        <v>157683</v>
      </c>
    </row>
    <row r="3" spans="1:14" x14ac:dyDescent="0.25">
      <c r="A3" s="7">
        <v>2018</v>
      </c>
      <c r="B3" s="10">
        <f>SUMIFS(Concentrado!C$2:C$199,Concentrado!$A$2:$A$199,"="&amp;$A3,Concentrado!$B$2:$B$199, "=Aguascalientes")</f>
        <v>31986</v>
      </c>
      <c r="C3" s="10">
        <f>SUMIFS(Concentrado!D$2:D$199,Concentrado!$A$2:$A$199,"="&amp;$A3,Concentrado!$B$2:$B$199, "=Aguascalientes")</f>
        <v>1798</v>
      </c>
      <c r="D3" s="10">
        <f>SUMIFS(Concentrado!E$2:E$199,Concentrado!$A$2:$A$199,"="&amp;$A3,Concentrado!$B$2:$B$199, "=Aguascalientes")</f>
        <v>251</v>
      </c>
      <c r="E3" s="10">
        <f>SUMIFS(Concentrado!F$2:F$199,Concentrado!$A$2:$A$199,"="&amp;$A3,Concentrado!$B$2:$B$199, "=Aguascalientes")</f>
        <v>28</v>
      </c>
      <c r="F3" s="10">
        <f>SUMIFS(Concentrado!G$2:G$199,Concentrado!$A$2:$A$199,"="&amp;$A3,Concentrado!$B$2:$B$199, "=Aguascalientes")</f>
        <v>9</v>
      </c>
      <c r="G3" s="10">
        <f>SUMIFS(Concentrado!H$2:H$199,Concentrado!$A$2:$A$199,"="&amp;$A3,Concentrado!$B$2:$B$199, "=Aguascalientes")</f>
        <v>1</v>
      </c>
      <c r="H3" s="10">
        <f>SUMIFS(Concentrado!I$2:I$199,Concentrado!$A$2:$A$199,"="&amp;$A3,Concentrado!$B$2:$B$199, "=Aguascalientes")</f>
        <v>6</v>
      </c>
      <c r="I3" s="10">
        <f>SUMIFS(Concentrado!J$2:J$199,Concentrado!$A$2:$A$199,"="&amp;$A3,Concentrado!$B$2:$B$199, "=Aguascalientes")</f>
        <v>2</v>
      </c>
      <c r="J3" s="10">
        <f>SUMIFS(Concentrado!K$2:K$199,Concentrado!$A$2:$A$199,"="&amp;$A3,Concentrado!$B$2:$B$199, "=Aguascalientes")</f>
        <v>116547</v>
      </c>
      <c r="K3" s="10">
        <f>SUMIFS(Concentrado!L$2:L$199,Concentrado!$A$2:$A$199,"="&amp;$A3,Concentrado!$B$2:$B$199, "=Aguascalientes")</f>
        <v>0</v>
      </c>
      <c r="L3" s="10">
        <f>SUMIFS(Concentrado!M$2:M$199,Concentrado!$A$2:$A$199,"="&amp;$A3,Concentrado!$B$2:$B$199, "=Aguascalientes")</f>
        <v>0</v>
      </c>
      <c r="M3" s="10">
        <f>SUMIFS(Concentrado!N$2:N$199,Concentrado!$A$2:$A$199,"="&amp;$A3,Concentrado!$B$2:$B$199, "=Aguascalientes")</f>
        <v>1859</v>
      </c>
      <c r="N3" s="10">
        <f>SUMIFS(Concentrado!O$2:O$199,Concentrado!$A$2:$A$199,"="&amp;$A3,Concentrado!$B$2:$B$199, "=Aguascalientes")</f>
        <v>152487</v>
      </c>
    </row>
    <row r="4" spans="1:14" x14ac:dyDescent="0.25">
      <c r="A4" s="7">
        <v>2019</v>
      </c>
      <c r="B4" s="10">
        <f>SUMIFS(Concentrado!C$2:C$199,Concentrado!$A$2:$A$199,"="&amp;$A4,Concentrado!$B$2:$B$199, "=Aguascalientes")</f>
        <v>31876</v>
      </c>
      <c r="C4" s="10">
        <f>SUMIFS(Concentrado!D$2:D$199,Concentrado!$A$2:$A$199,"="&amp;$A4,Concentrado!$B$2:$B$199, "=Aguascalientes")</f>
        <v>1708</v>
      </c>
      <c r="D4" s="10">
        <f>SUMIFS(Concentrado!E$2:E$199,Concentrado!$A$2:$A$199,"="&amp;$A4,Concentrado!$B$2:$B$199, "=Aguascalientes")</f>
        <v>253</v>
      </c>
      <c r="E4" s="10">
        <f>SUMIFS(Concentrado!F$2:F$199,Concentrado!$A$2:$A$199,"="&amp;$A4,Concentrado!$B$2:$B$199, "=Aguascalientes")</f>
        <v>5</v>
      </c>
      <c r="F4" s="10">
        <f>SUMIFS(Concentrado!G$2:G$199,Concentrado!$A$2:$A$199,"="&amp;$A4,Concentrado!$B$2:$B$199, "=Aguascalientes")</f>
        <v>11</v>
      </c>
      <c r="G4" s="10">
        <f>SUMIFS(Concentrado!H$2:H$199,Concentrado!$A$2:$A$199,"="&amp;$A4,Concentrado!$B$2:$B$199, "=Aguascalientes")</f>
        <v>4</v>
      </c>
      <c r="H4" s="10">
        <f>SUMIFS(Concentrado!I$2:I$199,Concentrado!$A$2:$A$199,"="&amp;$A4,Concentrado!$B$2:$B$199, "=Aguascalientes")</f>
        <v>6</v>
      </c>
      <c r="I4" s="10">
        <f>SUMIFS(Concentrado!J$2:J$199,Concentrado!$A$2:$A$199,"="&amp;$A4,Concentrado!$B$2:$B$199, "=Aguascalientes")</f>
        <v>6</v>
      </c>
      <c r="J4" s="10">
        <f>SUMIFS(Concentrado!K$2:K$199,Concentrado!$A$2:$A$199,"="&amp;$A4,Concentrado!$B$2:$B$199, "=Aguascalientes")</f>
        <v>90197</v>
      </c>
      <c r="K4" s="10">
        <f>SUMIFS(Concentrado!L$2:L$199,Concentrado!$A$2:$A$199,"="&amp;$A4,Concentrado!$B$2:$B$199, "=Aguascalientes")</f>
        <v>0</v>
      </c>
      <c r="L4" s="10">
        <f>SUMIFS(Concentrado!M$2:M$199,Concentrado!$A$2:$A$199,"="&amp;$A4,Concentrado!$B$2:$B$199, "=Aguascalientes")</f>
        <v>0</v>
      </c>
      <c r="M4" s="10">
        <f>SUMIFS(Concentrado!N$2:N$199,Concentrado!$A$2:$A$199,"="&amp;$A4,Concentrado!$B$2:$B$199, "=Aguascalientes")</f>
        <v>1694</v>
      </c>
      <c r="N4" s="10">
        <f>SUMIFS(Concentrado!O$2:O$199,Concentrado!$A$2:$A$199,"="&amp;$A4,Concentrado!$B$2:$B$199, "=Aguascalientes")</f>
        <v>125760</v>
      </c>
    </row>
    <row r="5" spans="1:14" x14ac:dyDescent="0.25">
      <c r="A5" s="7">
        <v>2020</v>
      </c>
      <c r="B5" s="10">
        <f>SUMIFS(Concentrado!C$2:C$199,Concentrado!$A$2:$A$199,"="&amp;$A5,Concentrado!$B$2:$B$199, "=Aguascalientes")</f>
        <v>53984</v>
      </c>
      <c r="C5" s="10">
        <f>SUMIFS(Concentrado!D$2:D$199,Concentrado!$A$2:$A$199,"="&amp;$A5,Concentrado!$B$2:$B$199, "=Aguascalientes")</f>
        <v>1828</v>
      </c>
      <c r="D5" s="10">
        <f>SUMIFS(Concentrado!E$2:E$199,Concentrado!$A$2:$A$199,"="&amp;$A5,Concentrado!$B$2:$B$199, "=Aguascalientes")</f>
        <v>278</v>
      </c>
      <c r="E5" s="10">
        <f>SUMIFS(Concentrado!F$2:F$199,Concentrado!$A$2:$A$199,"="&amp;$A5,Concentrado!$B$2:$B$199, "=Aguascalientes")</f>
        <v>32</v>
      </c>
      <c r="F5" s="10">
        <f>SUMIFS(Concentrado!G$2:G$199,Concentrado!$A$2:$A$199,"="&amp;$A5,Concentrado!$B$2:$B$199, "=Aguascalientes")</f>
        <v>18</v>
      </c>
      <c r="G5" s="10">
        <f>SUMIFS(Concentrado!H$2:H$199,Concentrado!$A$2:$A$199,"="&amp;$A5,Concentrado!$B$2:$B$199, "=Aguascalientes")</f>
        <v>2</v>
      </c>
      <c r="H5" s="10">
        <f>SUMIFS(Concentrado!I$2:I$199,Concentrado!$A$2:$A$199,"="&amp;$A5,Concentrado!$B$2:$B$199, "=Aguascalientes")</f>
        <v>3</v>
      </c>
      <c r="I5" s="10">
        <f>SUMIFS(Concentrado!J$2:J$199,Concentrado!$A$2:$A$199,"="&amp;$A5,Concentrado!$B$2:$B$199, "=Aguascalientes")</f>
        <v>5</v>
      </c>
      <c r="J5" s="10">
        <f>SUMIFS(Concentrado!K$2:K$199,Concentrado!$A$2:$A$199,"="&amp;$A5,Concentrado!$B$2:$B$199, "=Aguascalientes")</f>
        <v>30611</v>
      </c>
      <c r="K5" s="10">
        <f>SUMIFS(Concentrado!L$2:L$199,Concentrado!$A$2:$A$199,"="&amp;$A5,Concentrado!$B$2:$B$199, "=Aguascalientes")</f>
        <v>0</v>
      </c>
      <c r="L5" s="10">
        <f>SUMIFS(Concentrado!M$2:M$199,Concentrado!$A$2:$A$199,"="&amp;$A5,Concentrado!$B$2:$B$199, "=Aguascalientes")</f>
        <v>0</v>
      </c>
      <c r="M5" s="10">
        <f>SUMIFS(Concentrado!N$2:N$199,Concentrado!$A$2:$A$199,"="&amp;$A5,Concentrado!$B$2:$B$199, "=Aguascalientes")</f>
        <v>2587</v>
      </c>
      <c r="N5" s="10">
        <f>SUMIFS(Concentrado!O$2:O$199,Concentrado!$A$2:$A$199,"="&amp;$A5,Concentrado!$B$2:$B$199, "=Aguascalientes")</f>
        <v>89348</v>
      </c>
    </row>
    <row r="6" spans="1:14" x14ac:dyDescent="0.25">
      <c r="A6" s="7">
        <v>2021</v>
      </c>
      <c r="B6" s="10">
        <f>SUMIFS(Concentrado!C$2:C$199,Concentrado!$A$2:$A$199,"="&amp;$A6,Concentrado!$B$2:$B$199, "=Aguascalientes")</f>
        <v>80175</v>
      </c>
      <c r="C6" s="10">
        <f>SUMIFS(Concentrado!D$2:D$199,Concentrado!$A$2:$A$199,"="&amp;$A6,Concentrado!$B$2:$B$199, "=Aguascalientes")</f>
        <v>1727</v>
      </c>
      <c r="D6" s="10">
        <f>SUMIFS(Concentrado!E$2:E$199,Concentrado!$A$2:$A$199,"="&amp;$A6,Concentrado!$B$2:$B$199, "=Aguascalientes")</f>
        <v>265</v>
      </c>
      <c r="E6" s="10">
        <f>SUMIFS(Concentrado!F$2:F$199,Concentrado!$A$2:$A$199,"="&amp;$A6,Concentrado!$B$2:$B$199, "=Aguascalientes")</f>
        <v>34</v>
      </c>
      <c r="F6" s="10">
        <f>SUMIFS(Concentrado!G$2:G$199,Concentrado!$A$2:$A$199,"="&amp;$A6,Concentrado!$B$2:$B$199, "=Aguascalientes")</f>
        <v>23</v>
      </c>
      <c r="G6" s="10">
        <f>SUMIFS(Concentrado!H$2:H$199,Concentrado!$A$2:$A$199,"="&amp;$A6,Concentrado!$B$2:$B$199, "=Aguascalientes")</f>
        <v>2</v>
      </c>
      <c r="H6" s="10">
        <f>SUMIFS(Concentrado!I$2:I$199,Concentrado!$A$2:$A$199,"="&amp;$A6,Concentrado!$B$2:$B$199, "=Aguascalientes")</f>
        <v>8</v>
      </c>
      <c r="I6" s="10">
        <f>SUMIFS(Concentrado!J$2:J$199,Concentrado!$A$2:$A$199,"="&amp;$A6,Concentrado!$B$2:$B$199, "=Aguascalientes")</f>
        <v>1</v>
      </c>
      <c r="J6" s="10">
        <f>SUMIFS(Concentrado!K$2:K$199,Concentrado!$A$2:$A$199,"="&amp;$A6,Concentrado!$B$2:$B$199, "=Aguascalientes")</f>
        <v>7591</v>
      </c>
      <c r="K6" s="10">
        <f>SUMIFS(Concentrado!L$2:L$199,Concentrado!$A$2:$A$199,"="&amp;$A6,Concentrado!$B$2:$B$199, "=Aguascalientes")</f>
        <v>0</v>
      </c>
      <c r="L6" s="10">
        <f>SUMIFS(Concentrado!M$2:M$199,Concentrado!$A$2:$A$199,"="&amp;$A6,Concentrado!$B$2:$B$199, "=Aguascalientes")</f>
        <v>0</v>
      </c>
      <c r="M6" s="10">
        <f>SUMIFS(Concentrado!N$2:N$199,Concentrado!$A$2:$A$199,"="&amp;$A6,Concentrado!$B$2:$B$199, "=Aguascalientes")</f>
        <v>4441</v>
      </c>
      <c r="N6" s="10">
        <f>SUMIFS(Concentrado!O$2:O$199,Concentrado!$A$2:$A$199,"="&amp;$A6,Concentrado!$B$2:$B$199, "=Aguascalientes")</f>
        <v>94267</v>
      </c>
    </row>
    <row r="7" spans="1:14" x14ac:dyDescent="0.25">
      <c r="A7" s="7">
        <v>2022</v>
      </c>
      <c r="B7" s="10">
        <f>SUMIFS(Concentrado!C$2:C$199,Concentrado!$A$2:$A$199,"="&amp;$A7,Concentrado!$B$2:$B$199, "=Aguascalientes")</f>
        <v>65593</v>
      </c>
      <c r="C7" s="10">
        <f>SUMIFS(Concentrado!D$2:D$199,Concentrado!$A$2:$A$199,"="&amp;$A7,Concentrado!$B$2:$B$199, "=Aguascalientes")</f>
        <v>3351</v>
      </c>
      <c r="D7" s="10">
        <f>SUMIFS(Concentrado!E$2:E$199,Concentrado!$A$2:$A$199,"="&amp;$A7,Concentrado!$B$2:$B$199, "=Aguascalientes")</f>
        <v>474</v>
      </c>
      <c r="E7" s="10">
        <f>SUMIFS(Concentrado!F$2:F$199,Concentrado!$A$2:$A$199,"="&amp;$A7,Concentrado!$B$2:$B$199, "=Aguascalientes")</f>
        <v>2</v>
      </c>
      <c r="F7" s="10">
        <f>SUMIFS(Concentrado!G$2:G$199,Concentrado!$A$2:$A$199,"="&amp;$A7,Concentrado!$B$2:$B$199, "=Aguascalientes")</f>
        <v>17</v>
      </c>
      <c r="G7" s="10">
        <f>SUMIFS(Concentrado!H$2:H$199,Concentrado!$A$2:$A$199,"="&amp;$A7,Concentrado!$B$2:$B$199, "=Aguascalientes")</f>
        <v>0</v>
      </c>
      <c r="H7" s="10">
        <f>SUMIFS(Concentrado!I$2:I$199,Concentrado!$A$2:$A$199,"="&amp;$A7,Concentrado!$B$2:$B$199, "=Aguascalientes")</f>
        <v>0</v>
      </c>
      <c r="I7" s="10">
        <f>SUMIFS(Concentrado!J$2:J$199,Concentrado!$A$2:$A$199,"="&amp;$A7,Concentrado!$B$2:$B$199, "=Aguascalientes")</f>
        <v>0</v>
      </c>
      <c r="J7" s="10">
        <f>SUMIFS(Concentrado!K$2:K$199,Concentrado!$A$2:$A$199,"="&amp;$A7,Concentrado!$B$2:$B$199, "=Aguascalientes")</f>
        <v>1871</v>
      </c>
      <c r="K7" s="10">
        <f>SUMIFS(Concentrado!L$2:L$199,Concentrado!$A$2:$A$199,"="&amp;$A7,Concentrado!$B$2:$B$199, "=Aguascalientes")</f>
        <v>0</v>
      </c>
      <c r="L7" s="10">
        <f>SUMIFS(Concentrado!M$2:M$199,Concentrado!$A$2:$A$199,"="&amp;$A7,Concentrado!$B$2:$B$199, "=Aguascalientes")</f>
        <v>0</v>
      </c>
      <c r="M7" s="10">
        <f>SUMIFS(Concentrado!N$2:N$199,Concentrado!$A$2:$A$199,"="&amp;$A7,Concentrado!$B$2:$B$199, "=Aguascalientes")</f>
        <v>6497</v>
      </c>
      <c r="N7" s="10">
        <f>SUMIFS(Concentrado!O$2:O$199,Concentrado!$A$2:$A$199,"="&amp;$A7,Concentrado!$B$2:$B$199, "=Aguascalientes")</f>
        <v>77805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"=Tamaulipas")</f>
        <v>44827</v>
      </c>
      <c r="C2" s="10">
        <f>SUMIFS(Concentrado!D$2:D$199,Concentrado!$A$2:$A$199,"="&amp;$A2,Concentrado!$B$2:$B$199, "=Tamaulipas")</f>
        <v>1630</v>
      </c>
      <c r="D2" s="10">
        <f>SUMIFS(Concentrado!E$2:E$199,Concentrado!$A$2:$A$199,"="&amp;$A2,Concentrado!$B$2:$B$199, "=Tamaulipas")</f>
        <v>1030</v>
      </c>
      <c r="E2" s="10">
        <f>SUMIFS(Concentrado!F$2:F$199,Concentrado!$A$2:$A$199,"="&amp;$A2,Concentrado!$B$2:$B$199, "=Tamaulipas")</f>
        <v>75</v>
      </c>
      <c r="F2" s="10">
        <f>SUMIFS(Concentrado!G$2:G$199,Concentrado!$A$2:$A$199,"="&amp;$A2,Concentrado!$B$2:$B$199, "=Tamaulipas")</f>
        <v>60</v>
      </c>
      <c r="G2" s="10">
        <f>SUMIFS(Concentrado!H$2:H$199,Concentrado!$A$2:$A$199,"="&amp;$A2,Concentrado!$B$2:$B$199, "=Tamaulipas")</f>
        <v>17</v>
      </c>
      <c r="H2" s="10">
        <f>SUMIFS(Concentrado!I$2:I$199,Concentrado!$A$2:$A$199,"="&amp;$A2,Concentrado!$B$2:$B$199, "=Tamaulipas")</f>
        <v>10304</v>
      </c>
      <c r="I2" s="10">
        <f>SUMIFS(Concentrado!J$2:J$199,Concentrado!$A$2:$A$199,"="&amp;$A2,Concentrado!$B$2:$B$199, "=Tamaulipas")</f>
        <v>226</v>
      </c>
      <c r="J2" s="10">
        <f>SUMIFS(Concentrado!K$2:K$199,Concentrado!$A$2:$A$199,"="&amp;$A2,Concentrado!$B$2:$B$199, "=Tamaulipas")</f>
        <v>142409</v>
      </c>
      <c r="K2" s="10">
        <f>SUMIFS(Concentrado!L$2:L$199,Concentrado!$A$2:$A$199,"="&amp;$A2,Concentrado!$B$2:$B$199, "=Tamaulipas")</f>
        <v>3</v>
      </c>
      <c r="L2" s="10">
        <f>SUMIFS(Concentrado!M$2:M$199,Concentrado!$A$2:$A$199,"="&amp;$A2,Concentrado!$B$2:$B$199, "=Tamaulipas")</f>
        <v>0</v>
      </c>
      <c r="M2" s="10">
        <f>SUMIFS(Concentrado!N$2:N$199,Concentrado!$A$2:$A$199,"="&amp;$A2,Concentrado!$B$2:$B$199, "=Tamaulipas")</f>
        <v>61534</v>
      </c>
      <c r="N2" s="10">
        <f>SUMIFS(Concentrado!O$2:O$199,Concentrado!$A$2:$A$199,"="&amp;$A2,Concentrado!$B$2:$B$199, "=Tamaulipas")</f>
        <v>262115</v>
      </c>
    </row>
    <row r="3" spans="1:14" x14ac:dyDescent="0.25">
      <c r="A3" s="7">
        <v>2018</v>
      </c>
      <c r="B3" s="10">
        <f>SUMIFS(Concentrado!C$2:C$199,Concentrado!$A$2:$A$199,"="&amp;$A3,Concentrado!$B$2:$B$199, "=Tamaulipas")</f>
        <v>28637</v>
      </c>
      <c r="C3" s="10">
        <f>SUMIFS(Concentrado!D$2:D$199,Concentrado!$A$2:$A$199,"="&amp;$A3,Concentrado!$B$2:$B$199, "=Tamaulipas")</f>
        <v>2136</v>
      </c>
      <c r="D3" s="10">
        <f>SUMIFS(Concentrado!E$2:E$199,Concentrado!$A$2:$A$199,"="&amp;$A3,Concentrado!$B$2:$B$199, "=Tamaulipas")</f>
        <v>1227</v>
      </c>
      <c r="E3" s="10">
        <f>SUMIFS(Concentrado!F$2:F$199,Concentrado!$A$2:$A$199,"="&amp;$A3,Concentrado!$B$2:$B$199, "=Tamaulipas")</f>
        <v>74</v>
      </c>
      <c r="F3" s="10">
        <f>SUMIFS(Concentrado!G$2:G$199,Concentrado!$A$2:$A$199,"="&amp;$A3,Concentrado!$B$2:$B$199, "=Tamaulipas")</f>
        <v>77</v>
      </c>
      <c r="G3" s="10">
        <f>SUMIFS(Concentrado!H$2:H$199,Concentrado!$A$2:$A$199,"="&amp;$A3,Concentrado!$B$2:$B$199, "=Tamaulipas")</f>
        <v>16</v>
      </c>
      <c r="H3" s="10">
        <f>SUMIFS(Concentrado!I$2:I$199,Concentrado!$A$2:$A$199,"="&amp;$A3,Concentrado!$B$2:$B$199, "=Tamaulipas")</f>
        <v>10603</v>
      </c>
      <c r="I3" s="10">
        <f>SUMIFS(Concentrado!J$2:J$199,Concentrado!$A$2:$A$199,"="&amp;$A3,Concentrado!$B$2:$B$199, "=Tamaulipas")</f>
        <v>106</v>
      </c>
      <c r="J3" s="10">
        <f>SUMIFS(Concentrado!K$2:K$199,Concentrado!$A$2:$A$199,"="&amp;$A3,Concentrado!$B$2:$B$199, "=Tamaulipas")</f>
        <v>151934</v>
      </c>
      <c r="K3" s="10">
        <f>SUMIFS(Concentrado!L$2:L$199,Concentrado!$A$2:$A$199,"="&amp;$A3,Concentrado!$B$2:$B$199, "=Tamaulipas")</f>
        <v>269</v>
      </c>
      <c r="L3" s="10">
        <f>SUMIFS(Concentrado!M$2:M$199,Concentrado!$A$2:$A$199,"="&amp;$A3,Concentrado!$B$2:$B$199, "=Tamaulipas")</f>
        <v>0</v>
      </c>
      <c r="M3" s="10">
        <f>SUMIFS(Concentrado!N$2:N$199,Concentrado!$A$2:$A$199,"="&amp;$A3,Concentrado!$B$2:$B$199, "=Tamaulipas")</f>
        <v>58787</v>
      </c>
      <c r="N3" s="10">
        <f>SUMIFS(Concentrado!O$2:O$199,Concentrado!$A$2:$A$199,"="&amp;$A3,Concentrado!$B$2:$B$199, "=Tamaulipas")</f>
        <v>253866</v>
      </c>
    </row>
    <row r="4" spans="1:14" x14ac:dyDescent="0.25">
      <c r="A4" s="7">
        <v>2019</v>
      </c>
      <c r="B4" s="10">
        <f>SUMIFS(Concentrado!C$2:C$199,Concentrado!$A$2:$A$199,"="&amp;$A4,Concentrado!$B$2:$B$199, "=Tamaulipas")</f>
        <v>23834</v>
      </c>
      <c r="C4" s="10">
        <f>SUMIFS(Concentrado!D$2:D$199,Concentrado!$A$2:$A$199,"="&amp;$A4,Concentrado!$B$2:$B$199, "=Tamaulipas")</f>
        <v>2338</v>
      </c>
      <c r="D4" s="10">
        <f>SUMIFS(Concentrado!E$2:E$199,Concentrado!$A$2:$A$199,"="&amp;$A4,Concentrado!$B$2:$B$199, "=Tamaulipas")</f>
        <v>1105</v>
      </c>
      <c r="E4" s="10">
        <f>SUMIFS(Concentrado!F$2:F$199,Concentrado!$A$2:$A$199,"="&amp;$A4,Concentrado!$B$2:$B$199, "=Tamaulipas")</f>
        <v>70</v>
      </c>
      <c r="F4" s="10">
        <f>SUMIFS(Concentrado!G$2:G$199,Concentrado!$A$2:$A$199,"="&amp;$A4,Concentrado!$B$2:$B$199, "=Tamaulipas")</f>
        <v>36</v>
      </c>
      <c r="G4" s="10">
        <f>SUMIFS(Concentrado!H$2:H$199,Concentrado!$A$2:$A$199,"="&amp;$A4,Concentrado!$B$2:$B$199, "=Tamaulipas")</f>
        <v>11</v>
      </c>
      <c r="H4" s="10">
        <f>SUMIFS(Concentrado!I$2:I$199,Concentrado!$A$2:$A$199,"="&amp;$A4,Concentrado!$B$2:$B$199, "=Tamaulipas")</f>
        <v>11435</v>
      </c>
      <c r="I4" s="10">
        <f>SUMIFS(Concentrado!J$2:J$199,Concentrado!$A$2:$A$199,"="&amp;$A4,Concentrado!$B$2:$B$199, "=Tamaulipas")</f>
        <v>162</v>
      </c>
      <c r="J4" s="10">
        <f>SUMIFS(Concentrado!K$2:K$199,Concentrado!$A$2:$A$199,"="&amp;$A4,Concentrado!$B$2:$B$199, "=Tamaulipas")</f>
        <v>144111</v>
      </c>
      <c r="K4" s="10">
        <f>SUMIFS(Concentrado!L$2:L$199,Concentrado!$A$2:$A$199,"="&amp;$A4,Concentrado!$B$2:$B$199, "=Tamaulipas")</f>
        <v>51</v>
      </c>
      <c r="L4" s="10">
        <f>SUMIFS(Concentrado!M$2:M$199,Concentrado!$A$2:$A$199,"="&amp;$A4,Concentrado!$B$2:$B$199, "=Tamaulipas")</f>
        <v>0</v>
      </c>
      <c r="M4" s="10">
        <f>SUMIFS(Concentrado!N$2:N$199,Concentrado!$A$2:$A$199,"="&amp;$A4,Concentrado!$B$2:$B$199, "=Tamaulipas")</f>
        <v>65328</v>
      </c>
      <c r="N4" s="10">
        <f>SUMIFS(Concentrado!O$2:O$199,Concentrado!$A$2:$A$199,"="&amp;$A4,Concentrado!$B$2:$B$199, "=Tamaulipas")</f>
        <v>248481</v>
      </c>
    </row>
    <row r="5" spans="1:14" x14ac:dyDescent="0.25">
      <c r="A5" s="7">
        <v>2020</v>
      </c>
      <c r="B5" s="10">
        <f>SUMIFS(Concentrado!C$2:C$199,Concentrado!$A$2:$A$199,"="&amp;$A5,Concentrado!$B$2:$B$199, "=Tamaulipas")</f>
        <v>32352</v>
      </c>
      <c r="C5" s="10">
        <f>SUMIFS(Concentrado!D$2:D$199,Concentrado!$A$2:$A$199,"="&amp;$A5,Concentrado!$B$2:$B$199, "=Tamaulipas")</f>
        <v>1628</v>
      </c>
      <c r="D5" s="10">
        <f>SUMIFS(Concentrado!E$2:E$199,Concentrado!$A$2:$A$199,"="&amp;$A5,Concentrado!$B$2:$B$199, "=Tamaulipas")</f>
        <v>913</v>
      </c>
      <c r="E5" s="10">
        <f>SUMIFS(Concentrado!F$2:F$199,Concentrado!$A$2:$A$199,"="&amp;$A5,Concentrado!$B$2:$B$199, "=Tamaulipas")</f>
        <v>59</v>
      </c>
      <c r="F5" s="10">
        <f>SUMIFS(Concentrado!G$2:G$199,Concentrado!$A$2:$A$199,"="&amp;$A5,Concentrado!$B$2:$B$199, "=Tamaulipas")</f>
        <v>32</v>
      </c>
      <c r="G5" s="10">
        <f>SUMIFS(Concentrado!H$2:H$199,Concentrado!$A$2:$A$199,"="&amp;$A5,Concentrado!$B$2:$B$199, "=Tamaulipas")</f>
        <v>3</v>
      </c>
      <c r="H5" s="10">
        <f>SUMIFS(Concentrado!I$2:I$199,Concentrado!$A$2:$A$199,"="&amp;$A5,Concentrado!$B$2:$B$199, "=Tamaulipas")</f>
        <v>9234</v>
      </c>
      <c r="I5" s="10">
        <f>SUMIFS(Concentrado!J$2:J$199,Concentrado!$A$2:$A$199,"="&amp;$A5,Concentrado!$B$2:$B$199, "=Tamaulipas")</f>
        <v>189</v>
      </c>
      <c r="J5" s="10">
        <f>SUMIFS(Concentrado!K$2:K$199,Concentrado!$A$2:$A$199,"="&amp;$A5,Concentrado!$B$2:$B$199, "=Tamaulipas")</f>
        <v>36624</v>
      </c>
      <c r="K5" s="10">
        <f>SUMIFS(Concentrado!L$2:L$199,Concentrado!$A$2:$A$199,"="&amp;$A5,Concentrado!$B$2:$B$199, "=Tamaulipas")</f>
        <v>1</v>
      </c>
      <c r="L5" s="10">
        <f>SUMIFS(Concentrado!M$2:M$199,Concentrado!$A$2:$A$199,"="&amp;$A5,Concentrado!$B$2:$B$199, "=Tamaulipas")</f>
        <v>1051</v>
      </c>
      <c r="M5" s="10">
        <f>SUMIFS(Concentrado!N$2:N$199,Concentrado!$A$2:$A$199,"="&amp;$A5,Concentrado!$B$2:$B$199, "=Tamaulipas")</f>
        <v>53815</v>
      </c>
      <c r="N5" s="10">
        <f>SUMIFS(Concentrado!O$2:O$199,Concentrado!$A$2:$A$199,"="&amp;$A5,Concentrado!$B$2:$B$199, "=Tamaulipas")</f>
        <v>135901</v>
      </c>
    </row>
    <row r="6" spans="1:14" x14ac:dyDescent="0.25">
      <c r="A6" s="7">
        <v>2021</v>
      </c>
      <c r="B6" s="10">
        <f>SUMIFS(Concentrado!C$2:C$199,Concentrado!$A$2:$A$199,"="&amp;$A6,Concentrado!$B$2:$B$199, "=Tamaulipas")</f>
        <v>34597</v>
      </c>
      <c r="C6" s="10">
        <f>SUMIFS(Concentrado!D$2:D$199,Concentrado!$A$2:$A$199,"="&amp;$A6,Concentrado!$B$2:$B$199, "=Tamaulipas")</f>
        <v>1227</v>
      </c>
      <c r="D6" s="10">
        <f>SUMIFS(Concentrado!E$2:E$199,Concentrado!$A$2:$A$199,"="&amp;$A6,Concentrado!$B$2:$B$199, "=Tamaulipas")</f>
        <v>494</v>
      </c>
      <c r="E6" s="10">
        <f>SUMIFS(Concentrado!F$2:F$199,Concentrado!$A$2:$A$199,"="&amp;$A6,Concentrado!$B$2:$B$199, "=Tamaulipas")</f>
        <v>2</v>
      </c>
      <c r="F6" s="10">
        <f>SUMIFS(Concentrado!G$2:G$199,Concentrado!$A$2:$A$199,"="&amp;$A6,Concentrado!$B$2:$B$199, "=Tamaulipas")</f>
        <v>28</v>
      </c>
      <c r="G6" s="10">
        <f>SUMIFS(Concentrado!H$2:H$199,Concentrado!$A$2:$A$199,"="&amp;$A6,Concentrado!$B$2:$B$199, "=Tamaulipas")</f>
        <v>5</v>
      </c>
      <c r="H6" s="10">
        <f>SUMIFS(Concentrado!I$2:I$199,Concentrado!$A$2:$A$199,"="&amp;$A6,Concentrado!$B$2:$B$199, "=Tamaulipas")</f>
        <v>3442</v>
      </c>
      <c r="I6" s="10">
        <f>SUMIFS(Concentrado!J$2:J$199,Concentrado!$A$2:$A$199,"="&amp;$A6,Concentrado!$B$2:$B$199, "=Tamaulipas")</f>
        <v>54</v>
      </c>
      <c r="J6" s="10">
        <f>SUMIFS(Concentrado!K$2:K$199,Concentrado!$A$2:$A$199,"="&amp;$A6,Concentrado!$B$2:$B$199, "=Tamaulipas")</f>
        <v>64017</v>
      </c>
      <c r="K6" s="10">
        <f>SUMIFS(Concentrado!L$2:L$199,Concentrado!$A$2:$A$199,"="&amp;$A6,Concentrado!$B$2:$B$199, "=Tamaulipas")</f>
        <v>30</v>
      </c>
      <c r="L6" s="10">
        <f>SUMIFS(Concentrado!M$2:M$199,Concentrado!$A$2:$A$199,"="&amp;$A6,Concentrado!$B$2:$B$199, "=Tamaulipas")</f>
        <v>0</v>
      </c>
      <c r="M6" s="10">
        <f>SUMIFS(Concentrado!N$2:N$199,Concentrado!$A$2:$A$199,"="&amp;$A6,Concentrado!$B$2:$B$199, "=Tamaulipas")</f>
        <v>16771</v>
      </c>
      <c r="N6" s="10">
        <f>SUMIFS(Concentrado!O$2:O$199,Concentrado!$A$2:$A$199,"="&amp;$A6,Concentrado!$B$2:$B$199, "=Tamaulipas")</f>
        <v>120667</v>
      </c>
    </row>
    <row r="7" spans="1:14" x14ac:dyDescent="0.25">
      <c r="A7" s="7">
        <v>2022</v>
      </c>
      <c r="B7" s="10">
        <f>SUMIFS(Concentrado!C$2:C$199,Concentrado!$A$2:$A$199,"="&amp;$A7,Concentrado!$B$2:$B$199, "=Tamaulipas")</f>
        <v>36627</v>
      </c>
      <c r="C7" s="10">
        <f>SUMIFS(Concentrado!D$2:D$199,Concentrado!$A$2:$A$199,"="&amp;$A7,Concentrado!$B$2:$B$199, "=Tamaulipas")</f>
        <v>1157</v>
      </c>
      <c r="D7" s="10">
        <f>SUMIFS(Concentrado!E$2:E$199,Concentrado!$A$2:$A$199,"="&amp;$A7,Concentrado!$B$2:$B$199, "=Tamaulipas")</f>
        <v>435</v>
      </c>
      <c r="E7" s="10">
        <f>SUMIFS(Concentrado!F$2:F$199,Concentrado!$A$2:$A$199,"="&amp;$A7,Concentrado!$B$2:$B$199, "=Tamaulipas")</f>
        <v>1</v>
      </c>
      <c r="F7" s="10">
        <f>SUMIFS(Concentrado!G$2:G$199,Concentrado!$A$2:$A$199,"="&amp;$A7,Concentrado!$B$2:$B$199, "=Tamaulipas")</f>
        <v>15</v>
      </c>
      <c r="G7" s="10">
        <f>SUMIFS(Concentrado!H$2:H$199,Concentrado!$A$2:$A$199,"="&amp;$A7,Concentrado!$B$2:$B$199, "=Tamaulipas")</f>
        <v>10</v>
      </c>
      <c r="H7" s="10">
        <f>SUMIFS(Concentrado!I$2:I$199,Concentrado!$A$2:$A$199,"="&amp;$A7,Concentrado!$B$2:$B$199, "=Tamaulipas")</f>
        <v>3982</v>
      </c>
      <c r="I7" s="10">
        <f>SUMIFS(Concentrado!J$2:J$199,Concentrado!$A$2:$A$199,"="&amp;$A7,Concentrado!$B$2:$B$199, "=Tamaulipas")</f>
        <v>16</v>
      </c>
      <c r="J7" s="10">
        <f>SUMIFS(Concentrado!K$2:K$199,Concentrado!$A$2:$A$199,"="&amp;$A7,Concentrado!$B$2:$B$199, "=Tamaulipas")</f>
        <v>72744</v>
      </c>
      <c r="K7" s="10">
        <f>SUMIFS(Concentrado!L$2:L$199,Concentrado!$A$2:$A$199,"="&amp;$A7,Concentrado!$B$2:$B$199, "=Tamaulipas")</f>
        <v>6</v>
      </c>
      <c r="L7" s="10">
        <f>SUMIFS(Concentrado!M$2:M$199,Concentrado!$A$2:$A$199,"="&amp;$A7,Concentrado!$B$2:$B$199, "=Tamaulipas")</f>
        <v>0</v>
      </c>
      <c r="M7" s="10">
        <f>SUMIFS(Concentrado!N$2:N$199,Concentrado!$A$2:$A$199,"="&amp;$A7,Concentrado!$B$2:$B$199, "=Tamaulipas")</f>
        <v>15854</v>
      </c>
      <c r="N7" s="10">
        <f>SUMIFS(Concentrado!O$2:O$199,Concentrado!$A$2:$A$199,"="&amp;$A7,Concentrado!$B$2:$B$199, "=Tamaulipas")</f>
        <v>130847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"=Tlaxcala")</f>
        <v>26143</v>
      </c>
      <c r="C2" s="10">
        <f>SUMIFS(Concentrado!D$2:D$199,Concentrado!$A$2:$A$199,"="&amp;$A2,Concentrado!$B$2:$B$199, "=Tlaxcala")</f>
        <v>18</v>
      </c>
      <c r="D2" s="10">
        <f>SUMIFS(Concentrado!E$2:E$199,Concentrado!$A$2:$A$199,"="&amp;$A2,Concentrado!$B$2:$B$199, "=Tlaxcala")</f>
        <v>32</v>
      </c>
      <c r="E2" s="10">
        <f>SUMIFS(Concentrado!F$2:F$199,Concentrado!$A$2:$A$199,"="&amp;$A2,Concentrado!$B$2:$B$199, "=Tlaxcala")</f>
        <v>5</v>
      </c>
      <c r="F2" s="10">
        <f>SUMIFS(Concentrado!G$2:G$199,Concentrado!$A$2:$A$199,"="&amp;$A2,Concentrado!$B$2:$B$199, "=Tlaxcala")</f>
        <v>3</v>
      </c>
      <c r="G2" s="10">
        <f>SUMIFS(Concentrado!H$2:H$199,Concentrado!$A$2:$A$199,"="&amp;$A2,Concentrado!$B$2:$B$199, "=Tlaxcala")</f>
        <v>0</v>
      </c>
      <c r="H2" s="10">
        <f>SUMIFS(Concentrado!I$2:I$199,Concentrado!$A$2:$A$199,"="&amp;$A2,Concentrado!$B$2:$B$199, "=Tlaxcala")</f>
        <v>3</v>
      </c>
      <c r="I2" s="10">
        <f>SUMIFS(Concentrado!J$2:J$199,Concentrado!$A$2:$A$199,"="&amp;$A2,Concentrado!$B$2:$B$199, "=Tlaxcala")</f>
        <v>36</v>
      </c>
      <c r="J2" s="10">
        <f>SUMIFS(Concentrado!K$2:K$199,Concentrado!$A$2:$A$199,"="&amp;$A2,Concentrado!$B$2:$B$199, "=Tlaxcala")</f>
        <v>66697</v>
      </c>
      <c r="K2" s="10">
        <f>SUMIFS(Concentrado!L$2:L$199,Concentrado!$A$2:$A$199,"="&amp;$A2,Concentrado!$B$2:$B$199, "=Tlaxcala")</f>
        <v>0</v>
      </c>
      <c r="L2" s="10">
        <f>SUMIFS(Concentrado!M$2:M$199,Concentrado!$A$2:$A$199,"="&amp;$A2,Concentrado!$B$2:$B$199, "=Tlaxcala")</f>
        <v>0</v>
      </c>
      <c r="M2" s="10">
        <f>SUMIFS(Concentrado!N$2:N$199,Concentrado!$A$2:$A$199,"="&amp;$A2,Concentrado!$B$2:$B$199, "=Tlaxcala")</f>
        <v>12208</v>
      </c>
      <c r="N2" s="10">
        <f>SUMIFS(Concentrado!O$2:O$199,Concentrado!$A$2:$A$199,"="&amp;$A2,Concentrado!$B$2:$B$199, "=Tlaxcala")</f>
        <v>105145</v>
      </c>
    </row>
    <row r="3" spans="1:14" x14ac:dyDescent="0.25">
      <c r="A3" s="7">
        <v>2018</v>
      </c>
      <c r="B3" s="10">
        <f>SUMIFS(Concentrado!C$2:C$199,Concentrado!$A$2:$A$199,"="&amp;$A3,Concentrado!$B$2:$B$199, "=Tlaxcala")</f>
        <v>33353</v>
      </c>
      <c r="C3" s="10">
        <f>SUMIFS(Concentrado!D$2:D$199,Concentrado!$A$2:$A$199,"="&amp;$A3,Concentrado!$B$2:$B$199, "=Tlaxcala")</f>
        <v>3</v>
      </c>
      <c r="D3" s="10">
        <f>SUMIFS(Concentrado!E$2:E$199,Concentrado!$A$2:$A$199,"="&amp;$A3,Concentrado!$B$2:$B$199, "=Tlaxcala")</f>
        <v>4</v>
      </c>
      <c r="E3" s="10">
        <f>SUMIFS(Concentrado!F$2:F$199,Concentrado!$A$2:$A$199,"="&amp;$A3,Concentrado!$B$2:$B$199, "=Tlaxcala")</f>
        <v>0</v>
      </c>
      <c r="F3" s="10">
        <f>SUMIFS(Concentrado!G$2:G$199,Concentrado!$A$2:$A$199,"="&amp;$A3,Concentrado!$B$2:$B$199, "=Tlaxcala")</f>
        <v>0</v>
      </c>
      <c r="G3" s="10">
        <f>SUMIFS(Concentrado!H$2:H$199,Concentrado!$A$2:$A$199,"="&amp;$A3,Concentrado!$B$2:$B$199, "=Tlaxcala")</f>
        <v>0</v>
      </c>
      <c r="H3" s="10">
        <f>SUMIFS(Concentrado!I$2:I$199,Concentrado!$A$2:$A$199,"="&amp;$A3,Concentrado!$B$2:$B$199, "=Tlaxcala")</f>
        <v>0</v>
      </c>
      <c r="I3" s="10">
        <f>SUMIFS(Concentrado!J$2:J$199,Concentrado!$A$2:$A$199,"="&amp;$A3,Concentrado!$B$2:$B$199, "=Tlaxcala")</f>
        <v>9</v>
      </c>
      <c r="J3" s="10">
        <f>SUMIFS(Concentrado!K$2:K$199,Concentrado!$A$2:$A$199,"="&amp;$A3,Concentrado!$B$2:$B$199, "=Tlaxcala")</f>
        <v>64080</v>
      </c>
      <c r="K3" s="10">
        <f>SUMIFS(Concentrado!L$2:L$199,Concentrado!$A$2:$A$199,"="&amp;$A3,Concentrado!$B$2:$B$199, "=Tlaxcala")</f>
        <v>2</v>
      </c>
      <c r="L3" s="10">
        <f>SUMIFS(Concentrado!M$2:M$199,Concentrado!$A$2:$A$199,"="&amp;$A3,Concentrado!$B$2:$B$199, "=Tlaxcala")</f>
        <v>0</v>
      </c>
      <c r="M3" s="10">
        <f>SUMIFS(Concentrado!N$2:N$199,Concentrado!$A$2:$A$199,"="&amp;$A3,Concentrado!$B$2:$B$199, "=Tlaxcala")</f>
        <v>553</v>
      </c>
      <c r="N3" s="10">
        <f>SUMIFS(Concentrado!O$2:O$199,Concentrado!$A$2:$A$199,"="&amp;$A3,Concentrado!$B$2:$B$199, "=Tlaxcala")</f>
        <v>98004</v>
      </c>
    </row>
    <row r="4" spans="1:14" x14ac:dyDescent="0.25">
      <c r="A4" s="7">
        <v>2019</v>
      </c>
      <c r="B4" s="10">
        <f>SUMIFS(Concentrado!C$2:C$199,Concentrado!$A$2:$A$199,"="&amp;$A4,Concentrado!$B$2:$B$199, "=Tlaxcala")</f>
        <v>37877</v>
      </c>
      <c r="C4" s="10">
        <f>SUMIFS(Concentrado!D$2:D$199,Concentrado!$A$2:$A$199,"="&amp;$A4,Concentrado!$B$2:$B$199, "=Tlaxcala")</f>
        <v>2</v>
      </c>
      <c r="D4" s="10">
        <f>SUMIFS(Concentrado!E$2:E$199,Concentrado!$A$2:$A$199,"="&amp;$A4,Concentrado!$B$2:$B$199, "=Tlaxcala")</f>
        <v>3</v>
      </c>
      <c r="E4" s="10">
        <f>SUMIFS(Concentrado!F$2:F$199,Concentrado!$A$2:$A$199,"="&amp;$A4,Concentrado!$B$2:$B$199, "=Tlaxcala")</f>
        <v>0</v>
      </c>
      <c r="F4" s="10">
        <f>SUMIFS(Concentrado!G$2:G$199,Concentrado!$A$2:$A$199,"="&amp;$A4,Concentrado!$B$2:$B$199, "=Tlaxcala")</f>
        <v>4</v>
      </c>
      <c r="G4" s="10">
        <f>SUMIFS(Concentrado!H$2:H$199,Concentrado!$A$2:$A$199,"="&amp;$A4,Concentrado!$B$2:$B$199, "=Tlaxcala")</f>
        <v>0</v>
      </c>
      <c r="H4" s="10">
        <f>SUMIFS(Concentrado!I$2:I$199,Concentrado!$A$2:$A$199,"="&amp;$A4,Concentrado!$B$2:$B$199, "=Tlaxcala")</f>
        <v>0</v>
      </c>
      <c r="I4" s="10">
        <f>SUMIFS(Concentrado!J$2:J$199,Concentrado!$A$2:$A$199,"="&amp;$A4,Concentrado!$B$2:$B$199, "=Tlaxcala")</f>
        <v>28</v>
      </c>
      <c r="J4" s="10">
        <f>SUMIFS(Concentrado!K$2:K$199,Concentrado!$A$2:$A$199,"="&amp;$A4,Concentrado!$B$2:$B$199, "=Tlaxcala")</f>
        <v>67048</v>
      </c>
      <c r="K4" s="10">
        <f>SUMIFS(Concentrado!L$2:L$199,Concentrado!$A$2:$A$199,"="&amp;$A4,Concentrado!$B$2:$B$199, "=Tlaxcala")</f>
        <v>0</v>
      </c>
      <c r="L4" s="10">
        <f>SUMIFS(Concentrado!M$2:M$199,Concentrado!$A$2:$A$199,"="&amp;$A4,Concentrado!$B$2:$B$199, "=Tlaxcala")</f>
        <v>0</v>
      </c>
      <c r="M4" s="10">
        <f>SUMIFS(Concentrado!N$2:N$199,Concentrado!$A$2:$A$199,"="&amp;$A4,Concentrado!$B$2:$B$199, "=Tlaxcala")</f>
        <v>800</v>
      </c>
      <c r="N4" s="10">
        <f>SUMIFS(Concentrado!O$2:O$199,Concentrado!$A$2:$A$199,"="&amp;$A4,Concentrado!$B$2:$B$199, "=Tlaxcala")</f>
        <v>105762</v>
      </c>
    </row>
    <row r="5" spans="1:14" x14ac:dyDescent="0.25">
      <c r="A5" s="7">
        <v>2020</v>
      </c>
      <c r="B5" s="10">
        <f>SUMIFS(Concentrado!C$2:C$199,Concentrado!$A$2:$A$199,"="&amp;$A5,Concentrado!$B$2:$B$199, "=Tlaxcala")</f>
        <v>46408</v>
      </c>
      <c r="C5" s="10">
        <f>SUMIFS(Concentrado!D$2:D$199,Concentrado!$A$2:$A$199,"="&amp;$A5,Concentrado!$B$2:$B$199, "=Tlaxcala")</f>
        <v>4</v>
      </c>
      <c r="D5" s="10">
        <f>SUMIFS(Concentrado!E$2:E$199,Concentrado!$A$2:$A$199,"="&amp;$A5,Concentrado!$B$2:$B$199, "=Tlaxcala")</f>
        <v>3</v>
      </c>
      <c r="E5" s="10">
        <f>SUMIFS(Concentrado!F$2:F$199,Concentrado!$A$2:$A$199,"="&amp;$A5,Concentrado!$B$2:$B$199, "=Tlaxcala")</f>
        <v>0</v>
      </c>
      <c r="F5" s="10">
        <f>SUMIFS(Concentrado!G$2:G$199,Concentrado!$A$2:$A$199,"="&amp;$A5,Concentrado!$B$2:$B$199, "=Tlaxcala")</f>
        <v>0</v>
      </c>
      <c r="G5" s="10">
        <f>SUMIFS(Concentrado!H$2:H$199,Concentrado!$A$2:$A$199,"="&amp;$A5,Concentrado!$B$2:$B$199, "=Tlaxcala")</f>
        <v>0</v>
      </c>
      <c r="H5" s="10">
        <f>SUMIFS(Concentrado!I$2:I$199,Concentrado!$A$2:$A$199,"="&amp;$A5,Concentrado!$B$2:$B$199, "=Tlaxcala")</f>
        <v>0</v>
      </c>
      <c r="I5" s="10">
        <f>SUMIFS(Concentrado!J$2:J$199,Concentrado!$A$2:$A$199,"="&amp;$A5,Concentrado!$B$2:$B$199, "=Tlaxcala")</f>
        <v>2</v>
      </c>
      <c r="J5" s="10">
        <f>SUMIFS(Concentrado!K$2:K$199,Concentrado!$A$2:$A$199,"="&amp;$A5,Concentrado!$B$2:$B$199, "=Tlaxcala")</f>
        <v>8337</v>
      </c>
      <c r="K5" s="10">
        <f>SUMIFS(Concentrado!L$2:L$199,Concentrado!$A$2:$A$199,"="&amp;$A5,Concentrado!$B$2:$B$199, "=Tlaxcala")</f>
        <v>0</v>
      </c>
      <c r="L5" s="10">
        <f>SUMIFS(Concentrado!M$2:M$199,Concentrado!$A$2:$A$199,"="&amp;$A5,Concentrado!$B$2:$B$199, "=Tlaxcala")</f>
        <v>3</v>
      </c>
      <c r="M5" s="10">
        <f>SUMIFS(Concentrado!N$2:N$199,Concentrado!$A$2:$A$199,"="&amp;$A5,Concentrado!$B$2:$B$199, "=Tlaxcala")</f>
        <v>646</v>
      </c>
      <c r="N5" s="10">
        <f>SUMIFS(Concentrado!O$2:O$199,Concentrado!$A$2:$A$199,"="&amp;$A5,Concentrado!$B$2:$B$199, "=Tlaxcala")</f>
        <v>55403</v>
      </c>
    </row>
    <row r="6" spans="1:14" x14ac:dyDescent="0.25">
      <c r="A6" s="7">
        <v>2021</v>
      </c>
      <c r="B6" s="10">
        <f>SUMIFS(Concentrado!C$2:C$199,Concentrado!$A$2:$A$199,"="&amp;$A6,Concentrado!$B$2:$B$199, "=Tlaxcala")</f>
        <v>51614</v>
      </c>
      <c r="C6" s="10">
        <f>SUMIFS(Concentrado!D$2:D$199,Concentrado!$A$2:$A$199,"="&amp;$A6,Concentrado!$B$2:$B$199, "=Tlaxcala")</f>
        <v>0</v>
      </c>
      <c r="D6" s="10">
        <f>SUMIFS(Concentrado!E$2:E$199,Concentrado!$A$2:$A$199,"="&amp;$A6,Concentrado!$B$2:$B$199, "=Tlaxcala")</f>
        <v>1</v>
      </c>
      <c r="E6" s="10">
        <f>SUMIFS(Concentrado!F$2:F$199,Concentrado!$A$2:$A$199,"="&amp;$A6,Concentrado!$B$2:$B$199, "=Tlaxcala")</f>
        <v>0</v>
      </c>
      <c r="F6" s="10">
        <f>SUMIFS(Concentrado!G$2:G$199,Concentrado!$A$2:$A$199,"="&amp;$A6,Concentrado!$B$2:$B$199, "=Tlaxcala")</f>
        <v>0</v>
      </c>
      <c r="G6" s="10">
        <f>SUMIFS(Concentrado!H$2:H$199,Concentrado!$A$2:$A$199,"="&amp;$A6,Concentrado!$B$2:$B$199, "=Tlaxcala")</f>
        <v>0</v>
      </c>
      <c r="H6" s="10">
        <f>SUMIFS(Concentrado!I$2:I$199,Concentrado!$A$2:$A$199,"="&amp;$A6,Concentrado!$B$2:$B$199, "=Tlaxcala")</f>
        <v>0</v>
      </c>
      <c r="I6" s="10">
        <f>SUMIFS(Concentrado!J$2:J$199,Concentrado!$A$2:$A$199,"="&amp;$A6,Concentrado!$B$2:$B$199, "=Tlaxcala")</f>
        <v>0</v>
      </c>
      <c r="J6" s="10">
        <f>SUMIFS(Concentrado!K$2:K$199,Concentrado!$A$2:$A$199,"="&amp;$A6,Concentrado!$B$2:$B$199, "=Tlaxcala")</f>
        <v>5564</v>
      </c>
      <c r="K6" s="10">
        <f>SUMIFS(Concentrado!L$2:L$199,Concentrado!$A$2:$A$199,"="&amp;$A6,Concentrado!$B$2:$B$199, "=Tlaxcala")</f>
        <v>0</v>
      </c>
      <c r="L6" s="10">
        <f>SUMIFS(Concentrado!M$2:M$199,Concentrado!$A$2:$A$199,"="&amp;$A6,Concentrado!$B$2:$B$199, "=Tlaxcala")</f>
        <v>0</v>
      </c>
      <c r="M6" s="10">
        <f>SUMIFS(Concentrado!N$2:N$199,Concentrado!$A$2:$A$199,"="&amp;$A6,Concentrado!$B$2:$B$199, "=Tlaxcala")</f>
        <v>428</v>
      </c>
      <c r="N6" s="10">
        <f>SUMIFS(Concentrado!O$2:O$199,Concentrado!$A$2:$A$199,"="&amp;$A6,Concentrado!$B$2:$B$199, "=Tlaxcala")</f>
        <v>57607</v>
      </c>
    </row>
    <row r="7" spans="1:14" x14ac:dyDescent="0.25">
      <c r="A7" s="7">
        <v>2022</v>
      </c>
      <c r="B7" s="10">
        <f>SUMIFS(Concentrado!C$2:C$199,Concentrado!$A$2:$A$199,"="&amp;$A7,Concentrado!$B$2:$B$199, "=Tlaxcala")</f>
        <v>67728</v>
      </c>
      <c r="C7" s="10">
        <f>SUMIFS(Concentrado!D$2:D$199,Concentrado!$A$2:$A$199,"="&amp;$A7,Concentrado!$B$2:$B$199, "=Tlaxcala")</f>
        <v>3</v>
      </c>
      <c r="D7" s="10">
        <f>SUMIFS(Concentrado!E$2:E$199,Concentrado!$A$2:$A$199,"="&amp;$A7,Concentrado!$B$2:$B$199, "=Tlaxcala")</f>
        <v>0</v>
      </c>
      <c r="E7" s="10">
        <f>SUMIFS(Concentrado!F$2:F$199,Concentrado!$A$2:$A$199,"="&amp;$A7,Concentrado!$B$2:$B$199, "=Tlaxcala")</f>
        <v>0</v>
      </c>
      <c r="F7" s="10">
        <f>SUMIFS(Concentrado!G$2:G$199,Concentrado!$A$2:$A$199,"="&amp;$A7,Concentrado!$B$2:$B$199, "=Tlaxcala")</f>
        <v>0</v>
      </c>
      <c r="G7" s="10">
        <f>SUMIFS(Concentrado!H$2:H$199,Concentrado!$A$2:$A$199,"="&amp;$A7,Concentrado!$B$2:$B$199, "=Tlaxcala")</f>
        <v>0</v>
      </c>
      <c r="H7" s="10">
        <f>SUMIFS(Concentrado!I$2:I$199,Concentrado!$A$2:$A$199,"="&amp;$A7,Concentrado!$B$2:$B$199, "=Tlaxcala")</f>
        <v>0</v>
      </c>
      <c r="I7" s="10">
        <f>SUMIFS(Concentrado!J$2:J$199,Concentrado!$A$2:$A$199,"="&amp;$A7,Concentrado!$B$2:$B$199, "=Tlaxcala")</f>
        <v>0</v>
      </c>
      <c r="J7" s="10">
        <f>SUMIFS(Concentrado!K$2:K$199,Concentrado!$A$2:$A$199,"="&amp;$A7,Concentrado!$B$2:$B$199, "=Tlaxcala")</f>
        <v>10150</v>
      </c>
      <c r="K7" s="10">
        <f>SUMIFS(Concentrado!L$2:L$199,Concentrado!$A$2:$A$199,"="&amp;$A7,Concentrado!$B$2:$B$199, "=Tlaxcala")</f>
        <v>2</v>
      </c>
      <c r="L7" s="10">
        <f>SUMIFS(Concentrado!M$2:M$199,Concentrado!$A$2:$A$199,"="&amp;$A7,Concentrado!$B$2:$B$199, "=Tlaxcala")</f>
        <v>0</v>
      </c>
      <c r="M7" s="10">
        <f>SUMIFS(Concentrado!N$2:N$199,Concentrado!$A$2:$A$199,"="&amp;$A7,Concentrado!$B$2:$B$199, "=Tlaxcala")</f>
        <v>4337</v>
      </c>
      <c r="N7" s="10">
        <f>SUMIFS(Concentrado!O$2:O$199,Concentrado!$A$2:$A$199,"="&amp;$A7,Concentrado!$B$2:$B$199, "=Tlaxcala")</f>
        <v>82220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"=Veracruz")</f>
        <v>133432</v>
      </c>
      <c r="C2" s="10">
        <f>SUMIFS(Concentrado!D$2:D$199,Concentrado!$A$2:$A$199,"="&amp;$A2,Concentrado!$B$2:$B$199, "=Veracruz")</f>
        <v>1443</v>
      </c>
      <c r="D2" s="10">
        <f>SUMIFS(Concentrado!E$2:E$199,Concentrado!$A$2:$A$199,"="&amp;$A2,Concentrado!$B$2:$B$199, "=Veracruz")</f>
        <v>1052</v>
      </c>
      <c r="E2" s="10">
        <f>SUMIFS(Concentrado!F$2:F$199,Concentrado!$A$2:$A$199,"="&amp;$A2,Concentrado!$B$2:$B$199, "=Veracruz")</f>
        <v>183</v>
      </c>
      <c r="F2" s="10">
        <f>SUMIFS(Concentrado!G$2:G$199,Concentrado!$A$2:$A$199,"="&amp;$A2,Concentrado!$B$2:$B$199, "=Veracruz")</f>
        <v>69</v>
      </c>
      <c r="G2" s="10">
        <f>SUMIFS(Concentrado!H$2:H$199,Concentrado!$A$2:$A$199,"="&amp;$A2,Concentrado!$B$2:$B$199, "=Veracruz")</f>
        <v>15</v>
      </c>
      <c r="H2" s="10">
        <f>SUMIFS(Concentrado!I$2:I$199,Concentrado!$A$2:$A$199,"="&amp;$A2,Concentrado!$B$2:$B$199, "=Veracruz")</f>
        <v>91</v>
      </c>
      <c r="I2" s="10">
        <f>SUMIFS(Concentrado!J$2:J$199,Concentrado!$A$2:$A$199,"="&amp;$A2,Concentrado!$B$2:$B$199, "=Veracruz")</f>
        <v>67</v>
      </c>
      <c r="J2" s="10">
        <f>SUMIFS(Concentrado!K$2:K$199,Concentrado!$A$2:$A$199,"="&amp;$A2,Concentrado!$B$2:$B$199, "=Veracruz")</f>
        <v>286038</v>
      </c>
      <c r="K2" s="10">
        <f>SUMIFS(Concentrado!L$2:L$199,Concentrado!$A$2:$A$199,"="&amp;$A2,Concentrado!$B$2:$B$199, "=Veracruz")</f>
        <v>16</v>
      </c>
      <c r="L2" s="10">
        <f>SUMIFS(Concentrado!M$2:M$199,Concentrado!$A$2:$A$199,"="&amp;$A2,Concentrado!$B$2:$B$199, "=Veracruz")</f>
        <v>0</v>
      </c>
      <c r="M2" s="10">
        <f>SUMIFS(Concentrado!N$2:N$199,Concentrado!$A$2:$A$199,"="&amp;$A2,Concentrado!$B$2:$B$199, "=Veracruz")</f>
        <v>52863</v>
      </c>
      <c r="N2" s="10">
        <f>SUMIFS(Concentrado!O$2:O$199,Concentrado!$A$2:$A$199,"="&amp;$A2,Concentrado!$B$2:$B$199, "=Veracruz")</f>
        <v>475269</v>
      </c>
    </row>
    <row r="3" spans="1:14" x14ac:dyDescent="0.25">
      <c r="A3" s="7">
        <v>2018</v>
      </c>
      <c r="B3" s="10">
        <f>SUMIFS(Concentrado!C$2:C$199,Concentrado!$A$2:$A$199,"="&amp;$A3,Concentrado!$B$2:$B$199, "=Veracruz")</f>
        <v>131053</v>
      </c>
      <c r="C3" s="10">
        <f>SUMIFS(Concentrado!D$2:D$199,Concentrado!$A$2:$A$199,"="&amp;$A3,Concentrado!$B$2:$B$199, "=Veracruz")</f>
        <v>1465</v>
      </c>
      <c r="D3" s="10">
        <f>SUMIFS(Concentrado!E$2:E$199,Concentrado!$A$2:$A$199,"="&amp;$A3,Concentrado!$B$2:$B$199, "=Veracruz")</f>
        <v>1156</v>
      </c>
      <c r="E3" s="10">
        <f>SUMIFS(Concentrado!F$2:F$199,Concentrado!$A$2:$A$199,"="&amp;$A3,Concentrado!$B$2:$B$199, "=Veracruz")</f>
        <v>257</v>
      </c>
      <c r="F3" s="10">
        <f>SUMIFS(Concentrado!G$2:G$199,Concentrado!$A$2:$A$199,"="&amp;$A3,Concentrado!$B$2:$B$199, "=Veracruz")</f>
        <v>65</v>
      </c>
      <c r="G3" s="10">
        <f>SUMIFS(Concentrado!H$2:H$199,Concentrado!$A$2:$A$199,"="&amp;$A3,Concentrado!$B$2:$B$199, "=Veracruz")</f>
        <v>15</v>
      </c>
      <c r="H3" s="10">
        <f>SUMIFS(Concentrado!I$2:I$199,Concentrado!$A$2:$A$199,"="&amp;$A3,Concentrado!$B$2:$B$199, "=Veracruz")</f>
        <v>122</v>
      </c>
      <c r="I3" s="10">
        <f>SUMIFS(Concentrado!J$2:J$199,Concentrado!$A$2:$A$199,"="&amp;$A3,Concentrado!$B$2:$B$199, "=Veracruz")</f>
        <v>73</v>
      </c>
      <c r="J3" s="10">
        <f>SUMIFS(Concentrado!K$2:K$199,Concentrado!$A$2:$A$199,"="&amp;$A3,Concentrado!$B$2:$B$199, "=Veracruz")</f>
        <v>312084</v>
      </c>
      <c r="K3" s="10">
        <f>SUMIFS(Concentrado!L$2:L$199,Concentrado!$A$2:$A$199,"="&amp;$A3,Concentrado!$B$2:$B$199, "=Veracruz")</f>
        <v>6</v>
      </c>
      <c r="L3" s="10">
        <f>SUMIFS(Concentrado!M$2:M$199,Concentrado!$A$2:$A$199,"="&amp;$A3,Concentrado!$B$2:$B$199, "=Veracruz")</f>
        <v>15</v>
      </c>
      <c r="M3" s="10">
        <f>SUMIFS(Concentrado!N$2:N$199,Concentrado!$A$2:$A$199,"="&amp;$A3,Concentrado!$B$2:$B$199, "=Veracruz")</f>
        <v>54681</v>
      </c>
      <c r="N3" s="10">
        <f>SUMIFS(Concentrado!O$2:O$199,Concentrado!$A$2:$A$199,"="&amp;$A3,Concentrado!$B$2:$B$199, "=Veracruz")</f>
        <v>500992</v>
      </c>
    </row>
    <row r="4" spans="1:14" x14ac:dyDescent="0.25">
      <c r="A4" s="7">
        <v>2019</v>
      </c>
      <c r="B4" s="10">
        <f>SUMIFS(Concentrado!C$2:C$199,Concentrado!$A$2:$A$199,"="&amp;$A4,Concentrado!$B$2:$B$199, "=Veracruz")</f>
        <v>122035</v>
      </c>
      <c r="C4" s="10">
        <f>SUMIFS(Concentrado!D$2:D$199,Concentrado!$A$2:$A$199,"="&amp;$A4,Concentrado!$B$2:$B$199, "=Veracruz")</f>
        <v>1656</v>
      </c>
      <c r="D4" s="10">
        <f>SUMIFS(Concentrado!E$2:E$199,Concentrado!$A$2:$A$199,"="&amp;$A4,Concentrado!$B$2:$B$199, "=Veracruz")</f>
        <v>1382</v>
      </c>
      <c r="E4" s="10">
        <f>SUMIFS(Concentrado!F$2:F$199,Concentrado!$A$2:$A$199,"="&amp;$A4,Concentrado!$B$2:$B$199, "=Veracruz")</f>
        <v>248</v>
      </c>
      <c r="F4" s="10">
        <f>SUMIFS(Concentrado!G$2:G$199,Concentrado!$A$2:$A$199,"="&amp;$A4,Concentrado!$B$2:$B$199, "=Veracruz")</f>
        <v>70</v>
      </c>
      <c r="G4" s="10">
        <f>SUMIFS(Concentrado!H$2:H$199,Concentrado!$A$2:$A$199,"="&amp;$A4,Concentrado!$B$2:$B$199, "=Veracruz")</f>
        <v>17</v>
      </c>
      <c r="H4" s="10">
        <f>SUMIFS(Concentrado!I$2:I$199,Concentrado!$A$2:$A$199,"="&amp;$A4,Concentrado!$B$2:$B$199, "=Veracruz")</f>
        <v>213</v>
      </c>
      <c r="I4" s="10">
        <f>SUMIFS(Concentrado!J$2:J$199,Concentrado!$A$2:$A$199,"="&amp;$A4,Concentrado!$B$2:$B$199, "=Veracruz")</f>
        <v>118</v>
      </c>
      <c r="J4" s="10">
        <f>SUMIFS(Concentrado!K$2:K$199,Concentrado!$A$2:$A$199,"="&amp;$A4,Concentrado!$B$2:$B$199, "=Veracruz")</f>
        <v>340367</v>
      </c>
      <c r="K4" s="10">
        <f>SUMIFS(Concentrado!L$2:L$199,Concentrado!$A$2:$A$199,"="&amp;$A4,Concentrado!$B$2:$B$199, "=Veracruz")</f>
        <v>6</v>
      </c>
      <c r="L4" s="10">
        <f>SUMIFS(Concentrado!M$2:M$199,Concentrado!$A$2:$A$199,"="&amp;$A4,Concentrado!$B$2:$B$199, "=Veracruz")</f>
        <v>16</v>
      </c>
      <c r="M4" s="10">
        <f>SUMIFS(Concentrado!N$2:N$199,Concentrado!$A$2:$A$199,"="&amp;$A4,Concentrado!$B$2:$B$199, "=Veracruz")</f>
        <v>79800</v>
      </c>
      <c r="N4" s="10">
        <f>SUMIFS(Concentrado!O$2:O$199,Concentrado!$A$2:$A$199,"="&amp;$A4,Concentrado!$B$2:$B$199, "=Veracruz")</f>
        <v>545928</v>
      </c>
    </row>
    <row r="5" spans="1:14" x14ac:dyDescent="0.25">
      <c r="A5" s="7">
        <v>2020</v>
      </c>
      <c r="B5" s="10">
        <f>SUMIFS(Concentrado!C$2:C$199,Concentrado!$A$2:$A$199,"="&amp;$A5,Concentrado!$B$2:$B$199, "=Veracruz")</f>
        <v>147424</v>
      </c>
      <c r="C5" s="10">
        <f>SUMIFS(Concentrado!D$2:D$199,Concentrado!$A$2:$A$199,"="&amp;$A5,Concentrado!$B$2:$B$199, "=Veracruz")</f>
        <v>1056</v>
      </c>
      <c r="D5" s="10">
        <f>SUMIFS(Concentrado!E$2:E$199,Concentrado!$A$2:$A$199,"="&amp;$A5,Concentrado!$B$2:$B$199, "=Veracruz")</f>
        <v>658</v>
      </c>
      <c r="E5" s="10">
        <f>SUMIFS(Concentrado!F$2:F$199,Concentrado!$A$2:$A$199,"="&amp;$A5,Concentrado!$B$2:$B$199, "=Veracruz")</f>
        <v>94</v>
      </c>
      <c r="F5" s="10">
        <f>SUMIFS(Concentrado!G$2:G$199,Concentrado!$A$2:$A$199,"="&amp;$A5,Concentrado!$B$2:$B$199, "=Veracruz")</f>
        <v>48</v>
      </c>
      <c r="G5" s="10">
        <f>SUMIFS(Concentrado!H$2:H$199,Concentrado!$A$2:$A$199,"="&amp;$A5,Concentrado!$B$2:$B$199, "=Veracruz")</f>
        <v>11</v>
      </c>
      <c r="H5" s="10">
        <f>SUMIFS(Concentrado!I$2:I$199,Concentrado!$A$2:$A$199,"="&amp;$A5,Concentrado!$B$2:$B$199, "=Veracruz")</f>
        <v>425</v>
      </c>
      <c r="I5" s="10">
        <f>SUMIFS(Concentrado!J$2:J$199,Concentrado!$A$2:$A$199,"="&amp;$A5,Concentrado!$B$2:$B$199, "=Veracruz")</f>
        <v>104</v>
      </c>
      <c r="J5" s="10">
        <f>SUMIFS(Concentrado!K$2:K$199,Concentrado!$A$2:$A$199,"="&amp;$A5,Concentrado!$B$2:$B$199, "=Veracruz")</f>
        <v>75749</v>
      </c>
      <c r="K5" s="10">
        <f>SUMIFS(Concentrado!L$2:L$199,Concentrado!$A$2:$A$199,"="&amp;$A5,Concentrado!$B$2:$B$199, "=Veracruz")</f>
        <v>34</v>
      </c>
      <c r="L5" s="10">
        <f>SUMIFS(Concentrado!M$2:M$199,Concentrado!$A$2:$A$199,"="&amp;$A5,Concentrado!$B$2:$B$199, "=Veracruz")</f>
        <v>213</v>
      </c>
      <c r="M5" s="10">
        <f>SUMIFS(Concentrado!N$2:N$199,Concentrado!$A$2:$A$199,"="&amp;$A5,Concentrado!$B$2:$B$199, "=Veracruz")</f>
        <v>66535</v>
      </c>
      <c r="N5" s="10">
        <f>SUMIFS(Concentrado!O$2:O$199,Concentrado!$A$2:$A$199,"="&amp;$A5,Concentrado!$B$2:$B$199, "=Veracruz")</f>
        <v>292351</v>
      </c>
    </row>
    <row r="6" spans="1:14" x14ac:dyDescent="0.25">
      <c r="A6" s="7">
        <v>2021</v>
      </c>
      <c r="B6" s="10">
        <f>SUMIFS(Concentrado!C$2:C$199,Concentrado!$A$2:$A$199,"="&amp;$A6,Concentrado!$B$2:$B$199, "=Veracruz")</f>
        <v>136103</v>
      </c>
      <c r="C6" s="10">
        <f>SUMIFS(Concentrado!D$2:D$199,Concentrado!$A$2:$A$199,"="&amp;$A6,Concentrado!$B$2:$B$199, "=Veracruz")</f>
        <v>344</v>
      </c>
      <c r="D6" s="10">
        <f>SUMIFS(Concentrado!E$2:E$199,Concentrado!$A$2:$A$199,"="&amp;$A6,Concentrado!$B$2:$B$199, "=Veracruz")</f>
        <v>211</v>
      </c>
      <c r="E6" s="10">
        <f>SUMIFS(Concentrado!F$2:F$199,Concentrado!$A$2:$A$199,"="&amp;$A6,Concentrado!$B$2:$B$199, "=Veracruz")</f>
        <v>18</v>
      </c>
      <c r="F6" s="10">
        <f>SUMIFS(Concentrado!G$2:G$199,Concentrado!$A$2:$A$199,"="&amp;$A6,Concentrado!$B$2:$B$199, "=Veracruz")</f>
        <v>17</v>
      </c>
      <c r="G6" s="10">
        <f>SUMIFS(Concentrado!H$2:H$199,Concentrado!$A$2:$A$199,"="&amp;$A6,Concentrado!$B$2:$B$199, "=Veracruz")</f>
        <v>2</v>
      </c>
      <c r="H6" s="10">
        <f>SUMIFS(Concentrado!I$2:I$199,Concentrado!$A$2:$A$199,"="&amp;$A6,Concentrado!$B$2:$B$199, "=Veracruz")</f>
        <v>213</v>
      </c>
      <c r="I6" s="10">
        <f>SUMIFS(Concentrado!J$2:J$199,Concentrado!$A$2:$A$199,"="&amp;$A6,Concentrado!$B$2:$B$199, "=Veracruz")</f>
        <v>76</v>
      </c>
      <c r="J6" s="10">
        <f>SUMIFS(Concentrado!K$2:K$199,Concentrado!$A$2:$A$199,"="&amp;$A6,Concentrado!$B$2:$B$199, "=Veracruz")</f>
        <v>118535</v>
      </c>
      <c r="K6" s="10">
        <f>SUMIFS(Concentrado!L$2:L$199,Concentrado!$A$2:$A$199,"="&amp;$A6,Concentrado!$B$2:$B$199, "=Veracruz")</f>
        <v>13</v>
      </c>
      <c r="L6" s="10">
        <f>SUMIFS(Concentrado!M$2:M$199,Concentrado!$A$2:$A$199,"="&amp;$A6,Concentrado!$B$2:$B$199, "=Veracruz")</f>
        <v>0</v>
      </c>
      <c r="M6" s="10">
        <f>SUMIFS(Concentrado!N$2:N$199,Concentrado!$A$2:$A$199,"="&amp;$A6,Concentrado!$B$2:$B$199, "=Veracruz")</f>
        <v>31446</v>
      </c>
      <c r="N6" s="10">
        <f>SUMIFS(Concentrado!O$2:O$199,Concentrado!$A$2:$A$199,"="&amp;$A6,Concentrado!$B$2:$B$199, "=Veracruz")</f>
        <v>286978</v>
      </c>
    </row>
    <row r="7" spans="1:14" x14ac:dyDescent="0.25">
      <c r="A7" s="7">
        <v>2022</v>
      </c>
      <c r="B7" s="10">
        <f>SUMIFS(Concentrado!C$2:C$199,Concentrado!$A$2:$A$199,"="&amp;$A7,Concentrado!$B$2:$B$199, "=Veracruz")</f>
        <v>167601</v>
      </c>
      <c r="C7" s="10">
        <f>SUMIFS(Concentrado!D$2:D$199,Concentrado!$A$2:$A$199,"="&amp;$A7,Concentrado!$B$2:$B$199, "=Veracruz")</f>
        <v>1090</v>
      </c>
      <c r="D7" s="10">
        <f>SUMIFS(Concentrado!E$2:E$199,Concentrado!$A$2:$A$199,"="&amp;$A7,Concentrado!$B$2:$B$199, "=Veracruz")</f>
        <v>485</v>
      </c>
      <c r="E7" s="10">
        <f>SUMIFS(Concentrado!F$2:F$199,Concentrado!$A$2:$A$199,"="&amp;$A7,Concentrado!$B$2:$B$199, "=Veracruz")</f>
        <v>38</v>
      </c>
      <c r="F7" s="10">
        <f>SUMIFS(Concentrado!G$2:G$199,Concentrado!$A$2:$A$199,"="&amp;$A7,Concentrado!$B$2:$B$199, "=Veracruz")</f>
        <v>31</v>
      </c>
      <c r="G7" s="10">
        <f>SUMIFS(Concentrado!H$2:H$199,Concentrado!$A$2:$A$199,"="&amp;$A7,Concentrado!$B$2:$B$199, "=Veracruz")</f>
        <v>4</v>
      </c>
      <c r="H7" s="10">
        <f>SUMIFS(Concentrado!I$2:I$199,Concentrado!$A$2:$A$199,"="&amp;$A7,Concentrado!$B$2:$B$199, "=Veracruz")</f>
        <v>567</v>
      </c>
      <c r="I7" s="10">
        <f>SUMIFS(Concentrado!J$2:J$199,Concentrado!$A$2:$A$199,"="&amp;$A7,Concentrado!$B$2:$B$199, "=Veracruz")</f>
        <v>418</v>
      </c>
      <c r="J7" s="10">
        <f>SUMIFS(Concentrado!K$2:K$199,Concentrado!$A$2:$A$199,"="&amp;$A7,Concentrado!$B$2:$B$199, "=Veracruz")</f>
        <v>158797</v>
      </c>
      <c r="K7" s="10">
        <f>SUMIFS(Concentrado!L$2:L$199,Concentrado!$A$2:$A$199,"="&amp;$A7,Concentrado!$B$2:$B$199, "=Veracruz")</f>
        <v>138</v>
      </c>
      <c r="L7" s="10">
        <f>SUMIFS(Concentrado!M$2:M$199,Concentrado!$A$2:$A$199,"="&amp;$A7,Concentrado!$B$2:$B$199, "=Veracruz")</f>
        <v>0</v>
      </c>
      <c r="M7" s="10">
        <f>SUMIFS(Concentrado!N$2:N$199,Concentrado!$A$2:$A$199,"="&amp;$A7,Concentrado!$B$2:$B$199, "=Veracruz")</f>
        <v>52299</v>
      </c>
      <c r="N7" s="10">
        <f>SUMIFS(Concentrado!O$2:O$199,Concentrado!$A$2:$A$199,"="&amp;$A7,Concentrado!$B$2:$B$199, "=Veracruz")</f>
        <v>381468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"=Yucatán")</f>
        <v>7980</v>
      </c>
      <c r="C2" s="10">
        <f>SUMIFS(Concentrado!D$2:D$199,Concentrado!$A$2:$A$199,"="&amp;$A2,Concentrado!$B$2:$B$199, "=Yucatán")</f>
        <v>336</v>
      </c>
      <c r="D2" s="10">
        <f>SUMIFS(Concentrado!E$2:E$199,Concentrado!$A$2:$A$199,"="&amp;$A2,Concentrado!$B$2:$B$199, "=Yucatán")</f>
        <v>565</v>
      </c>
      <c r="E2" s="10">
        <f>SUMIFS(Concentrado!F$2:F$199,Concentrado!$A$2:$A$199,"="&amp;$A2,Concentrado!$B$2:$B$199, "=Yucatán")</f>
        <v>12</v>
      </c>
      <c r="F2" s="10">
        <f>SUMIFS(Concentrado!G$2:G$199,Concentrado!$A$2:$A$199,"="&amp;$A2,Concentrado!$B$2:$B$199, "=Yucatán")</f>
        <v>8</v>
      </c>
      <c r="G2" s="10">
        <f>SUMIFS(Concentrado!H$2:H$199,Concentrado!$A$2:$A$199,"="&amp;$A2,Concentrado!$B$2:$B$199, "=Yucatán")</f>
        <v>1</v>
      </c>
      <c r="H2" s="10">
        <f>SUMIFS(Concentrado!I$2:I$199,Concentrado!$A$2:$A$199,"="&amp;$A2,Concentrado!$B$2:$B$199, "=Yucatán")</f>
        <v>5</v>
      </c>
      <c r="I2" s="10">
        <f>SUMIFS(Concentrado!J$2:J$199,Concentrado!$A$2:$A$199,"="&amp;$A2,Concentrado!$B$2:$B$199, "=Yucatán")</f>
        <v>20</v>
      </c>
      <c r="J2" s="10">
        <f>SUMIFS(Concentrado!K$2:K$199,Concentrado!$A$2:$A$199,"="&amp;$A2,Concentrado!$B$2:$B$199, "=Yucatán")</f>
        <v>35850</v>
      </c>
      <c r="K2" s="10">
        <f>SUMIFS(Concentrado!L$2:L$199,Concentrado!$A$2:$A$199,"="&amp;$A2,Concentrado!$B$2:$B$199, "=Yucatán")</f>
        <v>0</v>
      </c>
      <c r="L2" s="10">
        <f>SUMIFS(Concentrado!M$2:M$199,Concentrado!$A$2:$A$199,"="&amp;$A2,Concentrado!$B$2:$B$199, "=Yucatán")</f>
        <v>0</v>
      </c>
      <c r="M2" s="10">
        <f>SUMIFS(Concentrado!N$2:N$199,Concentrado!$A$2:$A$199,"="&amp;$A2,Concentrado!$B$2:$B$199, "=Yucatán")</f>
        <v>7171</v>
      </c>
      <c r="N2" s="10">
        <f>SUMIFS(Concentrado!O$2:O$199,Concentrado!$A$2:$A$199,"="&amp;$A2,Concentrado!$B$2:$B$199, "=Yucatán")</f>
        <v>51948</v>
      </c>
    </row>
    <row r="3" spans="1:14" x14ac:dyDescent="0.25">
      <c r="A3" s="7">
        <v>2018</v>
      </c>
      <c r="B3" s="10">
        <f>SUMIFS(Concentrado!C$2:C$199,Concentrado!$A$2:$A$199,"="&amp;$A3,Concentrado!$B$2:$B$199, "=Yucatán")</f>
        <v>6663</v>
      </c>
      <c r="C3" s="10">
        <f>SUMIFS(Concentrado!D$2:D$199,Concentrado!$A$2:$A$199,"="&amp;$A3,Concentrado!$B$2:$B$199, "=Yucatán")</f>
        <v>121</v>
      </c>
      <c r="D3" s="10">
        <f>SUMIFS(Concentrado!E$2:E$199,Concentrado!$A$2:$A$199,"="&amp;$A3,Concentrado!$B$2:$B$199, "=Yucatán")</f>
        <v>115</v>
      </c>
      <c r="E3" s="10">
        <f>SUMIFS(Concentrado!F$2:F$199,Concentrado!$A$2:$A$199,"="&amp;$A3,Concentrado!$B$2:$B$199, "=Yucatán")</f>
        <v>19</v>
      </c>
      <c r="F3" s="10">
        <f>SUMIFS(Concentrado!G$2:G$199,Concentrado!$A$2:$A$199,"="&amp;$A3,Concentrado!$B$2:$B$199, "=Yucatán")</f>
        <v>0</v>
      </c>
      <c r="G3" s="10">
        <f>SUMIFS(Concentrado!H$2:H$199,Concentrado!$A$2:$A$199,"="&amp;$A3,Concentrado!$B$2:$B$199, "=Yucatán")</f>
        <v>1</v>
      </c>
      <c r="H3" s="10">
        <f>SUMIFS(Concentrado!I$2:I$199,Concentrado!$A$2:$A$199,"="&amp;$A3,Concentrado!$B$2:$B$199, "=Yucatán")</f>
        <v>0</v>
      </c>
      <c r="I3" s="10">
        <f>SUMIFS(Concentrado!J$2:J$199,Concentrado!$A$2:$A$199,"="&amp;$A3,Concentrado!$B$2:$B$199, "=Yucatán")</f>
        <v>22</v>
      </c>
      <c r="J3" s="10">
        <f>SUMIFS(Concentrado!K$2:K$199,Concentrado!$A$2:$A$199,"="&amp;$A3,Concentrado!$B$2:$B$199, "=Yucatán")</f>
        <v>29925</v>
      </c>
      <c r="K3" s="10">
        <f>SUMIFS(Concentrado!L$2:L$199,Concentrado!$A$2:$A$199,"="&amp;$A3,Concentrado!$B$2:$B$199, "=Yucatán")</f>
        <v>1</v>
      </c>
      <c r="L3" s="10">
        <f>SUMIFS(Concentrado!M$2:M$199,Concentrado!$A$2:$A$199,"="&amp;$A3,Concentrado!$B$2:$B$199, "=Yucatán")</f>
        <v>0</v>
      </c>
      <c r="M3" s="10">
        <f>SUMIFS(Concentrado!N$2:N$199,Concentrado!$A$2:$A$199,"="&amp;$A3,Concentrado!$B$2:$B$199, "=Yucatán")</f>
        <v>4262</v>
      </c>
      <c r="N3" s="10">
        <f>SUMIFS(Concentrado!O$2:O$199,Concentrado!$A$2:$A$199,"="&amp;$A3,Concentrado!$B$2:$B$199, "=Yucatán")</f>
        <v>41129</v>
      </c>
    </row>
    <row r="4" spans="1:14" x14ac:dyDescent="0.25">
      <c r="A4" s="7">
        <v>2019</v>
      </c>
      <c r="B4" s="10">
        <f>SUMIFS(Concentrado!C$2:C$199,Concentrado!$A$2:$A$199,"="&amp;$A4,Concentrado!$B$2:$B$199, "=Yucatán")</f>
        <v>8029</v>
      </c>
      <c r="C4" s="10">
        <f>SUMIFS(Concentrado!D$2:D$199,Concentrado!$A$2:$A$199,"="&amp;$A4,Concentrado!$B$2:$B$199, "=Yucatán")</f>
        <v>329</v>
      </c>
      <c r="D4" s="10">
        <f>SUMIFS(Concentrado!E$2:E$199,Concentrado!$A$2:$A$199,"="&amp;$A4,Concentrado!$B$2:$B$199, "=Yucatán")</f>
        <v>204</v>
      </c>
      <c r="E4" s="10">
        <f>SUMIFS(Concentrado!F$2:F$199,Concentrado!$A$2:$A$199,"="&amp;$A4,Concentrado!$B$2:$B$199, "=Yucatán")</f>
        <v>13</v>
      </c>
      <c r="F4" s="10">
        <f>SUMIFS(Concentrado!G$2:G$199,Concentrado!$A$2:$A$199,"="&amp;$A4,Concentrado!$B$2:$B$199, "=Yucatán")</f>
        <v>4</v>
      </c>
      <c r="G4" s="10">
        <f>SUMIFS(Concentrado!H$2:H$199,Concentrado!$A$2:$A$199,"="&amp;$A4,Concentrado!$B$2:$B$199, "=Yucatán")</f>
        <v>7</v>
      </c>
      <c r="H4" s="10">
        <f>SUMIFS(Concentrado!I$2:I$199,Concentrado!$A$2:$A$199,"="&amp;$A4,Concentrado!$B$2:$B$199, "=Yucatán")</f>
        <v>1</v>
      </c>
      <c r="I4" s="10">
        <f>SUMIFS(Concentrado!J$2:J$199,Concentrado!$A$2:$A$199,"="&amp;$A4,Concentrado!$B$2:$B$199, "=Yucatán")</f>
        <v>21</v>
      </c>
      <c r="J4" s="10">
        <f>SUMIFS(Concentrado!K$2:K$199,Concentrado!$A$2:$A$199,"="&amp;$A4,Concentrado!$B$2:$B$199, "=Yucatán")</f>
        <v>38403</v>
      </c>
      <c r="K4" s="10">
        <f>SUMIFS(Concentrado!L$2:L$199,Concentrado!$A$2:$A$199,"="&amp;$A4,Concentrado!$B$2:$B$199, "=Yucatán")</f>
        <v>0</v>
      </c>
      <c r="L4" s="10">
        <f>SUMIFS(Concentrado!M$2:M$199,Concentrado!$A$2:$A$199,"="&amp;$A4,Concentrado!$B$2:$B$199, "=Yucatán")</f>
        <v>0</v>
      </c>
      <c r="M4" s="10">
        <f>SUMIFS(Concentrado!N$2:N$199,Concentrado!$A$2:$A$199,"="&amp;$A4,Concentrado!$B$2:$B$199, "=Yucatán")</f>
        <v>3080</v>
      </c>
      <c r="N4" s="10">
        <f>SUMIFS(Concentrado!O$2:O$199,Concentrado!$A$2:$A$199,"="&amp;$A4,Concentrado!$B$2:$B$199, "=Yucatán")</f>
        <v>50091</v>
      </c>
    </row>
    <row r="5" spans="1:14" x14ac:dyDescent="0.25">
      <c r="A5" s="7">
        <v>2020</v>
      </c>
      <c r="B5" s="10">
        <f>SUMIFS(Concentrado!C$2:C$199,Concentrado!$A$2:$A$199,"="&amp;$A5,Concentrado!$B$2:$B$199, "=Yucatán")</f>
        <v>20028</v>
      </c>
      <c r="C5" s="10">
        <f>SUMIFS(Concentrado!D$2:D$199,Concentrado!$A$2:$A$199,"="&amp;$A5,Concentrado!$B$2:$B$199, "=Yucatán")</f>
        <v>79</v>
      </c>
      <c r="D5" s="10">
        <f>SUMIFS(Concentrado!E$2:E$199,Concentrado!$A$2:$A$199,"="&amp;$A5,Concentrado!$B$2:$B$199, "=Yucatán")</f>
        <v>53</v>
      </c>
      <c r="E5" s="10">
        <f>SUMIFS(Concentrado!F$2:F$199,Concentrado!$A$2:$A$199,"="&amp;$A5,Concentrado!$B$2:$B$199, "=Yucatán")</f>
        <v>1</v>
      </c>
      <c r="F5" s="10">
        <f>SUMIFS(Concentrado!G$2:G$199,Concentrado!$A$2:$A$199,"="&amp;$A5,Concentrado!$B$2:$B$199, "=Yucatán")</f>
        <v>9</v>
      </c>
      <c r="G5" s="10">
        <f>SUMIFS(Concentrado!H$2:H$199,Concentrado!$A$2:$A$199,"="&amp;$A5,Concentrado!$B$2:$B$199, "=Yucatán")</f>
        <v>5</v>
      </c>
      <c r="H5" s="10">
        <f>SUMIFS(Concentrado!I$2:I$199,Concentrado!$A$2:$A$199,"="&amp;$A5,Concentrado!$B$2:$B$199, "=Yucatán")</f>
        <v>4</v>
      </c>
      <c r="I5" s="10">
        <f>SUMIFS(Concentrado!J$2:J$199,Concentrado!$A$2:$A$199,"="&amp;$A5,Concentrado!$B$2:$B$199, "=Yucatán")</f>
        <v>1</v>
      </c>
      <c r="J5" s="10">
        <f>SUMIFS(Concentrado!K$2:K$199,Concentrado!$A$2:$A$199,"="&amp;$A5,Concentrado!$B$2:$B$199, "=Yucatán")</f>
        <v>3090</v>
      </c>
      <c r="K5" s="10">
        <f>SUMIFS(Concentrado!L$2:L$199,Concentrado!$A$2:$A$199,"="&amp;$A5,Concentrado!$B$2:$B$199, "=Yucatán")</f>
        <v>1710</v>
      </c>
      <c r="L5" s="10">
        <f>SUMIFS(Concentrado!M$2:M$199,Concentrado!$A$2:$A$199,"="&amp;$A5,Concentrado!$B$2:$B$199, "=Yucatán")</f>
        <v>5690</v>
      </c>
      <c r="M5" s="10">
        <f>SUMIFS(Concentrado!N$2:N$199,Concentrado!$A$2:$A$199,"="&amp;$A5,Concentrado!$B$2:$B$199, "=Yucatán")</f>
        <v>4547</v>
      </c>
      <c r="N5" s="10">
        <f>SUMIFS(Concentrado!O$2:O$199,Concentrado!$A$2:$A$199,"="&amp;$A5,Concentrado!$B$2:$B$199, "=Yucatán")</f>
        <v>35217</v>
      </c>
    </row>
    <row r="6" spans="1:14" x14ac:dyDescent="0.25">
      <c r="A6" s="7">
        <v>2021</v>
      </c>
      <c r="B6" s="10">
        <f>SUMIFS(Concentrado!C$2:C$199,Concentrado!$A$2:$A$199,"="&amp;$A6,Concentrado!$B$2:$B$199, "=Yucatán")</f>
        <v>31477</v>
      </c>
      <c r="C6" s="10">
        <f>SUMIFS(Concentrado!D$2:D$199,Concentrado!$A$2:$A$199,"="&amp;$A6,Concentrado!$B$2:$B$199, "=Yucatán")</f>
        <v>46</v>
      </c>
      <c r="D6" s="10">
        <f>SUMIFS(Concentrado!E$2:E$199,Concentrado!$A$2:$A$199,"="&amp;$A6,Concentrado!$B$2:$B$199, "=Yucatán")</f>
        <v>16</v>
      </c>
      <c r="E6" s="10">
        <f>SUMIFS(Concentrado!F$2:F$199,Concentrado!$A$2:$A$199,"="&amp;$A6,Concentrado!$B$2:$B$199, "=Yucatán")</f>
        <v>0</v>
      </c>
      <c r="F6" s="10">
        <f>SUMIFS(Concentrado!G$2:G$199,Concentrado!$A$2:$A$199,"="&amp;$A6,Concentrado!$B$2:$B$199, "=Yucatán")</f>
        <v>0</v>
      </c>
      <c r="G6" s="10">
        <f>SUMIFS(Concentrado!H$2:H$199,Concentrado!$A$2:$A$199,"="&amp;$A6,Concentrado!$B$2:$B$199, "=Yucatán")</f>
        <v>0</v>
      </c>
      <c r="H6" s="10">
        <f>SUMIFS(Concentrado!I$2:I$199,Concentrado!$A$2:$A$199,"="&amp;$A6,Concentrado!$B$2:$B$199, "=Yucatán")</f>
        <v>1</v>
      </c>
      <c r="I6" s="10">
        <f>SUMIFS(Concentrado!J$2:J$199,Concentrado!$A$2:$A$199,"="&amp;$A6,Concentrado!$B$2:$B$199, "=Yucatán")</f>
        <v>2</v>
      </c>
      <c r="J6" s="10">
        <f>SUMIFS(Concentrado!K$2:K$199,Concentrado!$A$2:$A$199,"="&amp;$A6,Concentrado!$B$2:$B$199, "=Yucatán")</f>
        <v>7134</v>
      </c>
      <c r="K6" s="10">
        <f>SUMIFS(Concentrado!L$2:L$199,Concentrado!$A$2:$A$199,"="&amp;$A6,Concentrado!$B$2:$B$199, "=Yucatán")</f>
        <v>578</v>
      </c>
      <c r="L6" s="10">
        <f>SUMIFS(Concentrado!M$2:M$199,Concentrado!$A$2:$A$199,"="&amp;$A6,Concentrado!$B$2:$B$199, "=Yucatán")</f>
        <v>0</v>
      </c>
      <c r="M6" s="10">
        <f>SUMIFS(Concentrado!N$2:N$199,Concentrado!$A$2:$A$199,"="&amp;$A6,Concentrado!$B$2:$B$199, "=Yucatán")</f>
        <v>9033</v>
      </c>
      <c r="N6" s="10">
        <f>SUMIFS(Concentrado!O$2:O$199,Concentrado!$A$2:$A$199,"="&amp;$A6,Concentrado!$B$2:$B$199, "=Yucatán")</f>
        <v>48287</v>
      </c>
    </row>
    <row r="7" spans="1:14" x14ac:dyDescent="0.25">
      <c r="A7" s="7">
        <v>2022</v>
      </c>
      <c r="B7" s="10">
        <f>SUMIFS(Concentrado!C$2:C$199,Concentrado!$A$2:$A$199,"="&amp;$A7,Concentrado!$B$2:$B$199, "=Yucatán")</f>
        <v>40126</v>
      </c>
      <c r="C7" s="10">
        <f>SUMIFS(Concentrado!D$2:D$199,Concentrado!$A$2:$A$199,"="&amp;$A7,Concentrado!$B$2:$B$199, "=Yucatán")</f>
        <v>61</v>
      </c>
      <c r="D7" s="10">
        <f>SUMIFS(Concentrado!E$2:E$199,Concentrado!$A$2:$A$199,"="&amp;$A7,Concentrado!$B$2:$B$199, "=Yucatán")</f>
        <v>9</v>
      </c>
      <c r="E7" s="10">
        <f>SUMIFS(Concentrado!F$2:F$199,Concentrado!$A$2:$A$199,"="&amp;$A7,Concentrado!$B$2:$B$199, "=Yucatán")</f>
        <v>0</v>
      </c>
      <c r="F7" s="10">
        <f>SUMIFS(Concentrado!G$2:G$199,Concentrado!$A$2:$A$199,"="&amp;$A7,Concentrado!$B$2:$B$199, "=Yucatán")</f>
        <v>2</v>
      </c>
      <c r="G7" s="10">
        <f>SUMIFS(Concentrado!H$2:H$199,Concentrado!$A$2:$A$199,"="&amp;$A7,Concentrado!$B$2:$B$199, "=Yucatán")</f>
        <v>0</v>
      </c>
      <c r="H7" s="10">
        <f>SUMIFS(Concentrado!I$2:I$199,Concentrado!$A$2:$A$199,"="&amp;$A7,Concentrado!$B$2:$B$199, "=Yucatán")</f>
        <v>1</v>
      </c>
      <c r="I7" s="10">
        <f>SUMIFS(Concentrado!J$2:J$199,Concentrado!$A$2:$A$199,"="&amp;$A7,Concentrado!$B$2:$B$199, "=Yucatán")</f>
        <v>0</v>
      </c>
      <c r="J7" s="10">
        <f>SUMIFS(Concentrado!K$2:K$199,Concentrado!$A$2:$A$199,"="&amp;$A7,Concentrado!$B$2:$B$199, "=Yucatán")</f>
        <v>8254</v>
      </c>
      <c r="K7" s="10">
        <f>SUMIFS(Concentrado!L$2:L$199,Concentrado!$A$2:$A$199,"="&amp;$A7,Concentrado!$B$2:$B$199, "=Yucatán")</f>
        <v>294</v>
      </c>
      <c r="L7" s="10">
        <f>SUMIFS(Concentrado!M$2:M$199,Concentrado!$A$2:$A$199,"="&amp;$A7,Concentrado!$B$2:$B$199, "=Yucatán")</f>
        <v>0</v>
      </c>
      <c r="M7" s="10">
        <f>SUMIFS(Concentrado!N$2:N$199,Concentrado!$A$2:$A$199,"="&amp;$A7,Concentrado!$B$2:$B$199, "=Yucatán")</f>
        <v>7951</v>
      </c>
      <c r="N7" s="10">
        <f>SUMIFS(Concentrado!O$2:O$199,Concentrado!$A$2:$A$199,"="&amp;$A7,Concentrado!$B$2:$B$199, "=Yucatán")</f>
        <v>56698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"=Zacatecas")</f>
        <v>69578</v>
      </c>
      <c r="C2" s="10">
        <f>SUMIFS(Concentrado!D$2:D$199,Concentrado!$A$2:$A$199,"="&amp;$A2,Concentrado!$B$2:$B$199, "=Zacatecas")</f>
        <v>1351</v>
      </c>
      <c r="D2" s="10">
        <f>SUMIFS(Concentrado!E$2:E$199,Concentrado!$A$2:$A$199,"="&amp;$A2,Concentrado!$B$2:$B$199, "=Zacatecas")</f>
        <v>711</v>
      </c>
      <c r="E2" s="10">
        <f>SUMIFS(Concentrado!F$2:F$199,Concentrado!$A$2:$A$199,"="&amp;$A2,Concentrado!$B$2:$B$199, "=Zacatecas")</f>
        <v>24</v>
      </c>
      <c r="F2" s="10">
        <f>SUMIFS(Concentrado!G$2:G$199,Concentrado!$A$2:$A$199,"="&amp;$A2,Concentrado!$B$2:$B$199, "=Zacatecas")</f>
        <v>21</v>
      </c>
      <c r="G2" s="10">
        <f>SUMIFS(Concentrado!H$2:H$199,Concentrado!$A$2:$A$199,"="&amp;$A2,Concentrado!$B$2:$B$199, "=Zacatecas")</f>
        <v>8</v>
      </c>
      <c r="H2" s="10">
        <f>SUMIFS(Concentrado!I$2:I$199,Concentrado!$A$2:$A$199,"="&amp;$A2,Concentrado!$B$2:$B$199, "=Zacatecas")</f>
        <v>25</v>
      </c>
      <c r="I2" s="10">
        <f>SUMIFS(Concentrado!J$2:J$199,Concentrado!$A$2:$A$199,"="&amp;$A2,Concentrado!$B$2:$B$199, "=Zacatecas")</f>
        <v>11</v>
      </c>
      <c r="J2" s="10">
        <f>SUMIFS(Concentrado!K$2:K$199,Concentrado!$A$2:$A$199,"="&amp;$A2,Concentrado!$B$2:$B$199, "=Zacatecas")</f>
        <v>167849</v>
      </c>
      <c r="K2" s="10">
        <f>SUMIFS(Concentrado!L$2:L$199,Concentrado!$A$2:$A$199,"="&amp;$A2,Concentrado!$B$2:$B$199, "=Zacatecas")</f>
        <v>1471</v>
      </c>
      <c r="L2" s="10">
        <f>SUMIFS(Concentrado!M$2:M$199,Concentrado!$A$2:$A$199,"="&amp;$A2,Concentrado!$B$2:$B$199, "=Zacatecas")</f>
        <v>0</v>
      </c>
      <c r="M2" s="10">
        <f>SUMIFS(Concentrado!N$2:N$199,Concentrado!$A$2:$A$199,"="&amp;$A2,Concentrado!$B$2:$B$199, "=Zacatecas")</f>
        <v>28678</v>
      </c>
      <c r="N2" s="10">
        <f>SUMIFS(Concentrado!O$2:O$199,Concentrado!$A$2:$A$199,"="&amp;$A2,Concentrado!$B$2:$B$199, "=Zacatecas")</f>
        <v>269727</v>
      </c>
    </row>
    <row r="3" spans="1:14" x14ac:dyDescent="0.25">
      <c r="A3" s="7">
        <v>2018</v>
      </c>
      <c r="B3" s="10">
        <f>SUMIFS(Concentrado!C$2:C$199,Concentrado!$A$2:$A$199,"="&amp;$A3,Concentrado!$B$2:$B$199, "=Zacatecas")</f>
        <v>56819</v>
      </c>
      <c r="C3" s="10">
        <f>SUMIFS(Concentrado!D$2:D$199,Concentrado!$A$2:$A$199,"="&amp;$A3,Concentrado!$B$2:$B$199, "=Zacatecas")</f>
        <v>1553</v>
      </c>
      <c r="D3" s="10">
        <f>SUMIFS(Concentrado!E$2:E$199,Concentrado!$A$2:$A$199,"="&amp;$A3,Concentrado!$B$2:$B$199, "=Zacatecas")</f>
        <v>670</v>
      </c>
      <c r="E3" s="10">
        <f>SUMIFS(Concentrado!F$2:F$199,Concentrado!$A$2:$A$199,"="&amp;$A3,Concentrado!$B$2:$B$199, "=Zacatecas")</f>
        <v>22</v>
      </c>
      <c r="F3" s="10">
        <f>SUMIFS(Concentrado!G$2:G$199,Concentrado!$A$2:$A$199,"="&amp;$A3,Concentrado!$B$2:$B$199, "=Zacatecas")</f>
        <v>15</v>
      </c>
      <c r="G3" s="10">
        <f>SUMIFS(Concentrado!H$2:H$199,Concentrado!$A$2:$A$199,"="&amp;$A3,Concentrado!$B$2:$B$199, "=Zacatecas")</f>
        <v>4</v>
      </c>
      <c r="H3" s="10">
        <f>SUMIFS(Concentrado!I$2:I$199,Concentrado!$A$2:$A$199,"="&amp;$A3,Concentrado!$B$2:$B$199, "=Zacatecas")</f>
        <v>16</v>
      </c>
      <c r="I3" s="10">
        <f>SUMIFS(Concentrado!J$2:J$199,Concentrado!$A$2:$A$199,"="&amp;$A3,Concentrado!$B$2:$B$199, "=Zacatecas")</f>
        <v>23</v>
      </c>
      <c r="J3" s="10">
        <f>SUMIFS(Concentrado!K$2:K$199,Concentrado!$A$2:$A$199,"="&amp;$A3,Concentrado!$B$2:$B$199, "=Zacatecas")</f>
        <v>160738</v>
      </c>
      <c r="K3" s="10">
        <f>SUMIFS(Concentrado!L$2:L$199,Concentrado!$A$2:$A$199,"="&amp;$A3,Concentrado!$B$2:$B$199, "=Zacatecas")</f>
        <v>1395</v>
      </c>
      <c r="L3" s="10">
        <f>SUMIFS(Concentrado!M$2:M$199,Concentrado!$A$2:$A$199,"="&amp;$A3,Concentrado!$B$2:$B$199, "=Zacatecas")</f>
        <v>0</v>
      </c>
      <c r="M3" s="10">
        <f>SUMIFS(Concentrado!N$2:N$199,Concentrado!$A$2:$A$199,"="&amp;$A3,Concentrado!$B$2:$B$199, "=Zacatecas")</f>
        <v>26621</v>
      </c>
      <c r="N3" s="10">
        <f>SUMIFS(Concentrado!O$2:O$199,Concentrado!$A$2:$A$199,"="&amp;$A3,Concentrado!$B$2:$B$199, "=Zacatecas")</f>
        <v>247876</v>
      </c>
    </row>
    <row r="4" spans="1:14" x14ac:dyDescent="0.25">
      <c r="A4" s="7">
        <v>2019</v>
      </c>
      <c r="B4" s="10">
        <f>SUMIFS(Concentrado!C$2:C$199,Concentrado!$A$2:$A$199,"="&amp;$A4,Concentrado!$B$2:$B$199, "=Zacatecas")</f>
        <v>41377</v>
      </c>
      <c r="C4" s="10">
        <f>SUMIFS(Concentrado!D$2:D$199,Concentrado!$A$2:$A$199,"="&amp;$A4,Concentrado!$B$2:$B$199, "=Zacatecas")</f>
        <v>1529</v>
      </c>
      <c r="D4" s="10">
        <f>SUMIFS(Concentrado!E$2:E$199,Concentrado!$A$2:$A$199,"="&amp;$A4,Concentrado!$B$2:$B$199, "=Zacatecas")</f>
        <v>706</v>
      </c>
      <c r="E4" s="10">
        <f>SUMIFS(Concentrado!F$2:F$199,Concentrado!$A$2:$A$199,"="&amp;$A4,Concentrado!$B$2:$B$199, "=Zacatecas")</f>
        <v>18</v>
      </c>
      <c r="F4" s="10">
        <f>SUMIFS(Concentrado!G$2:G$199,Concentrado!$A$2:$A$199,"="&amp;$A4,Concentrado!$B$2:$B$199, "=Zacatecas")</f>
        <v>16</v>
      </c>
      <c r="G4" s="10">
        <f>SUMIFS(Concentrado!H$2:H$199,Concentrado!$A$2:$A$199,"="&amp;$A4,Concentrado!$B$2:$B$199, "=Zacatecas")</f>
        <v>12</v>
      </c>
      <c r="H4" s="10">
        <f>SUMIFS(Concentrado!I$2:I$199,Concentrado!$A$2:$A$199,"="&amp;$A4,Concentrado!$B$2:$B$199, "=Zacatecas")</f>
        <v>13</v>
      </c>
      <c r="I4" s="10">
        <f>SUMIFS(Concentrado!J$2:J$199,Concentrado!$A$2:$A$199,"="&amp;$A4,Concentrado!$B$2:$B$199, "=Zacatecas")</f>
        <v>19</v>
      </c>
      <c r="J4" s="10">
        <f>SUMIFS(Concentrado!K$2:K$199,Concentrado!$A$2:$A$199,"="&amp;$A4,Concentrado!$B$2:$B$199, "=Zacatecas")</f>
        <v>161410</v>
      </c>
      <c r="K4" s="10">
        <f>SUMIFS(Concentrado!L$2:L$199,Concentrado!$A$2:$A$199,"="&amp;$A4,Concentrado!$B$2:$B$199, "=Zacatecas")</f>
        <v>1450</v>
      </c>
      <c r="L4" s="10">
        <f>SUMIFS(Concentrado!M$2:M$199,Concentrado!$A$2:$A$199,"="&amp;$A4,Concentrado!$B$2:$B$199, "=Zacatecas")</f>
        <v>6</v>
      </c>
      <c r="M4" s="10">
        <f>SUMIFS(Concentrado!N$2:N$199,Concentrado!$A$2:$A$199,"="&amp;$A4,Concentrado!$B$2:$B$199, "=Zacatecas")</f>
        <v>17843</v>
      </c>
      <c r="N4" s="10">
        <f>SUMIFS(Concentrado!O$2:O$199,Concentrado!$A$2:$A$199,"="&amp;$A4,Concentrado!$B$2:$B$199, "=Zacatecas")</f>
        <v>224399</v>
      </c>
    </row>
    <row r="5" spans="1:14" x14ac:dyDescent="0.25">
      <c r="A5" s="7">
        <v>2020</v>
      </c>
      <c r="B5" s="10">
        <f>SUMIFS(Concentrado!C$2:C$199,Concentrado!$A$2:$A$199,"="&amp;$A5,Concentrado!$B$2:$B$199, "=Zacatecas")</f>
        <v>51258</v>
      </c>
      <c r="C5" s="10">
        <f>SUMIFS(Concentrado!D$2:D$199,Concentrado!$A$2:$A$199,"="&amp;$A5,Concentrado!$B$2:$B$199, "=Zacatecas")</f>
        <v>1016</v>
      </c>
      <c r="D5" s="10">
        <f>SUMIFS(Concentrado!E$2:E$199,Concentrado!$A$2:$A$199,"="&amp;$A5,Concentrado!$B$2:$B$199, "=Zacatecas")</f>
        <v>538</v>
      </c>
      <c r="E5" s="10">
        <f>SUMIFS(Concentrado!F$2:F$199,Concentrado!$A$2:$A$199,"="&amp;$A5,Concentrado!$B$2:$B$199, "=Zacatecas")</f>
        <v>3</v>
      </c>
      <c r="F5" s="10">
        <f>SUMIFS(Concentrado!G$2:G$199,Concentrado!$A$2:$A$199,"="&amp;$A5,Concentrado!$B$2:$B$199, "=Zacatecas")</f>
        <v>16</v>
      </c>
      <c r="G5" s="10">
        <f>SUMIFS(Concentrado!H$2:H$199,Concentrado!$A$2:$A$199,"="&amp;$A5,Concentrado!$B$2:$B$199, "=Zacatecas")</f>
        <v>6</v>
      </c>
      <c r="H5" s="10">
        <f>SUMIFS(Concentrado!I$2:I$199,Concentrado!$A$2:$A$199,"="&amp;$A5,Concentrado!$B$2:$B$199, "=Zacatecas")</f>
        <v>15</v>
      </c>
      <c r="I5" s="10">
        <f>SUMIFS(Concentrado!J$2:J$199,Concentrado!$A$2:$A$199,"="&amp;$A5,Concentrado!$B$2:$B$199, "=Zacatecas")</f>
        <v>4</v>
      </c>
      <c r="J5" s="10">
        <f>SUMIFS(Concentrado!K$2:K$199,Concentrado!$A$2:$A$199,"="&amp;$A5,Concentrado!$B$2:$B$199, "=Zacatecas")</f>
        <v>36949</v>
      </c>
      <c r="K5" s="10">
        <f>SUMIFS(Concentrado!L$2:L$199,Concentrado!$A$2:$A$199,"="&amp;$A5,Concentrado!$B$2:$B$199, "=Zacatecas")</f>
        <v>219</v>
      </c>
      <c r="L5" s="10">
        <f>SUMIFS(Concentrado!M$2:M$199,Concentrado!$A$2:$A$199,"="&amp;$A5,Concentrado!$B$2:$B$199, "=Zacatecas")</f>
        <v>4252</v>
      </c>
      <c r="M5" s="10">
        <f>SUMIFS(Concentrado!N$2:N$199,Concentrado!$A$2:$A$199,"="&amp;$A5,Concentrado!$B$2:$B$199, "=Zacatecas")</f>
        <v>30959</v>
      </c>
      <c r="N5" s="10">
        <f>SUMIFS(Concentrado!O$2:O$199,Concentrado!$A$2:$A$199,"="&amp;$A5,Concentrado!$B$2:$B$199, "=Zacatecas")</f>
        <v>125235</v>
      </c>
    </row>
    <row r="6" spans="1:14" x14ac:dyDescent="0.25">
      <c r="A6" s="7">
        <v>2021</v>
      </c>
      <c r="B6" s="10">
        <f>SUMIFS(Concentrado!C$2:C$199,Concentrado!$A$2:$A$199,"="&amp;$A6,Concentrado!$B$2:$B$199, "=Zacatecas")</f>
        <v>60283</v>
      </c>
      <c r="C6" s="10">
        <f>SUMIFS(Concentrado!D$2:D$199,Concentrado!$A$2:$A$199,"="&amp;$A6,Concentrado!$B$2:$B$199, "=Zacatecas")</f>
        <v>440</v>
      </c>
      <c r="D6" s="10">
        <f>SUMIFS(Concentrado!E$2:E$199,Concentrado!$A$2:$A$199,"="&amp;$A6,Concentrado!$B$2:$B$199, "=Zacatecas")</f>
        <v>315</v>
      </c>
      <c r="E6" s="10">
        <f>SUMIFS(Concentrado!F$2:F$199,Concentrado!$A$2:$A$199,"="&amp;$A6,Concentrado!$B$2:$B$199, "=Zacatecas")</f>
        <v>0</v>
      </c>
      <c r="F6" s="10">
        <f>SUMIFS(Concentrado!G$2:G$199,Concentrado!$A$2:$A$199,"="&amp;$A6,Concentrado!$B$2:$B$199, "=Zacatecas")</f>
        <v>5</v>
      </c>
      <c r="G6" s="10">
        <f>SUMIFS(Concentrado!H$2:H$199,Concentrado!$A$2:$A$199,"="&amp;$A6,Concentrado!$B$2:$B$199, "=Zacatecas")</f>
        <v>0</v>
      </c>
      <c r="H6" s="10">
        <f>SUMIFS(Concentrado!I$2:I$199,Concentrado!$A$2:$A$199,"="&amp;$A6,Concentrado!$B$2:$B$199, "=Zacatecas")</f>
        <v>184</v>
      </c>
      <c r="I6" s="10">
        <f>SUMIFS(Concentrado!J$2:J$199,Concentrado!$A$2:$A$199,"="&amp;$A6,Concentrado!$B$2:$B$199, "=Zacatecas")</f>
        <v>16</v>
      </c>
      <c r="J6" s="10">
        <f>SUMIFS(Concentrado!K$2:K$199,Concentrado!$A$2:$A$199,"="&amp;$A6,Concentrado!$B$2:$B$199, "=Zacatecas")</f>
        <v>46706</v>
      </c>
      <c r="K6" s="10">
        <f>SUMIFS(Concentrado!L$2:L$199,Concentrado!$A$2:$A$199,"="&amp;$A6,Concentrado!$B$2:$B$199, "=Zacatecas")</f>
        <v>4</v>
      </c>
      <c r="L6" s="10">
        <f>SUMIFS(Concentrado!M$2:M$199,Concentrado!$A$2:$A$199,"="&amp;$A6,Concentrado!$B$2:$B$199, "=Zacatecas")</f>
        <v>0</v>
      </c>
      <c r="M6" s="10">
        <f>SUMIFS(Concentrado!N$2:N$199,Concentrado!$A$2:$A$199,"="&amp;$A6,Concentrado!$B$2:$B$199, "=Zacatecas")</f>
        <v>10907</v>
      </c>
      <c r="N6" s="10">
        <f>SUMIFS(Concentrado!O$2:O$199,Concentrado!$A$2:$A$199,"="&amp;$A6,Concentrado!$B$2:$B$199, "=Zacatecas")</f>
        <v>118860</v>
      </c>
    </row>
    <row r="7" spans="1:14" x14ac:dyDescent="0.25">
      <c r="A7" s="7">
        <v>2022</v>
      </c>
      <c r="B7" s="10">
        <f>SUMIFS(Concentrado!C$2:C$199,Concentrado!$A$2:$A$199,"="&amp;$A7,Concentrado!$B$2:$B$199, "=Zacatecas")</f>
        <v>60500</v>
      </c>
      <c r="C7" s="10">
        <f>SUMIFS(Concentrado!D$2:D$199,Concentrado!$A$2:$A$199,"="&amp;$A7,Concentrado!$B$2:$B$199, "=Zacatecas")</f>
        <v>424</v>
      </c>
      <c r="D7" s="10">
        <f>SUMIFS(Concentrado!E$2:E$199,Concentrado!$A$2:$A$199,"="&amp;$A7,Concentrado!$B$2:$B$199, "=Zacatecas")</f>
        <v>248</v>
      </c>
      <c r="E7" s="10">
        <f>SUMIFS(Concentrado!F$2:F$199,Concentrado!$A$2:$A$199,"="&amp;$A7,Concentrado!$B$2:$B$199, "=Zacatecas")</f>
        <v>0</v>
      </c>
      <c r="F7" s="10">
        <f>SUMIFS(Concentrado!G$2:G$199,Concentrado!$A$2:$A$199,"="&amp;$A7,Concentrado!$B$2:$B$199, "=Zacatecas")</f>
        <v>13</v>
      </c>
      <c r="G7" s="10">
        <f>SUMIFS(Concentrado!H$2:H$199,Concentrado!$A$2:$A$199,"="&amp;$A7,Concentrado!$B$2:$B$199, "=Zacatecas")</f>
        <v>0</v>
      </c>
      <c r="H7" s="10">
        <f>SUMIFS(Concentrado!I$2:I$199,Concentrado!$A$2:$A$199,"="&amp;$A7,Concentrado!$B$2:$B$199, "=Zacatecas")</f>
        <v>43</v>
      </c>
      <c r="I7" s="10">
        <f>SUMIFS(Concentrado!J$2:J$199,Concentrado!$A$2:$A$199,"="&amp;$A7,Concentrado!$B$2:$B$199, "=Zacatecas")</f>
        <v>2</v>
      </c>
      <c r="J7" s="10">
        <f>SUMIFS(Concentrado!K$2:K$199,Concentrado!$A$2:$A$199,"="&amp;$A7,Concentrado!$B$2:$B$199, "=Zacatecas")</f>
        <v>46786</v>
      </c>
      <c r="K7" s="10">
        <f>SUMIFS(Concentrado!L$2:L$199,Concentrado!$A$2:$A$199,"="&amp;$A7,Concentrado!$B$2:$B$199, "=Zacatecas")</f>
        <v>459</v>
      </c>
      <c r="L7" s="10">
        <f>SUMIFS(Concentrado!M$2:M$199,Concentrado!$A$2:$A$199,"="&amp;$A7,Concentrado!$B$2:$B$199, "=Zacatecas")</f>
        <v>0</v>
      </c>
      <c r="M7" s="10">
        <f>SUMIFS(Concentrado!N$2:N$199,Concentrado!$A$2:$A$199,"="&amp;$A7,Concentrado!$B$2:$B$199, "=Zacatecas")</f>
        <v>30311</v>
      </c>
      <c r="N7" s="10">
        <f>SUMIFS(Concentrado!O$2:O$199,Concentrado!$A$2:$A$199,"="&amp;$A7,Concentrado!$B$2:$B$199, "=Zacatecas")</f>
        <v>138786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"=Baja California")</f>
        <v>10703</v>
      </c>
      <c r="C2" s="10">
        <f>SUMIFS(Concentrado!D$2:D$199,Concentrado!$A$2:$A$199,"="&amp;$A2,Concentrado!$B$2:$B$199, "=Baja California")</f>
        <v>206</v>
      </c>
      <c r="D2" s="10">
        <f>SUMIFS(Concentrado!E$2:E$199,Concentrado!$A$2:$A$199,"="&amp;$A2,Concentrado!$B$2:$B$199, "=Baja California")</f>
        <v>59</v>
      </c>
      <c r="E2" s="10">
        <f>SUMIFS(Concentrado!F$2:F$199,Concentrado!$A$2:$A$199,"="&amp;$A2,Concentrado!$B$2:$B$199, "=Baja California")</f>
        <v>1</v>
      </c>
      <c r="F2" s="10">
        <f>SUMIFS(Concentrado!G$2:G$199,Concentrado!$A$2:$A$199,"="&amp;$A2,Concentrado!$B$2:$B$199, "=Baja California")</f>
        <v>2</v>
      </c>
      <c r="G2" s="10">
        <f>SUMIFS(Concentrado!H$2:H$199,Concentrado!$A$2:$A$199,"="&amp;$A2,Concentrado!$B$2:$B$199, "=Baja California")</f>
        <v>1</v>
      </c>
      <c r="H2" s="10">
        <f>SUMIFS(Concentrado!I$2:I$199,Concentrado!$A$2:$A$199,"="&amp;$A2,Concentrado!$B$2:$B$199, "=Baja California")</f>
        <v>0</v>
      </c>
      <c r="I2" s="10">
        <f>SUMIFS(Concentrado!J$2:J$199,Concentrado!$A$2:$A$199,"="&amp;$A2,Concentrado!$B$2:$B$199, "=Baja California")</f>
        <v>19</v>
      </c>
      <c r="J2" s="10">
        <f>SUMIFS(Concentrado!K$2:K$199,Concentrado!$A$2:$A$199,"="&amp;$A2,Concentrado!$B$2:$B$199, "=Baja California")</f>
        <v>103488</v>
      </c>
      <c r="K2" s="10">
        <f>SUMIFS(Concentrado!L$2:L$199,Concentrado!$A$2:$A$199,"="&amp;$A2,Concentrado!$B$2:$B$199, "=Baja California")</f>
        <v>1</v>
      </c>
      <c r="L2" s="10">
        <f>SUMIFS(Concentrado!M$2:M$199,Concentrado!$A$2:$A$199,"="&amp;$A2,Concentrado!$B$2:$B$199, "=Baja California")</f>
        <v>0</v>
      </c>
      <c r="M2" s="10">
        <f>SUMIFS(Concentrado!N$2:N$199,Concentrado!$A$2:$A$199,"="&amp;$A2,Concentrado!$B$2:$B$199, "=Baja California")</f>
        <v>58405</v>
      </c>
      <c r="N2" s="10">
        <f>SUMIFS(Concentrado!O$2:O$199,Concentrado!$A$2:$A$199,"="&amp;$A2,Concentrado!$B$2:$B$199, "=Baja California")</f>
        <v>172885</v>
      </c>
    </row>
    <row r="3" spans="1:14" x14ac:dyDescent="0.25">
      <c r="A3" s="7">
        <v>2018</v>
      </c>
      <c r="B3" s="10">
        <f>SUMIFS(Concentrado!C$2:C$199,Concentrado!$A$2:$A$199,"="&amp;$A3,Concentrado!$B$2:$B$199, "=Baja California")</f>
        <v>43488</v>
      </c>
      <c r="C3" s="10">
        <f>SUMIFS(Concentrado!D$2:D$199,Concentrado!$A$2:$A$199,"="&amp;$A3,Concentrado!$B$2:$B$199, "=Baja California")</f>
        <v>59</v>
      </c>
      <c r="D3" s="10">
        <f>SUMIFS(Concentrado!E$2:E$199,Concentrado!$A$2:$A$199,"="&amp;$A3,Concentrado!$B$2:$B$199, "=Baja California")</f>
        <v>77</v>
      </c>
      <c r="E3" s="10">
        <f>SUMIFS(Concentrado!F$2:F$199,Concentrado!$A$2:$A$199,"="&amp;$A3,Concentrado!$B$2:$B$199, "=Baja California")</f>
        <v>4</v>
      </c>
      <c r="F3" s="10">
        <f>SUMIFS(Concentrado!G$2:G$199,Concentrado!$A$2:$A$199,"="&amp;$A3,Concentrado!$B$2:$B$199, "=Baja California")</f>
        <v>10</v>
      </c>
      <c r="G3" s="10">
        <f>SUMIFS(Concentrado!H$2:H$199,Concentrado!$A$2:$A$199,"="&amp;$A3,Concentrado!$B$2:$B$199, "=Baja California")</f>
        <v>2</v>
      </c>
      <c r="H3" s="10">
        <f>SUMIFS(Concentrado!I$2:I$199,Concentrado!$A$2:$A$199,"="&amp;$A3,Concentrado!$B$2:$B$199, "=Baja California")</f>
        <v>1</v>
      </c>
      <c r="I3" s="10">
        <f>SUMIFS(Concentrado!J$2:J$199,Concentrado!$A$2:$A$199,"="&amp;$A3,Concentrado!$B$2:$B$199, "=Baja California")</f>
        <v>7</v>
      </c>
      <c r="J3" s="10">
        <f>SUMIFS(Concentrado!K$2:K$199,Concentrado!$A$2:$A$199,"="&amp;$A3,Concentrado!$B$2:$B$199, "=Baja California")</f>
        <v>97513</v>
      </c>
      <c r="K3" s="10">
        <f>SUMIFS(Concentrado!L$2:L$199,Concentrado!$A$2:$A$199,"="&amp;$A3,Concentrado!$B$2:$B$199, "=Baja California")</f>
        <v>8</v>
      </c>
      <c r="L3" s="10">
        <f>SUMIFS(Concentrado!M$2:M$199,Concentrado!$A$2:$A$199,"="&amp;$A3,Concentrado!$B$2:$B$199, "=Baja California")</f>
        <v>0</v>
      </c>
      <c r="M3" s="10">
        <f>SUMIFS(Concentrado!N$2:N$199,Concentrado!$A$2:$A$199,"="&amp;$A3,Concentrado!$B$2:$B$199, "=Baja California")</f>
        <v>36767</v>
      </c>
      <c r="N3" s="10">
        <f>SUMIFS(Concentrado!O$2:O$199,Concentrado!$A$2:$A$199,"="&amp;$A3,Concentrado!$B$2:$B$199, "=Baja California")</f>
        <v>177936</v>
      </c>
    </row>
    <row r="4" spans="1:14" x14ac:dyDescent="0.25">
      <c r="A4" s="7">
        <v>2019</v>
      </c>
      <c r="B4" s="10">
        <f>SUMIFS(Concentrado!C$2:C$199,Concentrado!$A$2:$A$199,"="&amp;$A4,Concentrado!$B$2:$B$199, "=Baja California")</f>
        <v>42298</v>
      </c>
      <c r="C4" s="10">
        <f>SUMIFS(Concentrado!D$2:D$199,Concentrado!$A$2:$A$199,"="&amp;$A4,Concentrado!$B$2:$B$199, "=Baja California")</f>
        <v>190</v>
      </c>
      <c r="D4" s="10">
        <f>SUMIFS(Concentrado!E$2:E$199,Concentrado!$A$2:$A$199,"="&amp;$A4,Concentrado!$B$2:$B$199, "=Baja California")</f>
        <v>77</v>
      </c>
      <c r="E4" s="10">
        <f>SUMIFS(Concentrado!F$2:F$199,Concentrado!$A$2:$A$199,"="&amp;$A4,Concentrado!$B$2:$B$199, "=Baja California")</f>
        <v>3</v>
      </c>
      <c r="F4" s="10">
        <f>SUMIFS(Concentrado!G$2:G$199,Concentrado!$A$2:$A$199,"="&amp;$A4,Concentrado!$B$2:$B$199, "=Baja California")</f>
        <v>2</v>
      </c>
      <c r="G4" s="10">
        <f>SUMIFS(Concentrado!H$2:H$199,Concentrado!$A$2:$A$199,"="&amp;$A4,Concentrado!$B$2:$B$199, "=Baja California")</f>
        <v>0</v>
      </c>
      <c r="H4" s="10">
        <f>SUMIFS(Concentrado!I$2:I$199,Concentrado!$A$2:$A$199,"="&amp;$A4,Concentrado!$B$2:$B$199, "=Baja California")</f>
        <v>2</v>
      </c>
      <c r="I4" s="10">
        <f>SUMIFS(Concentrado!J$2:J$199,Concentrado!$A$2:$A$199,"="&amp;$A4,Concentrado!$B$2:$B$199, "=Baja California")</f>
        <v>8</v>
      </c>
      <c r="J4" s="10">
        <f>SUMIFS(Concentrado!K$2:K$199,Concentrado!$A$2:$A$199,"="&amp;$A4,Concentrado!$B$2:$B$199, "=Baja California")</f>
        <v>115488</v>
      </c>
      <c r="K4" s="10">
        <f>SUMIFS(Concentrado!L$2:L$199,Concentrado!$A$2:$A$199,"="&amp;$A4,Concentrado!$B$2:$B$199, "=Baja California")</f>
        <v>22</v>
      </c>
      <c r="L4" s="10">
        <f>SUMIFS(Concentrado!M$2:M$199,Concentrado!$A$2:$A$199,"="&amp;$A4,Concentrado!$B$2:$B$199, "=Baja California")</f>
        <v>0</v>
      </c>
      <c r="M4" s="10">
        <f>SUMIFS(Concentrado!N$2:N$199,Concentrado!$A$2:$A$199,"="&amp;$A4,Concentrado!$B$2:$B$199, "=Baja California")</f>
        <v>48614</v>
      </c>
      <c r="N4" s="10">
        <f>SUMIFS(Concentrado!O$2:O$199,Concentrado!$A$2:$A$199,"="&amp;$A4,Concentrado!$B$2:$B$199, "=Baja California")</f>
        <v>206704</v>
      </c>
    </row>
    <row r="5" spans="1:14" x14ac:dyDescent="0.25">
      <c r="A5" s="7">
        <v>2020</v>
      </c>
      <c r="B5" s="10">
        <f>SUMIFS(Concentrado!C$2:C$199,Concentrado!$A$2:$A$199,"="&amp;$A5,Concentrado!$B$2:$B$199, "=Baja California")</f>
        <v>16039</v>
      </c>
      <c r="C5" s="10">
        <f>SUMIFS(Concentrado!D$2:D$199,Concentrado!$A$2:$A$199,"="&amp;$A5,Concentrado!$B$2:$B$199, "=Baja California")</f>
        <v>56</v>
      </c>
      <c r="D5" s="10">
        <f>SUMIFS(Concentrado!E$2:E$199,Concentrado!$A$2:$A$199,"="&amp;$A5,Concentrado!$B$2:$B$199, "=Baja California")</f>
        <v>37</v>
      </c>
      <c r="E5" s="10">
        <f>SUMIFS(Concentrado!F$2:F$199,Concentrado!$A$2:$A$199,"="&amp;$A5,Concentrado!$B$2:$B$199, "=Baja California")</f>
        <v>8</v>
      </c>
      <c r="F5" s="10">
        <f>SUMIFS(Concentrado!G$2:G$199,Concentrado!$A$2:$A$199,"="&amp;$A5,Concentrado!$B$2:$B$199, "=Baja California")</f>
        <v>5</v>
      </c>
      <c r="G5" s="10">
        <f>SUMIFS(Concentrado!H$2:H$199,Concentrado!$A$2:$A$199,"="&amp;$A5,Concentrado!$B$2:$B$199, "=Baja California")</f>
        <v>2</v>
      </c>
      <c r="H5" s="10">
        <f>SUMIFS(Concentrado!I$2:I$199,Concentrado!$A$2:$A$199,"="&amp;$A5,Concentrado!$B$2:$B$199, "=Baja California")</f>
        <v>2</v>
      </c>
      <c r="I5" s="10">
        <f>SUMIFS(Concentrado!J$2:J$199,Concentrado!$A$2:$A$199,"="&amp;$A5,Concentrado!$B$2:$B$199, "=Baja California")</f>
        <v>2</v>
      </c>
      <c r="J5" s="10">
        <f>SUMIFS(Concentrado!K$2:K$199,Concentrado!$A$2:$A$199,"="&amp;$A5,Concentrado!$B$2:$B$199, "=Baja California")</f>
        <v>46968</v>
      </c>
      <c r="K5" s="10">
        <f>SUMIFS(Concentrado!L$2:L$199,Concentrado!$A$2:$A$199,"="&amp;$A5,Concentrado!$B$2:$B$199, "=Baja California")</f>
        <v>25</v>
      </c>
      <c r="L5" s="10">
        <f>SUMIFS(Concentrado!M$2:M$199,Concentrado!$A$2:$A$199,"="&amp;$A5,Concentrado!$B$2:$B$199, "=Baja California")</f>
        <v>92</v>
      </c>
      <c r="M5" s="10">
        <f>SUMIFS(Concentrado!N$2:N$199,Concentrado!$A$2:$A$199,"="&amp;$A5,Concentrado!$B$2:$B$199, "=Baja California")</f>
        <v>41459</v>
      </c>
      <c r="N5" s="10">
        <f>SUMIFS(Concentrado!O$2:O$199,Concentrado!$A$2:$A$199,"="&amp;$A5,Concentrado!$B$2:$B$199, "=Baja California")</f>
        <v>104695</v>
      </c>
    </row>
    <row r="6" spans="1:14" x14ac:dyDescent="0.25">
      <c r="A6" s="7">
        <v>2021</v>
      </c>
      <c r="B6" s="10">
        <f>SUMIFS(Concentrado!C$2:C$199,Concentrado!$A$2:$A$199,"="&amp;$A6,Concentrado!$B$2:$B$199, "=Baja California")</f>
        <v>32355</v>
      </c>
      <c r="C6" s="10">
        <f>SUMIFS(Concentrado!D$2:D$199,Concentrado!$A$2:$A$199,"="&amp;$A6,Concentrado!$B$2:$B$199, "=Baja California")</f>
        <v>4244</v>
      </c>
      <c r="D6" s="10">
        <f>SUMIFS(Concentrado!E$2:E$199,Concentrado!$A$2:$A$199,"="&amp;$A6,Concentrado!$B$2:$B$199, "=Baja California")</f>
        <v>10</v>
      </c>
      <c r="E6" s="10">
        <f>SUMIFS(Concentrado!F$2:F$199,Concentrado!$A$2:$A$199,"="&amp;$A6,Concentrado!$B$2:$B$199, "=Baja California")</f>
        <v>0</v>
      </c>
      <c r="F6" s="10">
        <f>SUMIFS(Concentrado!G$2:G$199,Concentrado!$A$2:$A$199,"="&amp;$A6,Concentrado!$B$2:$B$199, "=Baja California")</f>
        <v>1</v>
      </c>
      <c r="G6" s="10">
        <f>SUMIFS(Concentrado!H$2:H$199,Concentrado!$A$2:$A$199,"="&amp;$A6,Concentrado!$B$2:$B$199, "=Baja California")</f>
        <v>0</v>
      </c>
      <c r="H6" s="10">
        <f>SUMIFS(Concentrado!I$2:I$199,Concentrado!$A$2:$A$199,"="&amp;$A6,Concentrado!$B$2:$B$199, "=Baja California")</f>
        <v>0</v>
      </c>
      <c r="I6" s="10">
        <f>SUMIFS(Concentrado!J$2:J$199,Concentrado!$A$2:$A$199,"="&amp;$A6,Concentrado!$B$2:$B$199, "=Baja California")</f>
        <v>0</v>
      </c>
      <c r="J6" s="10">
        <f>SUMIFS(Concentrado!K$2:K$199,Concentrado!$A$2:$A$199,"="&amp;$A6,Concentrado!$B$2:$B$199, "=Baja California")</f>
        <v>55869</v>
      </c>
      <c r="K6" s="10">
        <f>SUMIFS(Concentrado!L$2:L$199,Concentrado!$A$2:$A$199,"="&amp;$A6,Concentrado!$B$2:$B$199, "=Baja California")</f>
        <v>0</v>
      </c>
      <c r="L6" s="10">
        <f>SUMIFS(Concentrado!M$2:M$199,Concentrado!$A$2:$A$199,"="&amp;$A6,Concentrado!$B$2:$B$199, "=Baja California")</f>
        <v>0</v>
      </c>
      <c r="M6" s="10">
        <f>SUMIFS(Concentrado!N$2:N$199,Concentrado!$A$2:$A$199,"="&amp;$A6,Concentrado!$B$2:$B$199, "=Baja California")</f>
        <v>11417</v>
      </c>
      <c r="N6" s="10">
        <f>SUMIFS(Concentrado!O$2:O$199,Concentrado!$A$2:$A$199,"="&amp;$A6,Concentrado!$B$2:$B$199, "=Baja California")</f>
        <v>103896</v>
      </c>
    </row>
    <row r="7" spans="1:14" x14ac:dyDescent="0.25">
      <c r="A7" s="7">
        <v>2022</v>
      </c>
      <c r="B7" s="10">
        <f>SUMIFS(Concentrado!C$2:C$199,Concentrado!$A$2:$A$199,"="&amp;$A7,Concentrado!$B$2:$B$199, "=Baja California")</f>
        <v>39243</v>
      </c>
      <c r="C7" s="10">
        <f>SUMIFS(Concentrado!D$2:D$199,Concentrado!$A$2:$A$199,"="&amp;$A7,Concentrado!$B$2:$B$199, "=Baja California")</f>
        <v>92</v>
      </c>
      <c r="D7" s="10">
        <f>SUMIFS(Concentrado!E$2:E$199,Concentrado!$A$2:$A$199,"="&amp;$A7,Concentrado!$B$2:$B$199, "=Baja California")</f>
        <v>21</v>
      </c>
      <c r="E7" s="10">
        <f>SUMIFS(Concentrado!F$2:F$199,Concentrado!$A$2:$A$199,"="&amp;$A7,Concentrado!$B$2:$B$199, "=Baja California")</f>
        <v>0</v>
      </c>
      <c r="F7" s="10">
        <f>SUMIFS(Concentrado!G$2:G$199,Concentrado!$A$2:$A$199,"="&amp;$A7,Concentrado!$B$2:$B$199, "=Baja California")</f>
        <v>0</v>
      </c>
      <c r="G7" s="10">
        <f>SUMIFS(Concentrado!H$2:H$199,Concentrado!$A$2:$A$199,"="&amp;$A7,Concentrado!$B$2:$B$199, "=Baja California")</f>
        <v>0</v>
      </c>
      <c r="H7" s="10">
        <f>SUMIFS(Concentrado!I$2:I$199,Concentrado!$A$2:$A$199,"="&amp;$A7,Concentrado!$B$2:$B$199, "=Baja California")</f>
        <v>0</v>
      </c>
      <c r="I7" s="10">
        <f>SUMIFS(Concentrado!J$2:J$199,Concentrado!$A$2:$A$199,"="&amp;$A7,Concentrado!$B$2:$B$199, "=Baja California")</f>
        <v>0</v>
      </c>
      <c r="J7" s="10">
        <f>SUMIFS(Concentrado!K$2:K$199,Concentrado!$A$2:$A$199,"="&amp;$A7,Concentrado!$B$2:$B$199, "=Baja California")</f>
        <v>55297</v>
      </c>
      <c r="K7" s="10">
        <f>SUMIFS(Concentrado!L$2:L$199,Concentrado!$A$2:$A$199,"="&amp;$A7,Concentrado!$B$2:$B$199, "=Baja California")</f>
        <v>6</v>
      </c>
      <c r="L7" s="10">
        <f>SUMIFS(Concentrado!M$2:M$199,Concentrado!$A$2:$A$199,"="&amp;$A7,Concentrado!$B$2:$B$199, "=Baja California")</f>
        <v>0</v>
      </c>
      <c r="M7" s="10">
        <f>SUMIFS(Concentrado!N$2:N$199,Concentrado!$A$2:$A$199,"="&amp;$A7,Concentrado!$B$2:$B$199, "=Baja California")</f>
        <v>31511</v>
      </c>
      <c r="N7" s="10">
        <f>SUMIFS(Concentrado!O$2:O$199,Concentrado!$A$2:$A$199,"="&amp;$A7,Concentrado!$B$2:$B$199, "=Baja California")</f>
        <v>126170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"=Baja California Sur")</f>
        <v>10278</v>
      </c>
      <c r="C2" s="10">
        <f>SUMIFS(Concentrado!D$2:D$199,Concentrado!$A$2:$A$199,"="&amp;$A2,Concentrado!$B$2:$B$199, "=Baja California Sur")</f>
        <v>476</v>
      </c>
      <c r="D2" s="10">
        <f>SUMIFS(Concentrado!E$2:E$199,Concentrado!$A$2:$A$199,"="&amp;$A2,Concentrado!$B$2:$B$199, "=Baja California Sur")</f>
        <v>1121</v>
      </c>
      <c r="E2" s="10">
        <f>SUMIFS(Concentrado!F$2:F$199,Concentrado!$A$2:$A$199,"="&amp;$A2,Concentrado!$B$2:$B$199, "=Baja California Sur")</f>
        <v>5</v>
      </c>
      <c r="F2" s="10">
        <f>SUMIFS(Concentrado!G$2:G$199,Concentrado!$A$2:$A$199,"="&amp;$A2,Concentrado!$B$2:$B$199, "=Baja California Sur")</f>
        <v>41</v>
      </c>
      <c r="G2" s="10">
        <f>SUMIFS(Concentrado!H$2:H$199,Concentrado!$A$2:$A$199,"="&amp;$A2,Concentrado!$B$2:$B$199, "=Baja California Sur")</f>
        <v>7</v>
      </c>
      <c r="H2" s="10">
        <f>SUMIFS(Concentrado!I$2:I$199,Concentrado!$A$2:$A$199,"="&amp;$A2,Concentrado!$B$2:$B$199, "=Baja California Sur")</f>
        <v>3</v>
      </c>
      <c r="I2" s="10">
        <f>SUMIFS(Concentrado!J$2:J$199,Concentrado!$A$2:$A$199,"="&amp;$A2,Concentrado!$B$2:$B$199, "=Baja California Sur")</f>
        <v>6</v>
      </c>
      <c r="J2" s="10">
        <f>SUMIFS(Concentrado!K$2:K$199,Concentrado!$A$2:$A$199,"="&amp;$A2,Concentrado!$B$2:$B$199, "=Baja California Sur")</f>
        <v>71949</v>
      </c>
      <c r="K2" s="10">
        <f>SUMIFS(Concentrado!L$2:L$199,Concentrado!$A$2:$A$199,"="&amp;$A2,Concentrado!$B$2:$B$199, "=Baja California Sur")</f>
        <v>574</v>
      </c>
      <c r="L2" s="10">
        <f>SUMIFS(Concentrado!M$2:M$199,Concentrado!$A$2:$A$199,"="&amp;$A2,Concentrado!$B$2:$B$199, "=Baja California Sur")</f>
        <v>0</v>
      </c>
      <c r="M2" s="10">
        <f>SUMIFS(Concentrado!N$2:N$199,Concentrado!$A$2:$A$199,"="&amp;$A2,Concentrado!$B$2:$B$199, "=Baja California Sur")</f>
        <v>450</v>
      </c>
      <c r="N2" s="10">
        <f>SUMIFS(Concentrado!O$2:O$199,Concentrado!$A$2:$A$199,"="&amp;$A2,Concentrado!$B$2:$B$199, "=Baja California Sur")</f>
        <v>84910</v>
      </c>
    </row>
    <row r="3" spans="1:14" x14ac:dyDescent="0.25">
      <c r="A3" s="7">
        <v>2018</v>
      </c>
      <c r="B3" s="10">
        <f>SUMIFS(Concentrado!C$2:C$199,Concentrado!$A$2:$A$199,"="&amp;$A3,Concentrado!$B$2:$B$199, "=Baja California Sur")</f>
        <v>10730</v>
      </c>
      <c r="C3" s="10">
        <f>SUMIFS(Concentrado!D$2:D$199,Concentrado!$A$2:$A$199,"="&amp;$A3,Concentrado!$B$2:$B$199, "=Baja California Sur")</f>
        <v>644</v>
      </c>
      <c r="D3" s="10">
        <f>SUMIFS(Concentrado!E$2:E$199,Concentrado!$A$2:$A$199,"="&amp;$A3,Concentrado!$B$2:$B$199, "=Baja California Sur")</f>
        <v>1122</v>
      </c>
      <c r="E3" s="10">
        <f>SUMIFS(Concentrado!F$2:F$199,Concentrado!$A$2:$A$199,"="&amp;$A3,Concentrado!$B$2:$B$199, "=Baja California Sur")</f>
        <v>12</v>
      </c>
      <c r="F3" s="10">
        <f>SUMIFS(Concentrado!G$2:G$199,Concentrado!$A$2:$A$199,"="&amp;$A3,Concentrado!$B$2:$B$199, "=Baja California Sur")</f>
        <v>82</v>
      </c>
      <c r="G3" s="10">
        <f>SUMIFS(Concentrado!H$2:H$199,Concentrado!$A$2:$A$199,"="&amp;$A3,Concentrado!$B$2:$B$199, "=Baja California Sur")</f>
        <v>7</v>
      </c>
      <c r="H3" s="10">
        <f>SUMIFS(Concentrado!I$2:I$199,Concentrado!$A$2:$A$199,"="&amp;$A3,Concentrado!$B$2:$B$199, "=Baja California Sur")</f>
        <v>2</v>
      </c>
      <c r="I3" s="10">
        <f>SUMIFS(Concentrado!J$2:J$199,Concentrado!$A$2:$A$199,"="&amp;$A3,Concentrado!$B$2:$B$199, "=Baja California Sur")</f>
        <v>3</v>
      </c>
      <c r="J3" s="10">
        <f>SUMIFS(Concentrado!K$2:K$199,Concentrado!$A$2:$A$199,"="&amp;$A3,Concentrado!$B$2:$B$199, "=Baja California Sur")</f>
        <v>73426</v>
      </c>
      <c r="K3" s="10">
        <f>SUMIFS(Concentrado!L$2:L$199,Concentrado!$A$2:$A$199,"="&amp;$A3,Concentrado!$B$2:$B$199, "=Baja California Sur")</f>
        <v>580</v>
      </c>
      <c r="L3" s="10">
        <f>SUMIFS(Concentrado!M$2:M$199,Concentrado!$A$2:$A$199,"="&amp;$A3,Concentrado!$B$2:$B$199, "=Baja California Sur")</f>
        <v>0</v>
      </c>
      <c r="M3" s="10">
        <f>SUMIFS(Concentrado!N$2:N$199,Concentrado!$A$2:$A$199,"="&amp;$A3,Concentrado!$B$2:$B$199, "=Baja California Sur")</f>
        <v>553</v>
      </c>
      <c r="N3" s="10">
        <f>SUMIFS(Concentrado!O$2:O$199,Concentrado!$A$2:$A$199,"="&amp;$A3,Concentrado!$B$2:$B$199, "=Baja California Sur")</f>
        <v>87161</v>
      </c>
    </row>
    <row r="4" spans="1:14" x14ac:dyDescent="0.25">
      <c r="A4" s="7">
        <v>2019</v>
      </c>
      <c r="B4" s="10">
        <f>SUMIFS(Concentrado!C$2:C$199,Concentrado!$A$2:$A$199,"="&amp;$A4,Concentrado!$B$2:$B$199, "=Baja California Sur")</f>
        <v>11402</v>
      </c>
      <c r="C4" s="10">
        <f>SUMIFS(Concentrado!D$2:D$199,Concentrado!$A$2:$A$199,"="&amp;$A4,Concentrado!$B$2:$B$199, "=Baja California Sur")</f>
        <v>613</v>
      </c>
      <c r="D4" s="10">
        <f>SUMIFS(Concentrado!E$2:E$199,Concentrado!$A$2:$A$199,"="&amp;$A4,Concentrado!$B$2:$B$199, "=Baja California Sur")</f>
        <v>1318</v>
      </c>
      <c r="E4" s="10">
        <f>SUMIFS(Concentrado!F$2:F$199,Concentrado!$A$2:$A$199,"="&amp;$A4,Concentrado!$B$2:$B$199, "=Baja California Sur")</f>
        <v>9</v>
      </c>
      <c r="F4" s="10">
        <f>SUMIFS(Concentrado!G$2:G$199,Concentrado!$A$2:$A$199,"="&amp;$A4,Concentrado!$B$2:$B$199, "=Baja California Sur")</f>
        <v>86</v>
      </c>
      <c r="G4" s="10">
        <f>SUMIFS(Concentrado!H$2:H$199,Concentrado!$A$2:$A$199,"="&amp;$A4,Concentrado!$B$2:$B$199, "=Baja California Sur")</f>
        <v>12</v>
      </c>
      <c r="H4" s="10">
        <f>SUMIFS(Concentrado!I$2:I$199,Concentrado!$A$2:$A$199,"="&amp;$A4,Concentrado!$B$2:$B$199, "=Baja California Sur")</f>
        <v>2</v>
      </c>
      <c r="I4" s="10">
        <f>SUMIFS(Concentrado!J$2:J$199,Concentrado!$A$2:$A$199,"="&amp;$A4,Concentrado!$B$2:$B$199, "=Baja California Sur")</f>
        <v>23</v>
      </c>
      <c r="J4" s="10">
        <f>SUMIFS(Concentrado!K$2:K$199,Concentrado!$A$2:$A$199,"="&amp;$A4,Concentrado!$B$2:$B$199, "=Baja California Sur")</f>
        <v>67071</v>
      </c>
      <c r="K4" s="10">
        <f>SUMIFS(Concentrado!L$2:L$199,Concentrado!$A$2:$A$199,"="&amp;$A4,Concentrado!$B$2:$B$199, "=Baja California Sur")</f>
        <v>482</v>
      </c>
      <c r="L4" s="10">
        <f>SUMIFS(Concentrado!M$2:M$199,Concentrado!$A$2:$A$199,"="&amp;$A4,Concentrado!$B$2:$B$199, "=Baja California Sur")</f>
        <v>0</v>
      </c>
      <c r="M4" s="10">
        <f>SUMIFS(Concentrado!N$2:N$199,Concentrado!$A$2:$A$199,"="&amp;$A4,Concentrado!$B$2:$B$199, "=Baja California Sur")</f>
        <v>536</v>
      </c>
      <c r="N4" s="10">
        <f>SUMIFS(Concentrado!O$2:O$199,Concentrado!$A$2:$A$199,"="&amp;$A4,Concentrado!$B$2:$B$199, "=Baja California Sur")</f>
        <v>81554</v>
      </c>
    </row>
    <row r="5" spans="1:14" x14ac:dyDescent="0.25">
      <c r="A5" s="7">
        <v>2020</v>
      </c>
      <c r="B5" s="10">
        <f>SUMIFS(Concentrado!C$2:C$199,Concentrado!$A$2:$A$199,"="&amp;$A5,Concentrado!$B$2:$B$199, "=Baja California Sur")</f>
        <v>15912</v>
      </c>
      <c r="C5" s="10">
        <f>SUMIFS(Concentrado!D$2:D$199,Concentrado!$A$2:$A$199,"="&amp;$A5,Concentrado!$B$2:$B$199, "=Baja California Sur")</f>
        <v>587</v>
      </c>
      <c r="D5" s="10">
        <f>SUMIFS(Concentrado!E$2:E$199,Concentrado!$A$2:$A$199,"="&amp;$A5,Concentrado!$B$2:$B$199, "=Baja California Sur")</f>
        <v>770</v>
      </c>
      <c r="E5" s="10">
        <f>SUMIFS(Concentrado!F$2:F$199,Concentrado!$A$2:$A$199,"="&amp;$A5,Concentrado!$B$2:$B$199, "=Baja California Sur")</f>
        <v>2</v>
      </c>
      <c r="F5" s="10">
        <f>SUMIFS(Concentrado!G$2:G$199,Concentrado!$A$2:$A$199,"="&amp;$A5,Concentrado!$B$2:$B$199, "=Baja California Sur")</f>
        <v>23</v>
      </c>
      <c r="G5" s="10">
        <f>SUMIFS(Concentrado!H$2:H$199,Concentrado!$A$2:$A$199,"="&amp;$A5,Concentrado!$B$2:$B$199, "=Baja California Sur")</f>
        <v>3</v>
      </c>
      <c r="H5" s="10">
        <f>SUMIFS(Concentrado!I$2:I$199,Concentrado!$A$2:$A$199,"="&amp;$A5,Concentrado!$B$2:$B$199, "=Baja California Sur")</f>
        <v>1</v>
      </c>
      <c r="I5" s="10">
        <f>SUMIFS(Concentrado!J$2:J$199,Concentrado!$A$2:$A$199,"="&amp;$A5,Concentrado!$B$2:$B$199, "=Baja California Sur")</f>
        <v>13</v>
      </c>
      <c r="J5" s="10">
        <f>SUMIFS(Concentrado!K$2:K$199,Concentrado!$A$2:$A$199,"="&amp;$A5,Concentrado!$B$2:$B$199, "=Baja California Sur")</f>
        <v>20233</v>
      </c>
      <c r="K5" s="10">
        <f>SUMIFS(Concentrado!L$2:L$199,Concentrado!$A$2:$A$199,"="&amp;$A5,Concentrado!$B$2:$B$199, "=Baja California Sur")</f>
        <v>167</v>
      </c>
      <c r="L5" s="10">
        <f>SUMIFS(Concentrado!M$2:M$199,Concentrado!$A$2:$A$199,"="&amp;$A5,Concentrado!$B$2:$B$199, "=Baja California Sur")</f>
        <v>1</v>
      </c>
      <c r="M5" s="10">
        <f>SUMIFS(Concentrado!N$2:N$199,Concentrado!$A$2:$A$199,"="&amp;$A5,Concentrado!$B$2:$B$199, "=Baja California Sur")</f>
        <v>1061</v>
      </c>
      <c r="N5" s="10">
        <f>SUMIFS(Concentrado!O$2:O$199,Concentrado!$A$2:$A$199,"="&amp;$A5,Concentrado!$B$2:$B$199, "=Baja California Sur")</f>
        <v>38773</v>
      </c>
    </row>
    <row r="6" spans="1:14" x14ac:dyDescent="0.25">
      <c r="A6" s="7">
        <v>2021</v>
      </c>
      <c r="B6" s="10">
        <f>SUMIFS(Concentrado!C$2:C$199,Concentrado!$A$2:$A$199,"="&amp;$A6,Concentrado!$B$2:$B$199, "=Baja California Sur")</f>
        <v>21016</v>
      </c>
      <c r="C6" s="10">
        <f>SUMIFS(Concentrado!D$2:D$199,Concentrado!$A$2:$A$199,"="&amp;$A6,Concentrado!$B$2:$B$199, "=Baja California Sur")</f>
        <v>461</v>
      </c>
      <c r="D6" s="10">
        <f>SUMIFS(Concentrado!E$2:E$199,Concentrado!$A$2:$A$199,"="&amp;$A6,Concentrado!$B$2:$B$199, "=Baja California Sur")</f>
        <v>440</v>
      </c>
      <c r="E6" s="10">
        <f>SUMIFS(Concentrado!F$2:F$199,Concentrado!$A$2:$A$199,"="&amp;$A6,Concentrado!$B$2:$B$199, "=Baja California Sur")</f>
        <v>4</v>
      </c>
      <c r="F6" s="10">
        <f>SUMIFS(Concentrado!G$2:G$199,Concentrado!$A$2:$A$199,"="&amp;$A6,Concentrado!$B$2:$B$199, "=Baja California Sur")</f>
        <v>23</v>
      </c>
      <c r="G6" s="10">
        <f>SUMIFS(Concentrado!H$2:H$199,Concentrado!$A$2:$A$199,"="&amp;$A6,Concentrado!$B$2:$B$199, "=Baja California Sur")</f>
        <v>6</v>
      </c>
      <c r="H6" s="10">
        <f>SUMIFS(Concentrado!I$2:I$199,Concentrado!$A$2:$A$199,"="&amp;$A6,Concentrado!$B$2:$B$199, "=Baja California Sur")</f>
        <v>2</v>
      </c>
      <c r="I6" s="10">
        <f>SUMIFS(Concentrado!J$2:J$199,Concentrado!$A$2:$A$199,"="&amp;$A6,Concentrado!$B$2:$B$199, "=Baja California Sur")</f>
        <v>3</v>
      </c>
      <c r="J6" s="10">
        <f>SUMIFS(Concentrado!K$2:K$199,Concentrado!$A$2:$A$199,"="&amp;$A6,Concentrado!$B$2:$B$199, "=Baja California Sur")</f>
        <v>9845</v>
      </c>
      <c r="K6" s="10">
        <f>SUMIFS(Concentrado!L$2:L$199,Concentrado!$A$2:$A$199,"="&amp;$A6,Concentrado!$B$2:$B$199, "=Baja California Sur")</f>
        <v>0</v>
      </c>
      <c r="L6" s="10">
        <f>SUMIFS(Concentrado!M$2:M$199,Concentrado!$A$2:$A$199,"="&amp;$A6,Concentrado!$B$2:$B$199, "=Baja California Sur")</f>
        <v>0</v>
      </c>
      <c r="M6" s="10">
        <f>SUMIFS(Concentrado!N$2:N$199,Concentrado!$A$2:$A$199,"="&amp;$A6,Concentrado!$B$2:$B$199, "=Baja California Sur")</f>
        <v>1257</v>
      </c>
      <c r="N6" s="10">
        <f>SUMIFS(Concentrado!O$2:O$199,Concentrado!$A$2:$A$199,"="&amp;$A6,Concentrado!$B$2:$B$199, "=Baja California Sur")</f>
        <v>33057</v>
      </c>
    </row>
    <row r="7" spans="1:14" x14ac:dyDescent="0.25">
      <c r="A7" s="7">
        <v>2022</v>
      </c>
      <c r="B7" s="10">
        <f>SUMIFS(Concentrado!C$2:C$199,Concentrado!$A$2:$A$199,"="&amp;$A7,Concentrado!$B$2:$B$199, "=Baja California Sur")</f>
        <v>16558</v>
      </c>
      <c r="C7" s="10">
        <f>SUMIFS(Concentrado!D$2:D$199,Concentrado!$A$2:$A$199,"="&amp;$A7,Concentrado!$B$2:$B$199, "=Baja California Sur")</f>
        <v>567</v>
      </c>
      <c r="D7" s="10">
        <f>SUMIFS(Concentrado!E$2:E$199,Concentrado!$A$2:$A$199,"="&amp;$A7,Concentrado!$B$2:$B$199, "=Baja California Sur")</f>
        <v>358</v>
      </c>
      <c r="E7" s="10">
        <f>SUMIFS(Concentrado!F$2:F$199,Concentrado!$A$2:$A$199,"="&amp;$A7,Concentrado!$B$2:$B$199, "=Baja California Sur")</f>
        <v>4</v>
      </c>
      <c r="F7" s="10">
        <f>SUMIFS(Concentrado!G$2:G$199,Concentrado!$A$2:$A$199,"="&amp;$A7,Concentrado!$B$2:$B$199, "=Baja California Sur")</f>
        <v>2178</v>
      </c>
      <c r="G7" s="10">
        <f>SUMIFS(Concentrado!H$2:H$199,Concentrado!$A$2:$A$199,"="&amp;$A7,Concentrado!$B$2:$B$199, "=Baja California Sur")</f>
        <v>9</v>
      </c>
      <c r="H7" s="10">
        <f>SUMIFS(Concentrado!I$2:I$199,Concentrado!$A$2:$A$199,"="&amp;$A7,Concentrado!$B$2:$B$199, "=Baja California Sur")</f>
        <v>0</v>
      </c>
      <c r="I7" s="10">
        <f>SUMIFS(Concentrado!J$2:J$199,Concentrado!$A$2:$A$199,"="&amp;$A7,Concentrado!$B$2:$B$199, "=Baja California Sur")</f>
        <v>2</v>
      </c>
      <c r="J7" s="10">
        <f>SUMIFS(Concentrado!K$2:K$199,Concentrado!$A$2:$A$199,"="&amp;$A7,Concentrado!$B$2:$B$199, "=Baja California Sur")</f>
        <v>6604</v>
      </c>
      <c r="K7" s="10">
        <f>SUMIFS(Concentrado!L$2:L$199,Concentrado!$A$2:$A$199,"="&amp;$A7,Concentrado!$B$2:$B$199, "=Baja California Sur")</f>
        <v>0</v>
      </c>
      <c r="L7" s="10">
        <f>SUMIFS(Concentrado!M$2:M$199,Concentrado!$A$2:$A$199,"="&amp;$A7,Concentrado!$B$2:$B$199, "=Baja California Sur")</f>
        <v>0</v>
      </c>
      <c r="M7" s="10">
        <f>SUMIFS(Concentrado!N$2:N$199,Concentrado!$A$2:$A$199,"="&amp;$A7,Concentrado!$B$2:$B$199, "=Baja California Sur")</f>
        <v>6031</v>
      </c>
      <c r="N7" s="10">
        <f>SUMIFS(Concentrado!O$2:O$199,Concentrado!$A$2:$A$199,"="&amp;$A7,Concentrado!$B$2:$B$199, "=Baja California Sur")</f>
        <v>32311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"=Campeche")</f>
        <v>32049</v>
      </c>
      <c r="C2" s="10">
        <f>SUMIFS(Concentrado!D$2:D$199,Concentrado!$A$2:$A$199,"="&amp;$A2,Concentrado!$B$2:$B$199, "=Campeche")</f>
        <v>1478</v>
      </c>
      <c r="D2" s="10">
        <f>SUMIFS(Concentrado!E$2:E$199,Concentrado!$A$2:$A$199,"="&amp;$A2,Concentrado!$B$2:$B$199, "=Campeche")</f>
        <v>864</v>
      </c>
      <c r="E2" s="10">
        <f>SUMIFS(Concentrado!F$2:F$199,Concentrado!$A$2:$A$199,"="&amp;$A2,Concentrado!$B$2:$B$199, "=Campeche")</f>
        <v>34</v>
      </c>
      <c r="F2" s="10">
        <f>SUMIFS(Concentrado!G$2:G$199,Concentrado!$A$2:$A$199,"="&amp;$A2,Concentrado!$B$2:$B$199, "=Campeche")</f>
        <v>17</v>
      </c>
      <c r="G2" s="10">
        <f>SUMIFS(Concentrado!H$2:H$199,Concentrado!$A$2:$A$199,"="&amp;$A2,Concentrado!$B$2:$B$199, "=Campeche")</f>
        <v>10</v>
      </c>
      <c r="H2" s="10">
        <f>SUMIFS(Concentrado!I$2:I$199,Concentrado!$A$2:$A$199,"="&amp;$A2,Concentrado!$B$2:$B$199, "=Campeche")</f>
        <v>5</v>
      </c>
      <c r="I2" s="10">
        <f>SUMIFS(Concentrado!J$2:J$199,Concentrado!$A$2:$A$199,"="&amp;$A2,Concentrado!$B$2:$B$199, "=Campeche")</f>
        <v>13</v>
      </c>
      <c r="J2" s="10">
        <f>SUMIFS(Concentrado!K$2:K$199,Concentrado!$A$2:$A$199,"="&amp;$A2,Concentrado!$B$2:$B$199, "=Campeche")</f>
        <v>32549</v>
      </c>
      <c r="K2" s="10">
        <f>SUMIFS(Concentrado!L$2:L$199,Concentrado!$A$2:$A$199,"="&amp;$A2,Concentrado!$B$2:$B$199, "=Campeche")</f>
        <v>0</v>
      </c>
      <c r="L2" s="10">
        <f>SUMIFS(Concentrado!M$2:M$199,Concentrado!$A$2:$A$199,"="&amp;$A2,Concentrado!$B$2:$B$199, "=Campeche")</f>
        <v>3</v>
      </c>
      <c r="M2" s="10">
        <f>SUMIFS(Concentrado!N$2:N$199,Concentrado!$A$2:$A$199,"="&amp;$A2,Concentrado!$B$2:$B$199, "=Campeche")</f>
        <v>17020</v>
      </c>
      <c r="N2" s="10">
        <f>SUMIFS(Concentrado!O$2:O$199,Concentrado!$A$2:$A$199,"="&amp;$A2,Concentrado!$B$2:$B$199, "=Campeche")</f>
        <v>84042</v>
      </c>
    </row>
    <row r="3" spans="1:14" x14ac:dyDescent="0.25">
      <c r="A3" s="7">
        <v>2018</v>
      </c>
      <c r="B3" s="10">
        <f>SUMIFS(Concentrado!C$2:C$199,Concentrado!$A$2:$A$199,"="&amp;$A3,Concentrado!$B$2:$B$199, "=Campeche")</f>
        <v>8610</v>
      </c>
      <c r="C3" s="10">
        <f>SUMIFS(Concentrado!D$2:D$199,Concentrado!$A$2:$A$199,"="&amp;$A3,Concentrado!$B$2:$B$199, "=Campeche")</f>
        <v>850</v>
      </c>
      <c r="D3" s="10">
        <f>SUMIFS(Concentrado!E$2:E$199,Concentrado!$A$2:$A$199,"="&amp;$A3,Concentrado!$B$2:$B$199, "=Campeche")</f>
        <v>540</v>
      </c>
      <c r="E3" s="10">
        <f>SUMIFS(Concentrado!F$2:F$199,Concentrado!$A$2:$A$199,"="&amp;$A3,Concentrado!$B$2:$B$199, "=Campeche")</f>
        <v>5</v>
      </c>
      <c r="F3" s="10">
        <f>SUMIFS(Concentrado!G$2:G$199,Concentrado!$A$2:$A$199,"="&amp;$A3,Concentrado!$B$2:$B$199, "=Campeche")</f>
        <v>1</v>
      </c>
      <c r="G3" s="10">
        <f>SUMIFS(Concentrado!H$2:H$199,Concentrado!$A$2:$A$199,"="&amp;$A3,Concentrado!$B$2:$B$199, "=Campeche")</f>
        <v>6</v>
      </c>
      <c r="H3" s="10">
        <f>SUMIFS(Concentrado!I$2:I$199,Concentrado!$A$2:$A$199,"="&amp;$A3,Concentrado!$B$2:$B$199, "=Campeche")</f>
        <v>3</v>
      </c>
      <c r="I3" s="10">
        <f>SUMIFS(Concentrado!J$2:J$199,Concentrado!$A$2:$A$199,"="&amp;$A3,Concentrado!$B$2:$B$199, "=Campeche")</f>
        <v>78</v>
      </c>
      <c r="J3" s="10">
        <f>SUMIFS(Concentrado!K$2:K$199,Concentrado!$A$2:$A$199,"="&amp;$A3,Concentrado!$B$2:$B$199, "=Campeche")</f>
        <v>51120</v>
      </c>
      <c r="K3" s="10">
        <f>SUMIFS(Concentrado!L$2:L$199,Concentrado!$A$2:$A$199,"="&amp;$A3,Concentrado!$B$2:$B$199, "=Campeche")</f>
        <v>2</v>
      </c>
      <c r="L3" s="10">
        <f>SUMIFS(Concentrado!M$2:M$199,Concentrado!$A$2:$A$199,"="&amp;$A3,Concentrado!$B$2:$B$199, "=Campeche")</f>
        <v>0</v>
      </c>
      <c r="M3" s="10">
        <f>SUMIFS(Concentrado!N$2:N$199,Concentrado!$A$2:$A$199,"="&amp;$A3,Concentrado!$B$2:$B$199, "=Campeche")</f>
        <v>12888</v>
      </c>
      <c r="N3" s="10">
        <f>SUMIFS(Concentrado!O$2:O$199,Concentrado!$A$2:$A$199,"="&amp;$A3,Concentrado!$B$2:$B$199, "=Campeche")</f>
        <v>74103</v>
      </c>
    </row>
    <row r="4" spans="1:14" x14ac:dyDescent="0.25">
      <c r="A4" s="7">
        <v>2019</v>
      </c>
      <c r="B4" s="10">
        <f>SUMIFS(Concentrado!C$2:C$199,Concentrado!$A$2:$A$199,"="&amp;$A4,Concentrado!$B$2:$B$199, "=Campeche")</f>
        <v>8207</v>
      </c>
      <c r="C4" s="10">
        <f>SUMIFS(Concentrado!D$2:D$199,Concentrado!$A$2:$A$199,"="&amp;$A4,Concentrado!$B$2:$B$199, "=Campeche")</f>
        <v>672</v>
      </c>
      <c r="D4" s="10">
        <f>SUMIFS(Concentrado!E$2:E$199,Concentrado!$A$2:$A$199,"="&amp;$A4,Concentrado!$B$2:$B$199, "=Campeche")</f>
        <v>424</v>
      </c>
      <c r="E4" s="10">
        <f>SUMIFS(Concentrado!F$2:F$199,Concentrado!$A$2:$A$199,"="&amp;$A4,Concentrado!$B$2:$B$199, "=Campeche")</f>
        <v>6</v>
      </c>
      <c r="F4" s="10">
        <f>SUMIFS(Concentrado!G$2:G$199,Concentrado!$A$2:$A$199,"="&amp;$A4,Concentrado!$B$2:$B$199, "=Campeche")</f>
        <v>2</v>
      </c>
      <c r="G4" s="10">
        <f>SUMIFS(Concentrado!H$2:H$199,Concentrado!$A$2:$A$199,"="&amp;$A4,Concentrado!$B$2:$B$199, "=Campeche")</f>
        <v>4</v>
      </c>
      <c r="H4" s="10">
        <f>SUMIFS(Concentrado!I$2:I$199,Concentrado!$A$2:$A$199,"="&amp;$A4,Concentrado!$B$2:$B$199, "=Campeche")</f>
        <v>1</v>
      </c>
      <c r="I4" s="10">
        <f>SUMIFS(Concentrado!J$2:J$199,Concentrado!$A$2:$A$199,"="&amp;$A4,Concentrado!$B$2:$B$199, "=Campeche")</f>
        <v>40</v>
      </c>
      <c r="J4" s="10">
        <f>SUMIFS(Concentrado!K$2:K$199,Concentrado!$A$2:$A$199,"="&amp;$A4,Concentrado!$B$2:$B$199, "=Campeche")</f>
        <v>54417</v>
      </c>
      <c r="K4" s="10">
        <f>SUMIFS(Concentrado!L$2:L$199,Concentrado!$A$2:$A$199,"="&amp;$A4,Concentrado!$B$2:$B$199, "=Campeche")</f>
        <v>1</v>
      </c>
      <c r="L4" s="10">
        <f>SUMIFS(Concentrado!M$2:M$199,Concentrado!$A$2:$A$199,"="&amp;$A4,Concentrado!$B$2:$B$199, "=Campeche")</f>
        <v>0</v>
      </c>
      <c r="M4" s="10">
        <f>SUMIFS(Concentrado!N$2:N$199,Concentrado!$A$2:$A$199,"="&amp;$A4,Concentrado!$B$2:$B$199, "=Campeche")</f>
        <v>13319</v>
      </c>
      <c r="N4" s="10">
        <f>SUMIFS(Concentrado!O$2:O$199,Concentrado!$A$2:$A$199,"="&amp;$A4,Concentrado!$B$2:$B$199, "=Campeche")</f>
        <v>77093</v>
      </c>
    </row>
    <row r="5" spans="1:14" x14ac:dyDescent="0.25">
      <c r="A5" s="7">
        <v>2020</v>
      </c>
      <c r="B5" s="10">
        <f>SUMIFS(Concentrado!C$2:C$199,Concentrado!$A$2:$A$199,"="&amp;$A5,Concentrado!$B$2:$B$199, "=Campeche")</f>
        <v>31658</v>
      </c>
      <c r="C5" s="10">
        <f>SUMIFS(Concentrado!D$2:D$199,Concentrado!$A$2:$A$199,"="&amp;$A5,Concentrado!$B$2:$B$199, "=Campeche")</f>
        <v>305</v>
      </c>
      <c r="D5" s="10">
        <f>SUMIFS(Concentrado!E$2:E$199,Concentrado!$A$2:$A$199,"="&amp;$A5,Concentrado!$B$2:$B$199, "=Campeche")</f>
        <v>169</v>
      </c>
      <c r="E5" s="10">
        <f>SUMIFS(Concentrado!F$2:F$199,Concentrado!$A$2:$A$199,"="&amp;$A5,Concentrado!$B$2:$B$199, "=Campeche")</f>
        <v>3</v>
      </c>
      <c r="F5" s="10">
        <f>SUMIFS(Concentrado!G$2:G$199,Concentrado!$A$2:$A$199,"="&amp;$A5,Concentrado!$B$2:$B$199, "=Campeche")</f>
        <v>3</v>
      </c>
      <c r="G5" s="10">
        <f>SUMIFS(Concentrado!H$2:H$199,Concentrado!$A$2:$A$199,"="&amp;$A5,Concentrado!$B$2:$B$199, "=Campeche")</f>
        <v>3</v>
      </c>
      <c r="H5" s="10">
        <f>SUMIFS(Concentrado!I$2:I$199,Concentrado!$A$2:$A$199,"="&amp;$A5,Concentrado!$B$2:$B$199, "=Campeche")</f>
        <v>1</v>
      </c>
      <c r="I5" s="10">
        <f>SUMIFS(Concentrado!J$2:J$199,Concentrado!$A$2:$A$199,"="&amp;$A5,Concentrado!$B$2:$B$199, "=Campeche")</f>
        <v>5</v>
      </c>
      <c r="J5" s="10">
        <f>SUMIFS(Concentrado!K$2:K$199,Concentrado!$A$2:$A$199,"="&amp;$A5,Concentrado!$B$2:$B$199, "=Campeche")</f>
        <v>9741</v>
      </c>
      <c r="K5" s="10">
        <f>SUMIFS(Concentrado!L$2:L$199,Concentrado!$A$2:$A$199,"="&amp;$A5,Concentrado!$B$2:$B$199, "=Campeche")</f>
        <v>2</v>
      </c>
      <c r="L5" s="10">
        <f>SUMIFS(Concentrado!M$2:M$199,Concentrado!$A$2:$A$199,"="&amp;$A5,Concentrado!$B$2:$B$199, "=Campeche")</f>
        <v>33</v>
      </c>
      <c r="M5" s="10">
        <f>SUMIFS(Concentrado!N$2:N$199,Concentrado!$A$2:$A$199,"="&amp;$A5,Concentrado!$B$2:$B$199, "=Campeche")</f>
        <v>7578</v>
      </c>
      <c r="N5" s="10">
        <f>SUMIFS(Concentrado!O$2:O$199,Concentrado!$A$2:$A$199,"="&amp;$A5,Concentrado!$B$2:$B$199, "=Campeche")</f>
        <v>49501</v>
      </c>
    </row>
    <row r="6" spans="1:14" x14ac:dyDescent="0.25">
      <c r="A6" s="7">
        <v>2021</v>
      </c>
      <c r="B6" s="10">
        <f>SUMIFS(Concentrado!C$2:C$199,Concentrado!$A$2:$A$199,"="&amp;$A6,Concentrado!$B$2:$B$199, "=Campeche")</f>
        <v>15451</v>
      </c>
      <c r="C6" s="10">
        <f>SUMIFS(Concentrado!D$2:D$199,Concentrado!$A$2:$A$199,"="&amp;$A6,Concentrado!$B$2:$B$199, "=Campeche")</f>
        <v>506</v>
      </c>
      <c r="D6" s="10">
        <f>SUMIFS(Concentrado!E$2:E$199,Concentrado!$A$2:$A$199,"="&amp;$A6,Concentrado!$B$2:$B$199, "=Campeche")</f>
        <v>250</v>
      </c>
      <c r="E6" s="10">
        <f>SUMIFS(Concentrado!F$2:F$199,Concentrado!$A$2:$A$199,"="&amp;$A6,Concentrado!$B$2:$B$199, "=Campeche")</f>
        <v>2</v>
      </c>
      <c r="F6" s="10">
        <f>SUMIFS(Concentrado!G$2:G$199,Concentrado!$A$2:$A$199,"="&amp;$A6,Concentrado!$B$2:$B$199, "=Campeche")</f>
        <v>9</v>
      </c>
      <c r="G6" s="10">
        <f>SUMIFS(Concentrado!H$2:H$199,Concentrado!$A$2:$A$199,"="&amp;$A6,Concentrado!$B$2:$B$199, "=Campeche")</f>
        <v>7</v>
      </c>
      <c r="H6" s="10">
        <f>SUMIFS(Concentrado!I$2:I$199,Concentrado!$A$2:$A$199,"="&amp;$A6,Concentrado!$B$2:$B$199, "=Campeche")</f>
        <v>2</v>
      </c>
      <c r="I6" s="10">
        <f>SUMIFS(Concentrado!J$2:J$199,Concentrado!$A$2:$A$199,"="&amp;$A6,Concentrado!$B$2:$B$199, "=Campeche")</f>
        <v>1</v>
      </c>
      <c r="J6" s="10">
        <f>SUMIFS(Concentrado!K$2:K$199,Concentrado!$A$2:$A$199,"="&amp;$A6,Concentrado!$B$2:$B$199, "=Campeche")</f>
        <v>33520</v>
      </c>
      <c r="K6" s="10">
        <f>SUMIFS(Concentrado!L$2:L$199,Concentrado!$A$2:$A$199,"="&amp;$A6,Concentrado!$B$2:$B$199, "=Campeche")</f>
        <v>4</v>
      </c>
      <c r="L6" s="10">
        <f>SUMIFS(Concentrado!M$2:M$199,Concentrado!$A$2:$A$199,"="&amp;$A6,Concentrado!$B$2:$B$199, "=Campeche")</f>
        <v>0</v>
      </c>
      <c r="M6" s="10">
        <f>SUMIFS(Concentrado!N$2:N$199,Concentrado!$A$2:$A$199,"="&amp;$A6,Concentrado!$B$2:$B$199, "=Campeche")</f>
        <v>9374</v>
      </c>
      <c r="N6" s="10">
        <f>SUMIFS(Concentrado!O$2:O$199,Concentrado!$A$2:$A$199,"="&amp;$A6,Concentrado!$B$2:$B$199, "=Campeche")</f>
        <v>59126</v>
      </c>
    </row>
    <row r="7" spans="1:14" x14ac:dyDescent="0.25">
      <c r="A7" s="7">
        <v>2022</v>
      </c>
      <c r="B7" s="10">
        <f>SUMIFS(Concentrado!C$2:C$199,Concentrado!$A$2:$A$199,"="&amp;$A7,Concentrado!$B$2:$B$199, "=Campeche")</f>
        <v>17274</v>
      </c>
      <c r="C7" s="10">
        <f>SUMIFS(Concentrado!D$2:D$199,Concentrado!$A$2:$A$199,"="&amp;$A7,Concentrado!$B$2:$B$199, "=Campeche")</f>
        <v>1731</v>
      </c>
      <c r="D7" s="10">
        <f>SUMIFS(Concentrado!E$2:E$199,Concentrado!$A$2:$A$199,"="&amp;$A7,Concentrado!$B$2:$B$199, "=Campeche")</f>
        <v>652</v>
      </c>
      <c r="E7" s="10">
        <f>SUMIFS(Concentrado!F$2:F$199,Concentrado!$A$2:$A$199,"="&amp;$A7,Concentrado!$B$2:$B$199, "=Campeche")</f>
        <v>8</v>
      </c>
      <c r="F7" s="10">
        <f>SUMIFS(Concentrado!G$2:G$199,Concentrado!$A$2:$A$199,"="&amp;$A7,Concentrado!$B$2:$B$199, "=Campeche")</f>
        <v>21</v>
      </c>
      <c r="G7" s="10">
        <f>SUMIFS(Concentrado!H$2:H$199,Concentrado!$A$2:$A$199,"="&amp;$A7,Concentrado!$B$2:$B$199, "=Campeche")</f>
        <v>16</v>
      </c>
      <c r="H7" s="10">
        <f>SUMIFS(Concentrado!I$2:I$199,Concentrado!$A$2:$A$199,"="&amp;$A7,Concentrado!$B$2:$B$199, "=Campeche")</f>
        <v>2</v>
      </c>
      <c r="I7" s="10">
        <f>SUMIFS(Concentrado!J$2:J$199,Concentrado!$A$2:$A$199,"="&amp;$A7,Concentrado!$B$2:$B$199, "=Campeche")</f>
        <v>1</v>
      </c>
      <c r="J7" s="10">
        <f>SUMIFS(Concentrado!K$2:K$199,Concentrado!$A$2:$A$199,"="&amp;$A7,Concentrado!$B$2:$B$199, "=Campeche")</f>
        <v>39961</v>
      </c>
      <c r="K7" s="10">
        <f>SUMIFS(Concentrado!L$2:L$199,Concentrado!$A$2:$A$199,"="&amp;$A7,Concentrado!$B$2:$B$199, "=Campeche")</f>
        <v>37</v>
      </c>
      <c r="L7" s="10">
        <f>SUMIFS(Concentrado!M$2:M$199,Concentrado!$A$2:$A$199,"="&amp;$A7,Concentrado!$B$2:$B$199, "=Campeche")</f>
        <v>0</v>
      </c>
      <c r="M7" s="10">
        <f>SUMIFS(Concentrado!N$2:N$199,Concentrado!$A$2:$A$199,"="&amp;$A7,Concentrado!$B$2:$B$199, "=Campeche")</f>
        <v>4568</v>
      </c>
      <c r="N7" s="10">
        <f>SUMIFS(Concentrado!O$2:O$199,Concentrado!$A$2:$A$199,"="&amp;$A7,Concentrado!$B$2:$B$199, "=Campeche")</f>
        <v>64271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"=Chiapas")</f>
        <v>21896</v>
      </c>
      <c r="C2" s="10">
        <f>SUMIFS(Concentrado!D$2:D$199,Concentrado!$A$2:$A$199,"="&amp;$A2,Concentrado!$B$2:$B$199, "=Chiapas")</f>
        <v>81</v>
      </c>
      <c r="D2" s="10">
        <f>SUMIFS(Concentrado!E$2:E$199,Concentrado!$A$2:$A$199,"="&amp;$A2,Concentrado!$B$2:$B$199, "=Chiapas")</f>
        <v>73</v>
      </c>
      <c r="E2" s="10">
        <f>SUMIFS(Concentrado!F$2:F$199,Concentrado!$A$2:$A$199,"="&amp;$A2,Concentrado!$B$2:$B$199, "=Chiapas")</f>
        <v>7</v>
      </c>
      <c r="F2" s="10">
        <f>SUMIFS(Concentrado!G$2:G$199,Concentrado!$A$2:$A$199,"="&amp;$A2,Concentrado!$B$2:$B$199, "=Chiapas")</f>
        <v>7</v>
      </c>
      <c r="G2" s="10">
        <f>SUMIFS(Concentrado!H$2:H$199,Concentrado!$A$2:$A$199,"="&amp;$A2,Concentrado!$B$2:$B$199, "=Chiapas")</f>
        <v>3</v>
      </c>
      <c r="H2" s="10">
        <f>SUMIFS(Concentrado!I$2:I$199,Concentrado!$A$2:$A$199,"="&amp;$A2,Concentrado!$B$2:$B$199, "=Chiapas")</f>
        <v>17</v>
      </c>
      <c r="I2" s="10">
        <f>SUMIFS(Concentrado!J$2:J$199,Concentrado!$A$2:$A$199,"="&amp;$A2,Concentrado!$B$2:$B$199, "=Chiapas")</f>
        <v>55</v>
      </c>
      <c r="J2" s="10">
        <f>SUMIFS(Concentrado!K$2:K$199,Concentrado!$A$2:$A$199,"="&amp;$A2,Concentrado!$B$2:$B$199, "=Chiapas")</f>
        <v>87812</v>
      </c>
      <c r="K2" s="10">
        <f>SUMIFS(Concentrado!L$2:L$199,Concentrado!$A$2:$A$199,"="&amp;$A2,Concentrado!$B$2:$B$199, "=Chiapas")</f>
        <v>1</v>
      </c>
      <c r="L2" s="10">
        <f>SUMIFS(Concentrado!M$2:M$199,Concentrado!$A$2:$A$199,"="&amp;$A2,Concentrado!$B$2:$B$199, "=Chiapas")</f>
        <v>0</v>
      </c>
      <c r="M2" s="10">
        <f>SUMIFS(Concentrado!N$2:N$199,Concentrado!$A$2:$A$199,"="&amp;$A2,Concentrado!$B$2:$B$199, "=Chiapas")</f>
        <v>124821</v>
      </c>
      <c r="N2" s="10">
        <f>SUMIFS(Concentrado!O$2:O$199,Concentrado!$A$2:$A$199,"="&amp;$A2,Concentrado!$B$2:$B$199, "=Chiapas")</f>
        <v>234773</v>
      </c>
    </row>
    <row r="3" spans="1:14" x14ac:dyDescent="0.25">
      <c r="A3" s="7">
        <v>2018</v>
      </c>
      <c r="B3" s="10">
        <f>SUMIFS(Concentrado!C$2:C$199,Concentrado!$A$2:$A$199,"="&amp;$A3,Concentrado!$B$2:$B$199, "=Chiapas")</f>
        <v>19830</v>
      </c>
      <c r="C3" s="10">
        <f>SUMIFS(Concentrado!D$2:D$199,Concentrado!$A$2:$A$199,"="&amp;$A3,Concentrado!$B$2:$B$199, "=Chiapas")</f>
        <v>80</v>
      </c>
      <c r="D3" s="10">
        <f>SUMIFS(Concentrado!E$2:E$199,Concentrado!$A$2:$A$199,"="&amp;$A3,Concentrado!$B$2:$B$199, "=Chiapas")</f>
        <v>94</v>
      </c>
      <c r="E3" s="10">
        <f>SUMIFS(Concentrado!F$2:F$199,Concentrado!$A$2:$A$199,"="&amp;$A3,Concentrado!$B$2:$B$199, "=Chiapas")</f>
        <v>9</v>
      </c>
      <c r="F3" s="10">
        <f>SUMIFS(Concentrado!G$2:G$199,Concentrado!$A$2:$A$199,"="&amp;$A3,Concentrado!$B$2:$B$199, "=Chiapas")</f>
        <v>4</v>
      </c>
      <c r="G3" s="10">
        <f>SUMIFS(Concentrado!H$2:H$199,Concentrado!$A$2:$A$199,"="&amp;$A3,Concentrado!$B$2:$B$199, "=Chiapas")</f>
        <v>2</v>
      </c>
      <c r="H3" s="10">
        <f>SUMIFS(Concentrado!I$2:I$199,Concentrado!$A$2:$A$199,"="&amp;$A3,Concentrado!$B$2:$B$199, "=Chiapas")</f>
        <v>5</v>
      </c>
      <c r="I3" s="10">
        <f>SUMIFS(Concentrado!J$2:J$199,Concentrado!$A$2:$A$199,"="&amp;$A3,Concentrado!$B$2:$B$199, "=Chiapas")</f>
        <v>39</v>
      </c>
      <c r="J3" s="10">
        <f>SUMIFS(Concentrado!K$2:K$199,Concentrado!$A$2:$A$199,"="&amp;$A3,Concentrado!$B$2:$B$199, "=Chiapas")</f>
        <v>99782</v>
      </c>
      <c r="K3" s="10">
        <f>SUMIFS(Concentrado!L$2:L$199,Concentrado!$A$2:$A$199,"="&amp;$A3,Concentrado!$B$2:$B$199, "=Chiapas")</f>
        <v>14</v>
      </c>
      <c r="L3" s="10">
        <f>SUMIFS(Concentrado!M$2:M$199,Concentrado!$A$2:$A$199,"="&amp;$A3,Concentrado!$B$2:$B$199, "=Chiapas")</f>
        <v>0</v>
      </c>
      <c r="M3" s="10">
        <f>SUMIFS(Concentrado!N$2:N$199,Concentrado!$A$2:$A$199,"="&amp;$A3,Concentrado!$B$2:$B$199, "=Chiapas")</f>
        <v>72067</v>
      </c>
      <c r="N3" s="10">
        <f>SUMIFS(Concentrado!O$2:O$199,Concentrado!$A$2:$A$199,"="&amp;$A3,Concentrado!$B$2:$B$199, "=Chiapas")</f>
        <v>191926</v>
      </c>
    </row>
    <row r="4" spans="1:14" x14ac:dyDescent="0.25">
      <c r="A4" s="7">
        <v>2019</v>
      </c>
      <c r="B4" s="10">
        <f>SUMIFS(Concentrado!C$2:C$199,Concentrado!$A$2:$A$199,"="&amp;$A4,Concentrado!$B$2:$B$199, "=Chiapas")</f>
        <v>35291</v>
      </c>
      <c r="C4" s="10">
        <f>SUMIFS(Concentrado!D$2:D$199,Concentrado!$A$2:$A$199,"="&amp;$A4,Concentrado!$B$2:$B$199, "=Chiapas")</f>
        <v>86</v>
      </c>
      <c r="D4" s="10">
        <f>SUMIFS(Concentrado!E$2:E$199,Concentrado!$A$2:$A$199,"="&amp;$A4,Concentrado!$B$2:$B$199, "=Chiapas")</f>
        <v>40</v>
      </c>
      <c r="E4" s="10">
        <f>SUMIFS(Concentrado!F$2:F$199,Concentrado!$A$2:$A$199,"="&amp;$A4,Concentrado!$B$2:$B$199, "=Chiapas")</f>
        <v>1</v>
      </c>
      <c r="F4" s="10">
        <f>SUMIFS(Concentrado!G$2:G$199,Concentrado!$A$2:$A$199,"="&amp;$A4,Concentrado!$B$2:$B$199, "=Chiapas")</f>
        <v>7</v>
      </c>
      <c r="G4" s="10">
        <f>SUMIFS(Concentrado!H$2:H$199,Concentrado!$A$2:$A$199,"="&amp;$A4,Concentrado!$B$2:$B$199, "=Chiapas")</f>
        <v>1</v>
      </c>
      <c r="H4" s="10">
        <f>SUMIFS(Concentrado!I$2:I$199,Concentrado!$A$2:$A$199,"="&amp;$A4,Concentrado!$B$2:$B$199, "=Chiapas")</f>
        <v>4</v>
      </c>
      <c r="I4" s="10">
        <f>SUMIFS(Concentrado!J$2:J$199,Concentrado!$A$2:$A$199,"="&amp;$A4,Concentrado!$B$2:$B$199, "=Chiapas")</f>
        <v>83</v>
      </c>
      <c r="J4" s="10">
        <f>SUMIFS(Concentrado!K$2:K$199,Concentrado!$A$2:$A$199,"="&amp;$A4,Concentrado!$B$2:$B$199, "=Chiapas")</f>
        <v>127506</v>
      </c>
      <c r="K4" s="10">
        <f>SUMIFS(Concentrado!L$2:L$199,Concentrado!$A$2:$A$199,"="&amp;$A4,Concentrado!$B$2:$B$199, "=Chiapas")</f>
        <v>4</v>
      </c>
      <c r="L4" s="10">
        <f>SUMIFS(Concentrado!M$2:M$199,Concentrado!$A$2:$A$199,"="&amp;$A4,Concentrado!$B$2:$B$199, "=Chiapas")</f>
        <v>0</v>
      </c>
      <c r="M4" s="10">
        <f>SUMIFS(Concentrado!N$2:N$199,Concentrado!$A$2:$A$199,"="&amp;$A4,Concentrado!$B$2:$B$199, "=Chiapas")</f>
        <v>103448</v>
      </c>
      <c r="N4" s="10">
        <f>SUMIFS(Concentrado!O$2:O$199,Concentrado!$A$2:$A$199,"="&amp;$A4,Concentrado!$B$2:$B$199, "=Chiapas")</f>
        <v>266471</v>
      </c>
    </row>
    <row r="5" spans="1:14" x14ac:dyDescent="0.25">
      <c r="A5" s="7">
        <v>2020</v>
      </c>
      <c r="B5" s="10">
        <f>SUMIFS(Concentrado!C$2:C$199,Concentrado!$A$2:$A$199,"="&amp;$A5,Concentrado!$B$2:$B$199, "=Chiapas")</f>
        <v>73964</v>
      </c>
      <c r="C5" s="10">
        <f>SUMIFS(Concentrado!D$2:D$199,Concentrado!$A$2:$A$199,"="&amp;$A5,Concentrado!$B$2:$B$199, "=Chiapas")</f>
        <v>34</v>
      </c>
      <c r="D5" s="10">
        <f>SUMIFS(Concentrado!E$2:E$199,Concentrado!$A$2:$A$199,"="&amp;$A5,Concentrado!$B$2:$B$199, "=Chiapas")</f>
        <v>3</v>
      </c>
      <c r="E5" s="10">
        <f>SUMIFS(Concentrado!F$2:F$199,Concentrado!$A$2:$A$199,"="&amp;$A5,Concentrado!$B$2:$B$199, "=Chiapas")</f>
        <v>2</v>
      </c>
      <c r="F5" s="10">
        <f>SUMIFS(Concentrado!G$2:G$199,Concentrado!$A$2:$A$199,"="&amp;$A5,Concentrado!$B$2:$B$199, "=Chiapas")</f>
        <v>2</v>
      </c>
      <c r="G5" s="10">
        <f>SUMIFS(Concentrado!H$2:H$199,Concentrado!$A$2:$A$199,"="&amp;$A5,Concentrado!$B$2:$B$199, "=Chiapas")</f>
        <v>1</v>
      </c>
      <c r="H5" s="10">
        <f>SUMIFS(Concentrado!I$2:I$199,Concentrado!$A$2:$A$199,"="&amp;$A5,Concentrado!$B$2:$B$199, "=Chiapas")</f>
        <v>1</v>
      </c>
      <c r="I5" s="10">
        <f>SUMIFS(Concentrado!J$2:J$199,Concentrado!$A$2:$A$199,"="&amp;$A5,Concentrado!$B$2:$B$199, "=Chiapas")</f>
        <v>6</v>
      </c>
      <c r="J5" s="10">
        <f>SUMIFS(Concentrado!K$2:K$199,Concentrado!$A$2:$A$199,"="&amp;$A5,Concentrado!$B$2:$B$199, "=Chiapas")</f>
        <v>11221</v>
      </c>
      <c r="K5" s="10">
        <f>SUMIFS(Concentrado!L$2:L$199,Concentrado!$A$2:$A$199,"="&amp;$A5,Concentrado!$B$2:$B$199, "=Chiapas")</f>
        <v>19</v>
      </c>
      <c r="L5" s="10">
        <f>SUMIFS(Concentrado!M$2:M$199,Concentrado!$A$2:$A$199,"="&amp;$A5,Concentrado!$B$2:$B$199, "=Chiapas")</f>
        <v>512</v>
      </c>
      <c r="M5" s="10">
        <f>SUMIFS(Concentrado!N$2:N$199,Concentrado!$A$2:$A$199,"="&amp;$A5,Concentrado!$B$2:$B$199, "=Chiapas")</f>
        <v>68941</v>
      </c>
      <c r="N5" s="10">
        <f>SUMIFS(Concentrado!O$2:O$199,Concentrado!$A$2:$A$199,"="&amp;$A5,Concentrado!$B$2:$B$199, "=Chiapas")</f>
        <v>154706</v>
      </c>
    </row>
    <row r="6" spans="1:14" x14ac:dyDescent="0.25">
      <c r="A6" s="7">
        <v>2021</v>
      </c>
      <c r="B6" s="10">
        <f>SUMIFS(Concentrado!C$2:C$199,Concentrado!$A$2:$A$199,"="&amp;$A6,Concentrado!$B$2:$B$199, "=Chiapas")</f>
        <v>132472</v>
      </c>
      <c r="C6" s="10">
        <f>SUMIFS(Concentrado!D$2:D$199,Concentrado!$A$2:$A$199,"="&amp;$A6,Concentrado!$B$2:$B$199, "=Chiapas")</f>
        <v>23</v>
      </c>
      <c r="D6" s="10">
        <f>SUMIFS(Concentrado!E$2:E$199,Concentrado!$A$2:$A$199,"="&amp;$A6,Concentrado!$B$2:$B$199, "=Chiapas")</f>
        <v>16</v>
      </c>
      <c r="E6" s="10">
        <f>SUMIFS(Concentrado!F$2:F$199,Concentrado!$A$2:$A$199,"="&amp;$A6,Concentrado!$B$2:$B$199, "=Chiapas")</f>
        <v>2</v>
      </c>
      <c r="F6" s="10">
        <f>SUMIFS(Concentrado!G$2:G$199,Concentrado!$A$2:$A$199,"="&amp;$A6,Concentrado!$B$2:$B$199, "=Chiapas")</f>
        <v>2</v>
      </c>
      <c r="G6" s="10">
        <f>SUMIFS(Concentrado!H$2:H$199,Concentrado!$A$2:$A$199,"="&amp;$A6,Concentrado!$B$2:$B$199, "=Chiapas")</f>
        <v>0</v>
      </c>
      <c r="H6" s="10">
        <f>SUMIFS(Concentrado!I$2:I$199,Concentrado!$A$2:$A$199,"="&amp;$A6,Concentrado!$B$2:$B$199, "=Chiapas")</f>
        <v>0</v>
      </c>
      <c r="I6" s="10">
        <f>SUMIFS(Concentrado!J$2:J$199,Concentrado!$A$2:$A$199,"="&amp;$A6,Concentrado!$B$2:$B$199, "=Chiapas")</f>
        <v>1</v>
      </c>
      <c r="J6" s="10">
        <f>SUMIFS(Concentrado!K$2:K$199,Concentrado!$A$2:$A$199,"="&amp;$A6,Concentrado!$B$2:$B$199, "=Chiapas")</f>
        <v>41133</v>
      </c>
      <c r="K6" s="10">
        <f>SUMIFS(Concentrado!L$2:L$199,Concentrado!$A$2:$A$199,"="&amp;$A6,Concentrado!$B$2:$B$199, "=Chiapas")</f>
        <v>13</v>
      </c>
      <c r="L6" s="10">
        <f>SUMIFS(Concentrado!M$2:M$199,Concentrado!$A$2:$A$199,"="&amp;$A6,Concentrado!$B$2:$B$199, "=Chiapas")</f>
        <v>0</v>
      </c>
      <c r="M6" s="10">
        <f>SUMIFS(Concentrado!N$2:N$199,Concentrado!$A$2:$A$199,"="&amp;$A6,Concentrado!$B$2:$B$199, "=Chiapas")</f>
        <v>42257</v>
      </c>
      <c r="N6" s="10">
        <f>SUMIFS(Concentrado!O$2:O$199,Concentrado!$A$2:$A$199,"="&amp;$A6,Concentrado!$B$2:$B$199, "=Chiapas")</f>
        <v>215919</v>
      </c>
    </row>
    <row r="7" spans="1:14" x14ac:dyDescent="0.25">
      <c r="A7" s="7">
        <v>2022</v>
      </c>
      <c r="B7" s="10">
        <f>SUMIFS(Concentrado!C$2:C$199,Concentrado!$A$2:$A$199,"="&amp;$A7,Concentrado!$B$2:$B$199, "=Chiapas")</f>
        <v>193829</v>
      </c>
      <c r="C7" s="10">
        <f>SUMIFS(Concentrado!D$2:D$199,Concentrado!$A$2:$A$199,"="&amp;$A7,Concentrado!$B$2:$B$199, "=Chiapas")</f>
        <v>135</v>
      </c>
      <c r="D7" s="10">
        <f>SUMIFS(Concentrado!E$2:E$199,Concentrado!$A$2:$A$199,"="&amp;$A7,Concentrado!$B$2:$B$199, "=Chiapas")</f>
        <v>173</v>
      </c>
      <c r="E7" s="10">
        <f>SUMIFS(Concentrado!F$2:F$199,Concentrado!$A$2:$A$199,"="&amp;$A7,Concentrado!$B$2:$B$199, "=Chiapas")</f>
        <v>1</v>
      </c>
      <c r="F7" s="10">
        <f>SUMIFS(Concentrado!G$2:G$199,Concentrado!$A$2:$A$199,"="&amp;$A7,Concentrado!$B$2:$B$199, "=Chiapas")</f>
        <v>3</v>
      </c>
      <c r="G7" s="10">
        <f>SUMIFS(Concentrado!H$2:H$199,Concentrado!$A$2:$A$199,"="&amp;$A7,Concentrado!$B$2:$B$199, "=Chiapas")</f>
        <v>1</v>
      </c>
      <c r="H7" s="10">
        <f>SUMIFS(Concentrado!I$2:I$199,Concentrado!$A$2:$A$199,"="&amp;$A7,Concentrado!$B$2:$B$199, "=Chiapas")</f>
        <v>2</v>
      </c>
      <c r="I7" s="10">
        <f>SUMIFS(Concentrado!J$2:J$199,Concentrado!$A$2:$A$199,"="&amp;$A7,Concentrado!$B$2:$B$199, "=Chiapas")</f>
        <v>0</v>
      </c>
      <c r="J7" s="10">
        <f>SUMIFS(Concentrado!K$2:K$199,Concentrado!$A$2:$A$199,"="&amp;$A7,Concentrado!$B$2:$B$199, "=Chiapas")</f>
        <v>83923</v>
      </c>
      <c r="K7" s="10">
        <f>SUMIFS(Concentrado!L$2:L$199,Concentrado!$A$2:$A$199,"="&amp;$A7,Concentrado!$B$2:$B$199, "=Chiapas")</f>
        <v>5</v>
      </c>
      <c r="L7" s="10">
        <f>SUMIFS(Concentrado!M$2:M$199,Concentrado!$A$2:$A$199,"="&amp;$A7,Concentrado!$B$2:$B$199, "=Chiapas")</f>
        <v>0</v>
      </c>
      <c r="M7" s="10">
        <f>SUMIFS(Concentrado!N$2:N$199,Concentrado!$A$2:$A$199,"="&amp;$A7,Concentrado!$B$2:$B$199, "=Chiapas")</f>
        <v>55721</v>
      </c>
      <c r="N7" s="10">
        <f>SUMIFS(Concentrado!O$2:O$199,Concentrado!$A$2:$A$199,"="&amp;$A7,Concentrado!$B$2:$B$199, "=Chiapas")</f>
        <v>333793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"=Chihuahua")</f>
        <v>5213</v>
      </c>
      <c r="C2" s="10">
        <f>SUMIFS(Concentrado!D$2:D$199,Concentrado!$A$2:$A$199,"="&amp;$A2,Concentrado!$B$2:$B$199, "=Chihuahua")</f>
        <v>767</v>
      </c>
      <c r="D2" s="10">
        <f>SUMIFS(Concentrado!E$2:E$199,Concentrado!$A$2:$A$199,"="&amp;$A2,Concentrado!$B$2:$B$199, "=Chihuahua")</f>
        <v>810</v>
      </c>
      <c r="E2" s="10">
        <f>SUMIFS(Concentrado!F$2:F$199,Concentrado!$A$2:$A$199,"="&amp;$A2,Concentrado!$B$2:$B$199, "=Chihuahua")</f>
        <v>5</v>
      </c>
      <c r="F2" s="10">
        <f>SUMIFS(Concentrado!G$2:G$199,Concentrado!$A$2:$A$199,"="&amp;$A2,Concentrado!$B$2:$B$199, "=Chihuahua")</f>
        <v>19</v>
      </c>
      <c r="G2" s="10">
        <f>SUMIFS(Concentrado!H$2:H$199,Concentrado!$A$2:$A$199,"="&amp;$A2,Concentrado!$B$2:$B$199, "=Chihuahua")</f>
        <v>6</v>
      </c>
      <c r="H2" s="10">
        <f>SUMIFS(Concentrado!I$2:I$199,Concentrado!$A$2:$A$199,"="&amp;$A2,Concentrado!$B$2:$B$199, "=Chihuahua")</f>
        <v>14430</v>
      </c>
      <c r="I2" s="10">
        <f>SUMIFS(Concentrado!J$2:J$199,Concentrado!$A$2:$A$199,"="&amp;$A2,Concentrado!$B$2:$B$199, "=Chihuahua")</f>
        <v>248</v>
      </c>
      <c r="J2" s="10">
        <f>SUMIFS(Concentrado!K$2:K$199,Concentrado!$A$2:$A$199,"="&amp;$A2,Concentrado!$B$2:$B$199, "=Chihuahua")</f>
        <v>123716</v>
      </c>
      <c r="K2" s="10">
        <f>SUMIFS(Concentrado!L$2:L$199,Concentrado!$A$2:$A$199,"="&amp;$A2,Concentrado!$B$2:$B$199, "=Chihuahua")</f>
        <v>9</v>
      </c>
      <c r="L2" s="10">
        <f>SUMIFS(Concentrado!M$2:M$199,Concentrado!$A$2:$A$199,"="&amp;$A2,Concentrado!$B$2:$B$199, "=Chihuahua")</f>
        <v>5</v>
      </c>
      <c r="M2" s="10">
        <f>SUMIFS(Concentrado!N$2:N$199,Concentrado!$A$2:$A$199,"="&amp;$A2,Concentrado!$B$2:$B$199, "=Chihuahua")</f>
        <v>23793</v>
      </c>
      <c r="N2" s="10">
        <f>SUMIFS(Concentrado!O$2:O$199,Concentrado!$A$2:$A$199,"="&amp;$A2,Concentrado!$B$2:$B$199, "=Chihuahua")</f>
        <v>169021</v>
      </c>
    </row>
    <row r="3" spans="1:14" x14ac:dyDescent="0.25">
      <c r="A3" s="7">
        <v>2018</v>
      </c>
      <c r="B3" s="10">
        <f>SUMIFS(Concentrado!C$2:C$199,Concentrado!$A$2:$A$199,"="&amp;$A3,Concentrado!$B$2:$B$199, "=Chihuahua")</f>
        <v>23236</v>
      </c>
      <c r="C3" s="10">
        <f>SUMIFS(Concentrado!D$2:D$199,Concentrado!$A$2:$A$199,"="&amp;$A3,Concentrado!$B$2:$B$199, "=Chihuahua")</f>
        <v>448</v>
      </c>
      <c r="D3" s="10">
        <f>SUMIFS(Concentrado!E$2:E$199,Concentrado!$A$2:$A$199,"="&amp;$A3,Concentrado!$B$2:$B$199, "=Chihuahua")</f>
        <v>575</v>
      </c>
      <c r="E3" s="10">
        <f>SUMIFS(Concentrado!F$2:F$199,Concentrado!$A$2:$A$199,"="&amp;$A3,Concentrado!$B$2:$B$199, "=Chihuahua")</f>
        <v>1</v>
      </c>
      <c r="F3" s="10">
        <f>SUMIFS(Concentrado!G$2:G$199,Concentrado!$A$2:$A$199,"="&amp;$A3,Concentrado!$B$2:$B$199, "=Chihuahua")</f>
        <v>6</v>
      </c>
      <c r="G3" s="10">
        <f>SUMIFS(Concentrado!H$2:H$199,Concentrado!$A$2:$A$199,"="&amp;$A3,Concentrado!$B$2:$B$199, "=Chihuahua")</f>
        <v>6</v>
      </c>
      <c r="H3" s="10">
        <f>SUMIFS(Concentrado!I$2:I$199,Concentrado!$A$2:$A$199,"="&amp;$A3,Concentrado!$B$2:$B$199, "=Chihuahua")</f>
        <v>12577</v>
      </c>
      <c r="I3" s="10">
        <f>SUMIFS(Concentrado!J$2:J$199,Concentrado!$A$2:$A$199,"="&amp;$A3,Concentrado!$B$2:$B$199, "=Chihuahua")</f>
        <v>34</v>
      </c>
      <c r="J3" s="10">
        <f>SUMIFS(Concentrado!K$2:K$199,Concentrado!$A$2:$A$199,"="&amp;$A3,Concentrado!$B$2:$B$199, "=Chihuahua")</f>
        <v>133714</v>
      </c>
      <c r="K3" s="10">
        <f>SUMIFS(Concentrado!L$2:L$199,Concentrado!$A$2:$A$199,"="&amp;$A3,Concentrado!$B$2:$B$199, "=Chihuahua")</f>
        <v>5</v>
      </c>
      <c r="L3" s="10">
        <f>SUMIFS(Concentrado!M$2:M$199,Concentrado!$A$2:$A$199,"="&amp;$A3,Concentrado!$B$2:$B$199, "=Chihuahua")</f>
        <v>0</v>
      </c>
      <c r="M3" s="10">
        <f>SUMIFS(Concentrado!N$2:N$199,Concentrado!$A$2:$A$199,"="&amp;$A3,Concentrado!$B$2:$B$199, "=Chihuahua")</f>
        <v>11248</v>
      </c>
      <c r="N3" s="10">
        <f>SUMIFS(Concentrado!O$2:O$199,Concentrado!$A$2:$A$199,"="&amp;$A3,Concentrado!$B$2:$B$199, "=Chihuahua")</f>
        <v>181850</v>
      </c>
    </row>
    <row r="4" spans="1:14" x14ac:dyDescent="0.25">
      <c r="A4" s="7">
        <v>2019</v>
      </c>
      <c r="B4" s="10">
        <f>SUMIFS(Concentrado!C$2:C$199,Concentrado!$A$2:$A$199,"="&amp;$A4,Concentrado!$B$2:$B$199, "=Chihuahua")</f>
        <v>25087</v>
      </c>
      <c r="C4" s="10">
        <f>SUMIFS(Concentrado!D$2:D$199,Concentrado!$A$2:$A$199,"="&amp;$A4,Concentrado!$B$2:$B$199, "=Chihuahua")</f>
        <v>234</v>
      </c>
      <c r="D4" s="10">
        <f>SUMIFS(Concentrado!E$2:E$199,Concentrado!$A$2:$A$199,"="&amp;$A4,Concentrado!$B$2:$B$199, "=Chihuahua")</f>
        <v>361</v>
      </c>
      <c r="E4" s="10">
        <f>SUMIFS(Concentrado!F$2:F$199,Concentrado!$A$2:$A$199,"="&amp;$A4,Concentrado!$B$2:$B$199, "=Chihuahua")</f>
        <v>3</v>
      </c>
      <c r="F4" s="10">
        <f>SUMIFS(Concentrado!G$2:G$199,Concentrado!$A$2:$A$199,"="&amp;$A4,Concentrado!$B$2:$B$199, "=Chihuahua")</f>
        <v>10</v>
      </c>
      <c r="G4" s="10">
        <f>SUMIFS(Concentrado!H$2:H$199,Concentrado!$A$2:$A$199,"="&amp;$A4,Concentrado!$B$2:$B$199, "=Chihuahua")</f>
        <v>10</v>
      </c>
      <c r="H4" s="10">
        <f>SUMIFS(Concentrado!I$2:I$199,Concentrado!$A$2:$A$199,"="&amp;$A4,Concentrado!$B$2:$B$199, "=Chihuahua")</f>
        <v>12827</v>
      </c>
      <c r="I4" s="10">
        <f>SUMIFS(Concentrado!J$2:J$199,Concentrado!$A$2:$A$199,"="&amp;$A4,Concentrado!$B$2:$B$199, "=Chihuahua")</f>
        <v>30</v>
      </c>
      <c r="J4" s="10">
        <f>SUMIFS(Concentrado!K$2:K$199,Concentrado!$A$2:$A$199,"="&amp;$A4,Concentrado!$B$2:$B$199, "=Chihuahua")</f>
        <v>131461</v>
      </c>
      <c r="K4" s="10">
        <f>SUMIFS(Concentrado!L$2:L$199,Concentrado!$A$2:$A$199,"="&amp;$A4,Concentrado!$B$2:$B$199, "=Chihuahua")</f>
        <v>0</v>
      </c>
      <c r="L4" s="10">
        <f>SUMIFS(Concentrado!M$2:M$199,Concentrado!$A$2:$A$199,"="&amp;$A4,Concentrado!$B$2:$B$199, "=Chihuahua")</f>
        <v>0</v>
      </c>
      <c r="M4" s="10">
        <f>SUMIFS(Concentrado!N$2:N$199,Concentrado!$A$2:$A$199,"="&amp;$A4,Concentrado!$B$2:$B$199, "=Chihuahua")</f>
        <v>16439</v>
      </c>
      <c r="N4" s="10">
        <f>SUMIFS(Concentrado!O$2:O$199,Concentrado!$A$2:$A$199,"="&amp;$A4,Concentrado!$B$2:$B$199, "=Chihuahua")</f>
        <v>186462</v>
      </c>
    </row>
    <row r="5" spans="1:14" x14ac:dyDescent="0.25">
      <c r="A5" s="7">
        <v>2020</v>
      </c>
      <c r="B5" s="10">
        <f>SUMIFS(Concentrado!C$2:C$199,Concentrado!$A$2:$A$199,"="&amp;$A5,Concentrado!$B$2:$B$199, "=Chihuahua")</f>
        <v>24650</v>
      </c>
      <c r="C5" s="10">
        <f>SUMIFS(Concentrado!D$2:D$199,Concentrado!$A$2:$A$199,"="&amp;$A5,Concentrado!$B$2:$B$199, "=Chihuahua")</f>
        <v>177</v>
      </c>
      <c r="D5" s="10">
        <f>SUMIFS(Concentrado!E$2:E$199,Concentrado!$A$2:$A$199,"="&amp;$A5,Concentrado!$B$2:$B$199, "=Chihuahua")</f>
        <v>153</v>
      </c>
      <c r="E5" s="10">
        <f>SUMIFS(Concentrado!F$2:F$199,Concentrado!$A$2:$A$199,"="&amp;$A5,Concentrado!$B$2:$B$199, "=Chihuahua")</f>
        <v>0</v>
      </c>
      <c r="F5" s="10">
        <f>SUMIFS(Concentrado!G$2:G$199,Concentrado!$A$2:$A$199,"="&amp;$A5,Concentrado!$B$2:$B$199, "=Chihuahua")</f>
        <v>21</v>
      </c>
      <c r="G5" s="10">
        <f>SUMIFS(Concentrado!H$2:H$199,Concentrado!$A$2:$A$199,"="&amp;$A5,Concentrado!$B$2:$B$199, "=Chihuahua")</f>
        <v>3</v>
      </c>
      <c r="H5" s="10">
        <f>SUMIFS(Concentrado!I$2:I$199,Concentrado!$A$2:$A$199,"="&amp;$A5,Concentrado!$B$2:$B$199, "=Chihuahua")</f>
        <v>11257</v>
      </c>
      <c r="I5" s="10">
        <f>SUMIFS(Concentrado!J$2:J$199,Concentrado!$A$2:$A$199,"="&amp;$A5,Concentrado!$B$2:$B$199, "=Chihuahua")</f>
        <v>807</v>
      </c>
      <c r="J5" s="10">
        <f>SUMIFS(Concentrado!K$2:K$199,Concentrado!$A$2:$A$199,"="&amp;$A5,Concentrado!$B$2:$B$199, "=Chihuahua")</f>
        <v>63357</v>
      </c>
      <c r="K5" s="10">
        <f>SUMIFS(Concentrado!L$2:L$199,Concentrado!$A$2:$A$199,"="&amp;$A5,Concentrado!$B$2:$B$199, "=Chihuahua")</f>
        <v>299</v>
      </c>
      <c r="L5" s="10">
        <f>SUMIFS(Concentrado!M$2:M$199,Concentrado!$A$2:$A$199,"="&amp;$A5,Concentrado!$B$2:$B$199, "=Chihuahua")</f>
        <v>65</v>
      </c>
      <c r="M5" s="10">
        <f>SUMIFS(Concentrado!N$2:N$199,Concentrado!$A$2:$A$199,"="&amp;$A5,Concentrado!$B$2:$B$199, "=Chihuahua")</f>
        <v>14778</v>
      </c>
      <c r="N5" s="10">
        <f>SUMIFS(Concentrado!O$2:O$199,Concentrado!$A$2:$A$199,"="&amp;$A5,Concentrado!$B$2:$B$199, "=Chihuahua")</f>
        <v>115567</v>
      </c>
    </row>
    <row r="6" spans="1:14" x14ac:dyDescent="0.25">
      <c r="A6" s="7">
        <v>2021</v>
      </c>
      <c r="B6" s="10">
        <f>SUMIFS(Concentrado!C$2:C$199,Concentrado!$A$2:$A$199,"="&amp;$A6,Concentrado!$B$2:$B$199, "=Chihuahua")</f>
        <v>27229</v>
      </c>
      <c r="C6" s="10">
        <f>SUMIFS(Concentrado!D$2:D$199,Concentrado!$A$2:$A$199,"="&amp;$A6,Concentrado!$B$2:$B$199, "=Chihuahua")</f>
        <v>56</v>
      </c>
      <c r="D6" s="10">
        <f>SUMIFS(Concentrado!E$2:E$199,Concentrado!$A$2:$A$199,"="&amp;$A6,Concentrado!$B$2:$B$199, "=Chihuahua")</f>
        <v>76</v>
      </c>
      <c r="E6" s="10">
        <f>SUMIFS(Concentrado!F$2:F$199,Concentrado!$A$2:$A$199,"="&amp;$A6,Concentrado!$B$2:$B$199, "=Chihuahua")</f>
        <v>1</v>
      </c>
      <c r="F6" s="10">
        <f>SUMIFS(Concentrado!G$2:G$199,Concentrado!$A$2:$A$199,"="&amp;$A6,Concentrado!$B$2:$B$199, "=Chihuahua")</f>
        <v>7</v>
      </c>
      <c r="G6" s="10">
        <f>SUMIFS(Concentrado!H$2:H$199,Concentrado!$A$2:$A$199,"="&amp;$A6,Concentrado!$B$2:$B$199, "=Chihuahua")</f>
        <v>0</v>
      </c>
      <c r="H6" s="10">
        <f>SUMIFS(Concentrado!I$2:I$199,Concentrado!$A$2:$A$199,"="&amp;$A6,Concentrado!$B$2:$B$199, "=Chihuahua")</f>
        <v>10729</v>
      </c>
      <c r="I6" s="10">
        <f>SUMIFS(Concentrado!J$2:J$199,Concentrado!$A$2:$A$199,"="&amp;$A6,Concentrado!$B$2:$B$199, "=Chihuahua")</f>
        <v>11</v>
      </c>
      <c r="J6" s="10">
        <f>SUMIFS(Concentrado!K$2:K$199,Concentrado!$A$2:$A$199,"="&amp;$A6,Concentrado!$B$2:$B$199, "=Chihuahua")</f>
        <v>59843</v>
      </c>
      <c r="K6" s="10">
        <f>SUMIFS(Concentrado!L$2:L$199,Concentrado!$A$2:$A$199,"="&amp;$A6,Concentrado!$B$2:$B$199, "=Chihuahua")</f>
        <v>15</v>
      </c>
      <c r="L6" s="10">
        <f>SUMIFS(Concentrado!M$2:M$199,Concentrado!$A$2:$A$199,"="&amp;$A6,Concentrado!$B$2:$B$199, "=Chihuahua")</f>
        <v>0</v>
      </c>
      <c r="M6" s="10">
        <f>SUMIFS(Concentrado!N$2:N$199,Concentrado!$A$2:$A$199,"="&amp;$A6,Concentrado!$B$2:$B$199, "=Chihuahua")</f>
        <v>5174</v>
      </c>
      <c r="N6" s="10">
        <f>SUMIFS(Concentrado!O$2:O$199,Concentrado!$A$2:$A$199,"="&amp;$A6,Concentrado!$B$2:$B$199, "=Chihuahua")</f>
        <v>103141</v>
      </c>
    </row>
    <row r="7" spans="1:14" x14ac:dyDescent="0.25">
      <c r="A7" s="7">
        <v>2022</v>
      </c>
      <c r="B7" s="10">
        <f>SUMIFS(Concentrado!C$2:C$199,Concentrado!$A$2:$A$199,"="&amp;$A7,Concentrado!$B$2:$B$199, "=Chihuahua")</f>
        <v>32731</v>
      </c>
      <c r="C7" s="10">
        <f>SUMIFS(Concentrado!D$2:D$199,Concentrado!$A$2:$A$199,"="&amp;$A7,Concentrado!$B$2:$B$199, "=Chihuahua")</f>
        <v>93</v>
      </c>
      <c r="D7" s="10">
        <f>SUMIFS(Concentrado!E$2:E$199,Concentrado!$A$2:$A$199,"="&amp;$A7,Concentrado!$B$2:$B$199, "=Chihuahua")</f>
        <v>145</v>
      </c>
      <c r="E7" s="10">
        <f>SUMIFS(Concentrado!F$2:F$199,Concentrado!$A$2:$A$199,"="&amp;$A7,Concentrado!$B$2:$B$199, "=Chihuahua")</f>
        <v>3</v>
      </c>
      <c r="F7" s="10">
        <f>SUMIFS(Concentrado!G$2:G$199,Concentrado!$A$2:$A$199,"="&amp;$A7,Concentrado!$B$2:$B$199, "=Chihuahua")</f>
        <v>9</v>
      </c>
      <c r="G7" s="10">
        <f>SUMIFS(Concentrado!H$2:H$199,Concentrado!$A$2:$A$199,"="&amp;$A7,Concentrado!$B$2:$B$199, "=Chihuahua")</f>
        <v>2</v>
      </c>
      <c r="H7" s="10">
        <f>SUMIFS(Concentrado!I$2:I$199,Concentrado!$A$2:$A$199,"="&amp;$A7,Concentrado!$B$2:$B$199, "=Chihuahua")</f>
        <v>13054</v>
      </c>
      <c r="I7" s="10">
        <f>SUMIFS(Concentrado!J$2:J$199,Concentrado!$A$2:$A$199,"="&amp;$A7,Concentrado!$B$2:$B$199, "=Chihuahua")</f>
        <v>5</v>
      </c>
      <c r="J7" s="10">
        <f>SUMIFS(Concentrado!K$2:K$199,Concentrado!$A$2:$A$199,"="&amp;$A7,Concentrado!$B$2:$B$199, "=Chihuahua")</f>
        <v>69880</v>
      </c>
      <c r="K7" s="10">
        <f>SUMIFS(Concentrado!L$2:L$199,Concentrado!$A$2:$A$199,"="&amp;$A7,Concentrado!$B$2:$B$199, "=Chihuahua")</f>
        <v>38</v>
      </c>
      <c r="L7" s="10">
        <f>SUMIFS(Concentrado!M$2:M$199,Concentrado!$A$2:$A$199,"="&amp;$A7,Concentrado!$B$2:$B$199, "=Chihuahua")</f>
        <v>0</v>
      </c>
      <c r="M7" s="10">
        <f>SUMIFS(Concentrado!N$2:N$199,Concentrado!$A$2:$A$199,"="&amp;$A7,Concentrado!$B$2:$B$199, "=Chihuahua")</f>
        <v>4916</v>
      </c>
      <c r="N7" s="10">
        <f>SUMIFS(Concentrado!O$2:O$199,Concentrado!$A$2:$A$199,"="&amp;$A7,Concentrado!$B$2:$B$199, "=Chihuahua")</f>
        <v>120876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I22" sqref="I22"/>
    </sheetView>
  </sheetViews>
  <sheetFormatPr baseColWidth="10" defaultRowHeight="15" x14ac:dyDescent="0.25"/>
  <cols>
    <col min="1" max="1" width="12.140625" customWidth="1"/>
    <col min="2" max="2" width="16.42578125" customWidth="1"/>
    <col min="3" max="3" width="13.85546875" customWidth="1"/>
    <col min="4" max="7" width="11.7109375" customWidth="1"/>
    <col min="8" max="8" width="13.28515625" customWidth="1"/>
    <col min="9" max="10" width="11.7109375" customWidth="1"/>
    <col min="11" max="11" width="14.85546875" customWidth="1"/>
    <col min="12" max="22" width="11.7109375" customWidth="1"/>
    <col min="23" max="23" width="13.7109375" customWidth="1"/>
    <col min="24" max="24" width="11.7109375" customWidth="1"/>
  </cols>
  <sheetData>
    <row r="1" spans="1:14" s="3" customFormat="1" ht="42.75" x14ac:dyDescent="0.2">
      <c r="A1" s="1" t="s">
        <v>0</v>
      </c>
      <c r="B1" s="1" t="s">
        <v>38</v>
      </c>
      <c r="C1" s="1" t="s">
        <v>36</v>
      </c>
      <c r="D1" s="1" t="s">
        <v>37</v>
      </c>
      <c r="E1" s="1" t="s">
        <v>39</v>
      </c>
      <c r="F1" s="1" t="s">
        <v>41</v>
      </c>
      <c r="G1" s="1" t="s">
        <v>44</v>
      </c>
      <c r="H1" s="1" t="s">
        <v>34</v>
      </c>
      <c r="I1" s="1" t="s">
        <v>42</v>
      </c>
      <c r="J1" s="1" t="s">
        <v>47</v>
      </c>
      <c r="K1" s="1" t="s">
        <v>46</v>
      </c>
      <c r="L1" s="1" t="s">
        <v>35</v>
      </c>
      <c r="M1" s="1" t="s">
        <v>40</v>
      </c>
      <c r="N1" s="1" t="s">
        <v>43</v>
      </c>
    </row>
    <row r="2" spans="1:14" x14ac:dyDescent="0.25">
      <c r="A2" s="7">
        <v>2017</v>
      </c>
      <c r="B2" s="10">
        <f>SUMIFS(Concentrado!C$2:C$199,Concentrado!$A$2:$A$199,"="&amp;$A2,Concentrado!$B$2:$B$199, "=Ciudad de México")</f>
        <v>417892</v>
      </c>
      <c r="C2" s="10">
        <f>SUMIFS(Concentrado!D$2:D$199,Concentrado!$A$2:$A$199,"="&amp;$A2,Concentrado!$B$2:$B$199, "=Ciudad de México")</f>
        <v>1814</v>
      </c>
      <c r="D2" s="10">
        <f>SUMIFS(Concentrado!E$2:E$199,Concentrado!$A$2:$A$199,"="&amp;$A2,Concentrado!$B$2:$B$199, "=Ciudad de México")</f>
        <v>1555</v>
      </c>
      <c r="E2" s="10">
        <f>SUMIFS(Concentrado!F$2:F$199,Concentrado!$A$2:$A$199,"="&amp;$A2,Concentrado!$B$2:$B$199, "=Ciudad de México")</f>
        <v>104</v>
      </c>
      <c r="F2" s="10">
        <f>SUMIFS(Concentrado!G$2:G$199,Concentrado!$A$2:$A$199,"="&amp;$A2,Concentrado!$B$2:$B$199, "=Ciudad de México")</f>
        <v>77</v>
      </c>
      <c r="G2" s="10">
        <f>SUMIFS(Concentrado!H$2:H$199,Concentrado!$A$2:$A$199,"="&amp;$A2,Concentrado!$B$2:$B$199, "=Ciudad de México")</f>
        <v>54</v>
      </c>
      <c r="H2" s="10">
        <f>SUMIFS(Concentrado!I$2:I$199,Concentrado!$A$2:$A$199,"="&amp;$A2,Concentrado!$B$2:$B$199, "=Ciudad de México")</f>
        <v>2498</v>
      </c>
      <c r="I2" s="10">
        <f>SUMIFS(Concentrado!J$2:J$199,Concentrado!$A$2:$A$199,"="&amp;$A2,Concentrado!$B$2:$B$199, "=Ciudad de México")</f>
        <v>73</v>
      </c>
      <c r="J2" s="10">
        <f>SUMIFS(Concentrado!K$2:K$199,Concentrado!$A$2:$A$199,"="&amp;$A2,Concentrado!$B$2:$B$199, "=Ciudad de México")</f>
        <v>101408</v>
      </c>
      <c r="K2" s="10">
        <f>SUMIFS(Concentrado!L$2:L$199,Concentrado!$A$2:$A$199,"="&amp;$A2,Concentrado!$B$2:$B$199, "=Ciudad de México")</f>
        <v>1</v>
      </c>
      <c r="L2" s="10">
        <f>SUMIFS(Concentrado!M$2:M$199,Concentrado!$A$2:$A$199,"="&amp;$A2,Concentrado!$B$2:$B$199, "=Ciudad de México")</f>
        <v>28497</v>
      </c>
      <c r="M2" s="10">
        <f>SUMIFS(Concentrado!N$2:N$199,Concentrado!$A$2:$A$199,"="&amp;$A2,Concentrado!$B$2:$B$199, "=Ciudad de México")</f>
        <v>330824</v>
      </c>
      <c r="N2" s="10">
        <f>SUMIFS(Concentrado!O$2:O$199,Concentrado!$A$2:$A$199,"="&amp;$A2,Concentrado!$B$2:$B$199, "=Ciudad de México")</f>
        <v>884797</v>
      </c>
    </row>
    <row r="3" spans="1:14" x14ac:dyDescent="0.25">
      <c r="A3" s="7">
        <v>2018</v>
      </c>
      <c r="B3" s="10">
        <f>SUMIFS(Concentrado!C$2:C$199,Concentrado!$A$2:$A$199,"="&amp;$A3,Concentrado!$B$2:$B$199, "=Ciudad de México")</f>
        <v>497578</v>
      </c>
      <c r="C3" s="10">
        <f>SUMIFS(Concentrado!D$2:D$199,Concentrado!$A$2:$A$199,"="&amp;$A3,Concentrado!$B$2:$B$199, "=Ciudad de México")</f>
        <v>2865</v>
      </c>
      <c r="D3" s="10">
        <f>SUMIFS(Concentrado!E$2:E$199,Concentrado!$A$2:$A$199,"="&amp;$A3,Concentrado!$B$2:$B$199, "=Ciudad de México")</f>
        <v>1879</v>
      </c>
      <c r="E3" s="10">
        <f>SUMIFS(Concentrado!F$2:F$199,Concentrado!$A$2:$A$199,"="&amp;$A3,Concentrado!$B$2:$B$199, "=Ciudad de México")</f>
        <v>61</v>
      </c>
      <c r="F3" s="10">
        <f>SUMIFS(Concentrado!G$2:G$199,Concentrado!$A$2:$A$199,"="&amp;$A3,Concentrado!$B$2:$B$199, "=Ciudad de México")</f>
        <v>61</v>
      </c>
      <c r="G3" s="10">
        <f>SUMIFS(Concentrado!H$2:H$199,Concentrado!$A$2:$A$199,"="&amp;$A3,Concentrado!$B$2:$B$199, "=Ciudad de México")</f>
        <v>47</v>
      </c>
      <c r="H3" s="10">
        <f>SUMIFS(Concentrado!I$2:I$199,Concentrado!$A$2:$A$199,"="&amp;$A3,Concentrado!$B$2:$B$199, "=Ciudad de México")</f>
        <v>13101</v>
      </c>
      <c r="I3" s="10">
        <f>SUMIFS(Concentrado!J$2:J$199,Concentrado!$A$2:$A$199,"="&amp;$A3,Concentrado!$B$2:$B$199, "=Ciudad de México")</f>
        <v>61</v>
      </c>
      <c r="J3" s="10">
        <f>SUMIFS(Concentrado!K$2:K$199,Concentrado!$A$2:$A$199,"="&amp;$A3,Concentrado!$B$2:$B$199, "=Ciudad de México")</f>
        <v>116356</v>
      </c>
      <c r="K3" s="10">
        <f>SUMIFS(Concentrado!L$2:L$199,Concentrado!$A$2:$A$199,"="&amp;$A3,Concentrado!$B$2:$B$199, "=Ciudad de México")</f>
        <v>3</v>
      </c>
      <c r="L3" s="10">
        <f>SUMIFS(Concentrado!M$2:M$199,Concentrado!$A$2:$A$199,"="&amp;$A3,Concentrado!$B$2:$B$199, "=Ciudad de México")</f>
        <v>27852</v>
      </c>
      <c r="M3" s="10">
        <f>SUMIFS(Concentrado!N$2:N$199,Concentrado!$A$2:$A$199,"="&amp;$A3,Concentrado!$B$2:$B$199, "=Ciudad de México")</f>
        <v>292842</v>
      </c>
      <c r="N3" s="10">
        <f>SUMIFS(Concentrado!O$2:O$199,Concentrado!$A$2:$A$199,"="&amp;$A3,Concentrado!$B$2:$B$199, "=Ciudad de México")</f>
        <v>952706</v>
      </c>
    </row>
    <row r="4" spans="1:14" x14ac:dyDescent="0.25">
      <c r="A4" s="7">
        <v>2019</v>
      </c>
      <c r="B4" s="10">
        <f>SUMIFS(Concentrado!C$2:C$199,Concentrado!$A$2:$A$199,"="&amp;$A4,Concentrado!$B$2:$B$199, "=Ciudad de México")</f>
        <v>419501</v>
      </c>
      <c r="C4" s="10">
        <f>SUMIFS(Concentrado!D$2:D$199,Concentrado!$A$2:$A$199,"="&amp;$A4,Concentrado!$B$2:$B$199, "=Ciudad de México")</f>
        <v>2295</v>
      </c>
      <c r="D4" s="10">
        <f>SUMIFS(Concentrado!E$2:E$199,Concentrado!$A$2:$A$199,"="&amp;$A4,Concentrado!$B$2:$B$199, "=Ciudad de México")</f>
        <v>1446</v>
      </c>
      <c r="E4" s="10">
        <f>SUMIFS(Concentrado!F$2:F$199,Concentrado!$A$2:$A$199,"="&amp;$A4,Concentrado!$B$2:$B$199, "=Ciudad de México")</f>
        <v>103</v>
      </c>
      <c r="F4" s="10">
        <f>SUMIFS(Concentrado!G$2:G$199,Concentrado!$A$2:$A$199,"="&amp;$A4,Concentrado!$B$2:$B$199, "=Ciudad de México")</f>
        <v>25</v>
      </c>
      <c r="G4" s="10">
        <f>SUMIFS(Concentrado!H$2:H$199,Concentrado!$A$2:$A$199,"="&amp;$A4,Concentrado!$B$2:$B$199, "=Ciudad de México")</f>
        <v>28</v>
      </c>
      <c r="H4" s="10">
        <f>SUMIFS(Concentrado!I$2:I$199,Concentrado!$A$2:$A$199,"="&amp;$A4,Concentrado!$B$2:$B$199, "=Ciudad de México")</f>
        <v>239</v>
      </c>
      <c r="I4" s="10">
        <f>SUMIFS(Concentrado!J$2:J$199,Concentrado!$A$2:$A$199,"="&amp;$A4,Concentrado!$B$2:$B$199, "=Ciudad de México")</f>
        <v>46</v>
      </c>
      <c r="J4" s="10">
        <f>SUMIFS(Concentrado!K$2:K$199,Concentrado!$A$2:$A$199,"="&amp;$A4,Concentrado!$B$2:$B$199, "=Ciudad de México")</f>
        <v>114768</v>
      </c>
      <c r="K4" s="10">
        <f>SUMIFS(Concentrado!L$2:L$199,Concentrado!$A$2:$A$199,"="&amp;$A4,Concentrado!$B$2:$B$199, "=Ciudad de México")</f>
        <v>7</v>
      </c>
      <c r="L4" s="10">
        <f>SUMIFS(Concentrado!M$2:M$199,Concentrado!$A$2:$A$199,"="&amp;$A4,Concentrado!$B$2:$B$199, "=Ciudad de México")</f>
        <v>29833</v>
      </c>
      <c r="M4" s="10">
        <f>SUMIFS(Concentrado!N$2:N$199,Concentrado!$A$2:$A$199,"="&amp;$A4,Concentrado!$B$2:$B$199, "=Ciudad de México")</f>
        <v>361456</v>
      </c>
      <c r="N4" s="10">
        <f>SUMIFS(Concentrado!O$2:O$199,Concentrado!$A$2:$A$199,"="&amp;$A4,Concentrado!$B$2:$B$199, "=Ciudad de México")</f>
        <v>929747</v>
      </c>
    </row>
    <row r="5" spans="1:14" x14ac:dyDescent="0.25">
      <c r="A5" s="7">
        <v>2020</v>
      </c>
      <c r="B5" s="10">
        <f>SUMIFS(Concentrado!C$2:C$199,Concentrado!$A$2:$A$199,"="&amp;$A5,Concentrado!$B$2:$B$199, "=Ciudad de México")</f>
        <v>314649</v>
      </c>
      <c r="C5" s="10">
        <f>SUMIFS(Concentrado!D$2:D$199,Concentrado!$A$2:$A$199,"="&amp;$A5,Concentrado!$B$2:$B$199, "=Ciudad de México")</f>
        <v>1766</v>
      </c>
      <c r="D5" s="10">
        <f>SUMIFS(Concentrado!E$2:E$199,Concentrado!$A$2:$A$199,"="&amp;$A5,Concentrado!$B$2:$B$199, "=Ciudad de México")</f>
        <v>1405</v>
      </c>
      <c r="E5" s="10">
        <f>SUMIFS(Concentrado!F$2:F$199,Concentrado!$A$2:$A$199,"="&amp;$A5,Concentrado!$B$2:$B$199, "=Ciudad de México")</f>
        <v>58</v>
      </c>
      <c r="F5" s="10">
        <f>SUMIFS(Concentrado!G$2:G$199,Concentrado!$A$2:$A$199,"="&amp;$A5,Concentrado!$B$2:$B$199, "=Ciudad de México")</f>
        <v>30</v>
      </c>
      <c r="G5" s="10">
        <f>SUMIFS(Concentrado!H$2:H$199,Concentrado!$A$2:$A$199,"="&amp;$A5,Concentrado!$B$2:$B$199, "=Ciudad de México")</f>
        <v>14</v>
      </c>
      <c r="H5" s="10">
        <f>SUMIFS(Concentrado!I$2:I$199,Concentrado!$A$2:$A$199,"="&amp;$A5,Concentrado!$B$2:$B$199, "=Ciudad de México")</f>
        <v>51</v>
      </c>
      <c r="I5" s="10">
        <f>SUMIFS(Concentrado!J$2:J$199,Concentrado!$A$2:$A$199,"="&amp;$A5,Concentrado!$B$2:$B$199, "=Ciudad de México")</f>
        <v>20</v>
      </c>
      <c r="J5" s="10">
        <f>SUMIFS(Concentrado!K$2:K$199,Concentrado!$A$2:$A$199,"="&amp;$A5,Concentrado!$B$2:$B$199, "=Ciudad de México")</f>
        <v>8959</v>
      </c>
      <c r="K5" s="10">
        <f>SUMIFS(Concentrado!L$2:L$199,Concentrado!$A$2:$A$199,"="&amp;$A5,Concentrado!$B$2:$B$199, "=Ciudad de México")</f>
        <v>5</v>
      </c>
      <c r="L5" s="10">
        <f>SUMIFS(Concentrado!M$2:M$199,Concentrado!$A$2:$A$199,"="&amp;$A5,Concentrado!$B$2:$B$199, "=Ciudad de México")</f>
        <v>38493</v>
      </c>
      <c r="M5" s="10">
        <f>SUMIFS(Concentrado!N$2:N$199,Concentrado!$A$2:$A$199,"="&amp;$A5,Concentrado!$B$2:$B$199, "=Ciudad de México")</f>
        <v>249097</v>
      </c>
      <c r="N5" s="10">
        <f>SUMIFS(Concentrado!O$2:O$199,Concentrado!$A$2:$A$199,"="&amp;$A5,Concentrado!$B$2:$B$199, "=Ciudad de México")</f>
        <v>614547</v>
      </c>
    </row>
    <row r="6" spans="1:14" x14ac:dyDescent="0.25">
      <c r="A6" s="7">
        <v>2021</v>
      </c>
      <c r="B6" s="10">
        <f>SUMIFS(Concentrado!C$2:C$199,Concentrado!$A$2:$A$199,"="&amp;$A6,Concentrado!$B$2:$B$199, "=Ciudad de México")</f>
        <v>348894</v>
      </c>
      <c r="C6" s="10">
        <f>SUMIFS(Concentrado!D$2:D$199,Concentrado!$A$2:$A$199,"="&amp;$A6,Concentrado!$B$2:$B$199, "=Ciudad de México")</f>
        <v>2435</v>
      </c>
      <c r="D6" s="10">
        <f>SUMIFS(Concentrado!E$2:E$199,Concentrado!$A$2:$A$199,"="&amp;$A6,Concentrado!$B$2:$B$199, "=Ciudad de México")</f>
        <v>1359</v>
      </c>
      <c r="E6" s="10">
        <f>SUMIFS(Concentrado!F$2:F$199,Concentrado!$A$2:$A$199,"="&amp;$A6,Concentrado!$B$2:$B$199, "=Ciudad de México")</f>
        <v>3</v>
      </c>
      <c r="F6" s="10">
        <f>SUMIFS(Concentrado!G$2:G$199,Concentrado!$A$2:$A$199,"="&amp;$A6,Concentrado!$B$2:$B$199, "=Ciudad de México")</f>
        <v>7</v>
      </c>
      <c r="G6" s="10">
        <f>SUMIFS(Concentrado!H$2:H$199,Concentrado!$A$2:$A$199,"="&amp;$A6,Concentrado!$B$2:$B$199, "=Ciudad de México")</f>
        <v>2</v>
      </c>
      <c r="H6" s="10">
        <f>SUMIFS(Concentrado!I$2:I$199,Concentrado!$A$2:$A$199,"="&amp;$A6,Concentrado!$B$2:$B$199, "=Ciudad de México")</f>
        <v>18</v>
      </c>
      <c r="I6" s="10">
        <f>SUMIFS(Concentrado!J$2:J$199,Concentrado!$A$2:$A$199,"="&amp;$A6,Concentrado!$B$2:$B$199, "=Ciudad de México")</f>
        <v>47</v>
      </c>
      <c r="J6" s="10">
        <f>SUMIFS(Concentrado!K$2:K$199,Concentrado!$A$2:$A$199,"="&amp;$A6,Concentrado!$B$2:$B$199, "=Ciudad de México")</f>
        <v>1831</v>
      </c>
      <c r="K6" s="10">
        <f>SUMIFS(Concentrado!L$2:L$199,Concentrado!$A$2:$A$199,"="&amp;$A6,Concentrado!$B$2:$B$199, "=Ciudad de México")</f>
        <v>47</v>
      </c>
      <c r="L6" s="10">
        <f>SUMIFS(Concentrado!M$2:M$199,Concentrado!$A$2:$A$199,"="&amp;$A6,Concentrado!$B$2:$B$199, "=Ciudad de México")</f>
        <v>0</v>
      </c>
      <c r="M6" s="10">
        <f>SUMIFS(Concentrado!N$2:N$199,Concentrado!$A$2:$A$199,"="&amp;$A6,Concentrado!$B$2:$B$199, "=Ciudad de México")</f>
        <v>324305</v>
      </c>
      <c r="N6" s="10">
        <f>SUMIFS(Concentrado!O$2:O$199,Concentrado!$A$2:$A$199,"="&amp;$A6,Concentrado!$B$2:$B$199, "=Ciudad de México")</f>
        <v>678948</v>
      </c>
    </row>
    <row r="7" spans="1:14" x14ac:dyDescent="0.25">
      <c r="A7" s="7">
        <v>2022</v>
      </c>
      <c r="B7" s="10">
        <f>SUMIFS(Concentrado!C$2:C$199,Concentrado!$A$2:$A$199,"="&amp;$A7,Concentrado!$B$2:$B$199, "=Ciudad de México")</f>
        <v>246389</v>
      </c>
      <c r="C7" s="10">
        <f>SUMIFS(Concentrado!D$2:D$199,Concentrado!$A$2:$A$199,"="&amp;$A7,Concentrado!$B$2:$B$199, "=Ciudad de México")</f>
        <v>843</v>
      </c>
      <c r="D7" s="10">
        <f>SUMIFS(Concentrado!E$2:E$199,Concentrado!$A$2:$A$199,"="&amp;$A7,Concentrado!$B$2:$B$199, "=Ciudad de México")</f>
        <v>308</v>
      </c>
      <c r="E7" s="10">
        <f>SUMIFS(Concentrado!F$2:F$199,Concentrado!$A$2:$A$199,"="&amp;$A7,Concentrado!$B$2:$B$199, "=Ciudad de México")</f>
        <v>6</v>
      </c>
      <c r="F7" s="10">
        <f>SUMIFS(Concentrado!G$2:G$199,Concentrado!$A$2:$A$199,"="&amp;$A7,Concentrado!$B$2:$B$199, "=Ciudad de México")</f>
        <v>53</v>
      </c>
      <c r="G7" s="10">
        <f>SUMIFS(Concentrado!H$2:H$199,Concentrado!$A$2:$A$199,"="&amp;$A7,Concentrado!$B$2:$B$199, "=Ciudad de México")</f>
        <v>3</v>
      </c>
      <c r="H7" s="10">
        <f>SUMIFS(Concentrado!I$2:I$199,Concentrado!$A$2:$A$199,"="&amp;$A7,Concentrado!$B$2:$B$199, "=Ciudad de México")</f>
        <v>14</v>
      </c>
      <c r="I7" s="10">
        <f>SUMIFS(Concentrado!J$2:J$199,Concentrado!$A$2:$A$199,"="&amp;$A7,Concentrado!$B$2:$B$199, "=Ciudad de México")</f>
        <v>7</v>
      </c>
      <c r="J7" s="10">
        <f>SUMIFS(Concentrado!K$2:K$199,Concentrado!$A$2:$A$199,"="&amp;$A7,Concentrado!$B$2:$B$199, "=Ciudad de México")</f>
        <v>461</v>
      </c>
      <c r="K7" s="10">
        <f>SUMIFS(Concentrado!L$2:L$199,Concentrado!$A$2:$A$199,"="&amp;$A7,Concentrado!$B$2:$B$199, "=Ciudad de México")</f>
        <v>17</v>
      </c>
      <c r="L7" s="10">
        <f>SUMIFS(Concentrado!M$2:M$199,Concentrado!$A$2:$A$199,"="&amp;$A7,Concentrado!$B$2:$B$199, "=Ciudad de México")</f>
        <v>36721</v>
      </c>
      <c r="M7" s="10">
        <f>SUMIFS(Concentrado!N$2:N$199,Concentrado!$A$2:$A$199,"="&amp;$A7,Concentrado!$B$2:$B$199, "=Ciudad de México")</f>
        <v>331920</v>
      </c>
      <c r="N7" s="10">
        <f>SUMIFS(Concentrado!O$2:O$199,Concentrado!$A$2:$A$199,"="&amp;$A7,Concentrado!$B$2:$B$199, "=Ciudad de México")</f>
        <v>616742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2023-01-03T17:49:19Z</dcterms:modified>
</cp:coreProperties>
</file>