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URGENCIAS_2022\Urgencias\Por año\"/>
    </mc:Choice>
  </mc:AlternateContent>
  <bookViews>
    <workbookView xWindow="28680" yWindow="-120" windowWidth="29040" windowHeight="15840" tabRatio="876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3" l="1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Y2" i="25"/>
  <c r="X2" i="25"/>
  <c r="W2" i="25"/>
  <c r="V2" i="25"/>
  <c r="U2" i="25"/>
  <c r="T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Y3" i="33"/>
  <c r="X3" i="33"/>
  <c r="W3" i="33"/>
  <c r="V3" i="33"/>
  <c r="U3" i="33"/>
  <c r="T3" i="33"/>
  <c r="S3" i="33"/>
  <c r="R3" i="33"/>
  <c r="Q3" i="33"/>
  <c r="P3" i="33"/>
  <c r="O3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Y2" i="33"/>
  <c r="X2" i="33"/>
  <c r="W2" i="33"/>
  <c r="V2" i="33"/>
  <c r="U2" i="33"/>
  <c r="T2" i="33"/>
  <c r="S2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B7" i="34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Y5" i="34"/>
  <c r="X5" i="34"/>
  <c r="W5" i="34"/>
  <c r="V5" i="34"/>
  <c r="U5" i="34"/>
  <c r="T5" i="34"/>
  <c r="S5" i="34"/>
  <c r="R5" i="34"/>
  <c r="Q5" i="34"/>
  <c r="P5" i="34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B4" i="34"/>
  <c r="Y3" i="34"/>
  <c r="X3" i="34"/>
  <c r="W3" i="34"/>
  <c r="V3" i="34"/>
  <c r="U3" i="34"/>
  <c r="T3" i="34"/>
  <c r="S3" i="34"/>
  <c r="R3" i="34"/>
  <c r="Q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C3" i="34"/>
  <c r="B3" i="34"/>
  <c r="Y2" i="34"/>
  <c r="X2" i="34"/>
  <c r="W2" i="34"/>
  <c r="V2" i="34"/>
  <c r="U2" i="34"/>
  <c r="T2" i="34"/>
  <c r="S2" i="34"/>
  <c r="R2" i="34"/>
  <c r="Q2" i="34"/>
  <c r="P2" i="34"/>
  <c r="O2" i="34"/>
  <c r="N2" i="34"/>
  <c r="M2" i="34"/>
  <c r="L2" i="34"/>
  <c r="K2" i="34"/>
  <c r="J2" i="34"/>
  <c r="I2" i="34"/>
  <c r="H2" i="34"/>
  <c r="G2" i="34"/>
  <c r="F2" i="34"/>
  <c r="E2" i="34"/>
  <c r="D2" i="34"/>
  <c r="C2" i="34"/>
  <c r="B2" i="34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D167" i="1"/>
  <c r="C7" i="2" s="1"/>
  <c r="E167" i="1"/>
  <c r="D7" i="2" s="1"/>
  <c r="F167" i="1"/>
  <c r="E7" i="2" s="1"/>
  <c r="G167" i="1"/>
  <c r="F7" i="2" s="1"/>
  <c r="H167" i="1"/>
  <c r="G7" i="2" s="1"/>
  <c r="I167" i="1"/>
  <c r="H7" i="2" s="1"/>
  <c r="J167" i="1"/>
  <c r="I7" i="2" s="1"/>
  <c r="K167" i="1"/>
  <c r="J7" i="2" s="1"/>
  <c r="L167" i="1"/>
  <c r="K7" i="2" s="1"/>
  <c r="M167" i="1"/>
  <c r="L7" i="2" s="1"/>
  <c r="N167" i="1"/>
  <c r="M7" i="2" s="1"/>
  <c r="O167" i="1"/>
  <c r="N7" i="2" s="1"/>
  <c r="P167" i="1"/>
  <c r="O7" i="2" s="1"/>
  <c r="Q167" i="1"/>
  <c r="P7" i="2" s="1"/>
  <c r="R167" i="1"/>
  <c r="Q7" i="2" s="1"/>
  <c r="S167" i="1"/>
  <c r="R7" i="2" s="1"/>
  <c r="T167" i="1"/>
  <c r="S7" i="2" s="1"/>
  <c r="U167" i="1"/>
  <c r="T7" i="2" s="1"/>
  <c r="V167" i="1"/>
  <c r="U7" i="2" s="1"/>
  <c r="W167" i="1"/>
  <c r="V7" i="2" s="1"/>
  <c r="X167" i="1"/>
  <c r="W7" i="2" s="1"/>
  <c r="Y167" i="1"/>
  <c r="X7" i="2" s="1"/>
  <c r="C167" i="1"/>
  <c r="B7" i="2" s="1"/>
  <c r="Z169" i="1"/>
  <c r="Y7" i="4" s="1"/>
  <c r="Z170" i="1"/>
  <c r="Y7" i="5" s="1"/>
  <c r="Z171" i="1"/>
  <c r="Y7" i="6" s="1"/>
  <c r="Z172" i="1"/>
  <c r="Y7" i="10" s="1"/>
  <c r="Z173" i="1"/>
  <c r="Y7" i="11" s="1"/>
  <c r="Z174" i="1"/>
  <c r="Y7" i="7" s="1"/>
  <c r="Z175" i="1"/>
  <c r="Y7" i="8" s="1"/>
  <c r="Z176" i="1"/>
  <c r="Y7" i="9" s="1"/>
  <c r="Z177" i="1"/>
  <c r="Y7" i="12" s="1"/>
  <c r="Z178" i="1"/>
  <c r="Y7" i="13" s="1"/>
  <c r="Z179" i="1"/>
  <c r="Y7" i="14" s="1"/>
  <c r="Z180" i="1"/>
  <c r="Y7" i="15" s="1"/>
  <c r="Z181" i="1"/>
  <c r="Y7" i="16" s="1"/>
  <c r="Z182" i="1"/>
  <c r="Y7" i="17" s="1"/>
  <c r="Z183" i="1"/>
  <c r="Y7" i="18" s="1"/>
  <c r="Z184" i="1"/>
  <c r="Y7" i="19" s="1"/>
  <c r="Z185" i="1"/>
  <c r="Y7" i="20" s="1"/>
  <c r="Z186" i="1"/>
  <c r="Y7" i="21" s="1"/>
  <c r="Z187" i="1"/>
  <c r="Y7" i="22" s="1"/>
  <c r="Z188" i="1"/>
  <c r="Y7" i="23" s="1"/>
  <c r="Z189" i="1"/>
  <c r="Y7" i="24" s="1"/>
  <c r="Z190" i="1"/>
  <c r="Y7" i="25" s="1"/>
  <c r="Z191" i="1"/>
  <c r="Y7" i="26" s="1"/>
  <c r="Z192" i="1"/>
  <c r="Y7" i="27" s="1"/>
  <c r="Z193" i="1"/>
  <c r="Y7" i="28" s="1"/>
  <c r="Z194" i="1"/>
  <c r="Y7" i="29" s="1"/>
  <c r="Z195" i="1"/>
  <c r="Y7" i="30" s="1"/>
  <c r="Z196" i="1"/>
  <c r="Y7" i="31" s="1"/>
  <c r="Z197" i="1"/>
  <c r="Y7" i="32" s="1"/>
  <c r="Z198" i="1"/>
  <c r="Y7" i="33" s="1"/>
  <c r="Z199" i="1"/>
  <c r="Y7" i="34" s="1"/>
  <c r="Z168" i="1"/>
  <c r="Y7" i="3" s="1"/>
  <c r="Z167" i="1" l="1"/>
  <c r="Y7" i="2" s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5" i="1" l="1"/>
  <c r="Z134" i="1"/>
  <c r="Z68" i="1"/>
  <c r="Z101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" i="1"/>
  <c r="Y2" i="1" l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Z2" i="1" l="1"/>
</calcChain>
</file>

<file path=xl/sharedStrings.xml><?xml version="1.0" encoding="utf-8"?>
<sst xmlns="http://schemas.openxmlformats.org/spreadsheetml/2006/main" count="1049" uniqueCount="61">
  <si>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</si>
  <si>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</si>
  <si>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</si>
  <si>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</si>
  <si>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</si>
  <si>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</si>
  <si>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</si>
  <si>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</si>
  <si>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</si>
  <si>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</si>
  <si>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</si>
  <si>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</si>
  <si>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</si>
  <si>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</si>
  <si>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</si>
  <si>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</si>
  <si>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</si>
  <si>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</si>
  <si>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</si>
  <si>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</si>
  <si>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</si>
  <si>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</si>
  <si>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</si>
  <si>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</si>
  <si>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</si>
  <si>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</si>
  <si>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</si>
  <si>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</si>
  <si>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</si>
  <si>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</si>
  <si>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</si>
  <si>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</si>
  <si>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</si>
  <si>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Menores de 1 año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</si>
  <si>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</si>
  <si>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</si>
  <si>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</si>
  <si>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</si>
  <si>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</si>
  <si>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</si>
  <si>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</si>
  <si>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</si>
  <si>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</si>
  <si>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</si>
  <si>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</si>
  <si>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</si>
  <si>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</si>
  <si>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</si>
  <si>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</si>
  <si>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a 94 años</t>
  </si>
  <si>
    <t>95 a 99 años</t>
  </si>
  <si>
    <t>No especificado</t>
  </si>
  <si>
    <t>TOTAL</t>
  </si>
  <si>
    <t>Total</t>
  </si>
  <si>
    <t>1 a 4 años</t>
  </si>
  <si>
    <t>5 a 9 años</t>
  </si>
  <si>
    <t>10 a 14 años</t>
  </si>
  <si>
    <t>100 y más años</t>
  </si>
  <si>
    <t>San Luis Potosí</t>
  </si>
  <si>
    <t>Ciudad de México</t>
  </si>
  <si>
    <t>$199 a 39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</si>
</sst>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abSelected="1" topLeftCell="B1" zoomScale="85" zoomScaleNormal="85" workbookViewId="0">
      <pane ySplit="1" topLeftCell="A164" activePane="bottomLeft" state="frozen"/>
      <selection pane="bottomLeft" activeCell="C168" sqref="C168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16.42578125" style="4" customWidth="1"/>
    <col min="4" max="24" width="11.7109375" style="3" customWidth="1"/>
    <col min="25" max="25" width="13.7109375" style="3" customWidth="1"/>
    <col min="26" max="26" width="11.7109375" style="3" customWidth="1"/>
    <col min="27" max="16384" width="11.42578125" style="3"/>
  </cols>
  <sheetData>
    <row r="1" spans="1:26" ht="28.5" x14ac:dyDescent="0.2">
      <c r="A1" s="1" t="s">
        <v>0</v>
      </c>
      <c r="B1" s="1" t="s">
        <v>1</v>
      </c>
      <c r="C1" s="1" t="s">
        <v>33</v>
      </c>
      <c r="D1" s="1" t="s">
        <v>54</v>
      </c>
      <c r="E1" s="1" t="s">
        <v>55</v>
      </c>
      <c r="F1" s="1" t="s">
        <v>56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  <c r="W1" s="1" t="s">
        <v>50</v>
      </c>
      <c r="X1" s="1" t="s">
        <v>57</v>
      </c>
      <c r="Y1" s="1" t="s">
        <v>51</v>
      </c>
      <c r="Z1" s="1" t="s">
        <v>52</v>
      </c>
    </row>
    <row r="2" spans="1:26" x14ac:dyDescent="0.2">
      <c r="A2" s="8">
        <v>2017</v>
      </c>
      <c r="B2" s="6" t="s">
        <v>2</v>
      </c>
      <c r="C2" s="9">
        <f>SUM(C3:C34)</f>
        <v>397189</v>
      </c>
      <c r="D2" s="9">
        <f t="shared" ref="D2:Y2" si="0">SUM(D3:D34)</f>
        <v>831436</v>
      </c>
      <c r="E2" s="9">
        <f t="shared" si="0"/>
        <v>554519</v>
      </c>
      <c r="F2" s="9">
        <f t="shared" si="0"/>
        <v>434989</v>
      </c>
      <c r="G2" s="9">
        <f t="shared" si="0"/>
        <v>1107089</v>
      </c>
      <c r="H2" s="9">
        <f t="shared" si="0"/>
        <v>1219612</v>
      </c>
      <c r="I2" s="9">
        <f t="shared" si="0"/>
        <v>902946</v>
      </c>
      <c r="J2" s="9">
        <f t="shared" si="0"/>
        <v>634190</v>
      </c>
      <c r="K2" s="9">
        <f t="shared" si="0"/>
        <v>485642</v>
      </c>
      <c r="L2" s="9">
        <f t="shared" si="0"/>
        <v>413643</v>
      </c>
      <c r="M2" s="9">
        <f t="shared" si="0"/>
        <v>353654</v>
      </c>
      <c r="N2" s="9">
        <f t="shared" si="0"/>
        <v>323850</v>
      </c>
      <c r="O2" s="9">
        <f t="shared" si="0"/>
        <v>271065</v>
      </c>
      <c r="P2" s="9">
        <f t="shared" si="0"/>
        <v>229453</v>
      </c>
      <c r="Q2" s="9">
        <f t="shared" si="0"/>
        <v>189378</v>
      </c>
      <c r="R2" s="9">
        <f t="shared" si="0"/>
        <v>161736</v>
      </c>
      <c r="S2" s="9">
        <f t="shared" si="0"/>
        <v>134749</v>
      </c>
      <c r="T2" s="9">
        <f t="shared" si="0"/>
        <v>102398</v>
      </c>
      <c r="U2" s="9">
        <f t="shared" si="0"/>
        <v>65304</v>
      </c>
      <c r="V2" s="9">
        <f t="shared" si="0"/>
        <v>27750</v>
      </c>
      <c r="W2" s="9">
        <f t="shared" si="0"/>
        <v>9508</v>
      </c>
      <c r="X2" s="9">
        <f t="shared" si="0"/>
        <v>3937</v>
      </c>
      <c r="Y2" s="9">
        <f t="shared" si="0"/>
        <v>1703</v>
      </c>
      <c r="Z2" s="9">
        <f>SUM(C2:Y2)</f>
        <v>8855740</v>
      </c>
    </row>
    <row r="3" spans="1:26" x14ac:dyDescent="0.2">
      <c r="A3" s="7">
        <v>2017</v>
      </c>
      <c r="B3" s="5" t="s">
        <v>3</v>
      </c>
      <c r="C3" s="10">
        <v>7060</v>
      </c>
      <c r="D3" s="10">
        <v>14613</v>
      </c>
      <c r="E3" s="10">
        <v>8713</v>
      </c>
      <c r="F3" s="10">
        <v>7345</v>
      </c>
      <c r="G3" s="10">
        <v>23701</v>
      </c>
      <c r="H3" s="10">
        <v>23074</v>
      </c>
      <c r="I3" s="10">
        <v>15848</v>
      </c>
      <c r="J3" s="10">
        <v>10862</v>
      </c>
      <c r="K3" s="10">
        <v>8813</v>
      </c>
      <c r="L3" s="10">
        <v>7423</v>
      </c>
      <c r="M3" s="10">
        <v>6145</v>
      </c>
      <c r="N3" s="10">
        <v>5209</v>
      </c>
      <c r="O3" s="10">
        <v>4371</v>
      </c>
      <c r="P3" s="10">
        <v>3539</v>
      </c>
      <c r="Q3" s="10">
        <v>2786</v>
      </c>
      <c r="R3" s="10">
        <v>2664</v>
      </c>
      <c r="S3" s="10">
        <v>2094</v>
      </c>
      <c r="T3" s="10">
        <v>1628</v>
      </c>
      <c r="U3" s="10">
        <v>1140</v>
      </c>
      <c r="V3" s="10">
        <v>471</v>
      </c>
      <c r="W3" s="10">
        <v>154</v>
      </c>
      <c r="X3" s="10">
        <v>30</v>
      </c>
      <c r="Y3" s="10">
        <v>0</v>
      </c>
      <c r="Z3" s="10">
        <f>SUM(C3:Y3)</f>
        <v>157683</v>
      </c>
    </row>
    <row r="4" spans="1:26" x14ac:dyDescent="0.2">
      <c r="A4" s="7">
        <v>2017</v>
      </c>
      <c r="B4" s="5" t="s">
        <v>4</v>
      </c>
      <c r="C4" s="10">
        <v>7072</v>
      </c>
      <c r="D4" s="10">
        <v>13835</v>
      </c>
      <c r="E4" s="10">
        <v>9409</v>
      </c>
      <c r="F4" s="10">
        <v>6815</v>
      </c>
      <c r="G4" s="10">
        <v>21218</v>
      </c>
      <c r="H4" s="10">
        <v>22281</v>
      </c>
      <c r="I4" s="10">
        <v>16089</v>
      </c>
      <c r="J4" s="10">
        <v>12333</v>
      </c>
      <c r="K4" s="10">
        <v>10443</v>
      </c>
      <c r="L4" s="10">
        <v>9956</v>
      </c>
      <c r="M4" s="10">
        <v>9049</v>
      </c>
      <c r="N4" s="10">
        <v>8346</v>
      </c>
      <c r="O4" s="10">
        <v>7064</v>
      </c>
      <c r="P4" s="10">
        <v>5365</v>
      </c>
      <c r="Q4" s="10">
        <v>3827</v>
      </c>
      <c r="R4" s="10">
        <v>3383</v>
      </c>
      <c r="S4" s="10">
        <v>2355</v>
      </c>
      <c r="T4" s="10">
        <v>1909</v>
      </c>
      <c r="U4" s="10">
        <v>969</v>
      </c>
      <c r="V4" s="10">
        <v>484</v>
      </c>
      <c r="W4" s="10">
        <v>160</v>
      </c>
      <c r="X4" s="10">
        <v>410</v>
      </c>
      <c r="Y4" s="10">
        <v>113</v>
      </c>
      <c r="Z4" s="10">
        <f t="shared" ref="Z4:Z34" si="1">SUM(C4:Y4)</f>
        <v>172885</v>
      </c>
    </row>
    <row r="5" spans="1:26" x14ac:dyDescent="0.2">
      <c r="A5" s="7">
        <v>2017</v>
      </c>
      <c r="B5" s="5" t="s">
        <v>5</v>
      </c>
      <c r="C5" s="10">
        <v>4191</v>
      </c>
      <c r="D5" s="10">
        <v>9547</v>
      </c>
      <c r="E5" s="10">
        <v>5880</v>
      </c>
      <c r="F5" s="10">
        <v>4219</v>
      </c>
      <c r="G5" s="10">
        <v>8827</v>
      </c>
      <c r="H5" s="10">
        <v>10137</v>
      </c>
      <c r="I5" s="10">
        <v>8210</v>
      </c>
      <c r="J5" s="10">
        <v>5960</v>
      </c>
      <c r="K5" s="10">
        <v>5503</v>
      </c>
      <c r="L5" s="10">
        <v>5177</v>
      </c>
      <c r="M5" s="10">
        <v>4499</v>
      </c>
      <c r="N5" s="10">
        <v>3579</v>
      </c>
      <c r="O5" s="10">
        <v>2824</v>
      </c>
      <c r="P5" s="10">
        <v>1955</v>
      </c>
      <c r="Q5" s="10">
        <v>1325</v>
      </c>
      <c r="R5" s="10">
        <v>1168</v>
      </c>
      <c r="S5" s="10">
        <v>908</v>
      </c>
      <c r="T5" s="10">
        <v>506</v>
      </c>
      <c r="U5" s="10">
        <v>287</v>
      </c>
      <c r="V5" s="10">
        <v>138</v>
      </c>
      <c r="W5" s="10">
        <v>60</v>
      </c>
      <c r="X5" s="10">
        <v>10</v>
      </c>
      <c r="Y5" s="10">
        <v>0</v>
      </c>
      <c r="Z5" s="10">
        <f t="shared" si="1"/>
        <v>84910</v>
      </c>
    </row>
    <row r="6" spans="1:26" x14ac:dyDescent="0.2">
      <c r="A6" s="7">
        <v>2017</v>
      </c>
      <c r="B6" s="5" t="s">
        <v>6</v>
      </c>
      <c r="C6" s="10">
        <v>3310</v>
      </c>
      <c r="D6" s="10">
        <v>9194</v>
      </c>
      <c r="E6" s="10">
        <v>5768</v>
      </c>
      <c r="F6" s="10">
        <v>3886</v>
      </c>
      <c r="G6" s="10">
        <v>9774</v>
      </c>
      <c r="H6" s="10">
        <v>12383</v>
      </c>
      <c r="I6" s="10">
        <v>9051</v>
      </c>
      <c r="J6" s="10">
        <v>6374</v>
      </c>
      <c r="K6" s="10">
        <v>4619</v>
      </c>
      <c r="L6" s="10">
        <v>3928</v>
      </c>
      <c r="M6" s="10">
        <v>3112</v>
      </c>
      <c r="N6" s="10">
        <v>2957</v>
      </c>
      <c r="O6" s="10">
        <v>2267</v>
      </c>
      <c r="P6" s="10">
        <v>1985</v>
      </c>
      <c r="Q6" s="10">
        <v>1603</v>
      </c>
      <c r="R6" s="10">
        <v>1261</v>
      </c>
      <c r="S6" s="10">
        <v>1033</v>
      </c>
      <c r="T6" s="10">
        <v>729</v>
      </c>
      <c r="U6" s="10">
        <v>512</v>
      </c>
      <c r="V6" s="10">
        <v>190</v>
      </c>
      <c r="W6" s="10">
        <v>87</v>
      </c>
      <c r="X6" s="10">
        <v>16</v>
      </c>
      <c r="Y6" s="10">
        <v>3</v>
      </c>
      <c r="Z6" s="10">
        <f t="shared" si="1"/>
        <v>84042</v>
      </c>
    </row>
    <row r="7" spans="1:26" x14ac:dyDescent="0.2">
      <c r="A7" s="7">
        <v>2017</v>
      </c>
      <c r="B7" s="5" t="s">
        <v>29</v>
      </c>
      <c r="C7" s="10">
        <v>2662</v>
      </c>
      <c r="D7" s="10">
        <v>5900</v>
      </c>
      <c r="E7" s="10">
        <v>3383</v>
      </c>
      <c r="F7" s="10">
        <v>2502</v>
      </c>
      <c r="G7" s="10">
        <v>8525</v>
      </c>
      <c r="H7" s="10">
        <v>6800</v>
      </c>
      <c r="I7" s="10">
        <v>4351</v>
      </c>
      <c r="J7" s="10">
        <v>3105</v>
      </c>
      <c r="K7" s="10">
        <v>2920</v>
      </c>
      <c r="L7" s="10">
        <v>2549</v>
      </c>
      <c r="M7" s="10">
        <v>2362</v>
      </c>
      <c r="N7" s="10">
        <v>1841</v>
      </c>
      <c r="O7" s="10">
        <v>1455</v>
      </c>
      <c r="P7" s="10">
        <v>1125</v>
      </c>
      <c r="Q7" s="10">
        <v>951</v>
      </c>
      <c r="R7" s="10">
        <v>697</v>
      </c>
      <c r="S7" s="10">
        <v>591</v>
      </c>
      <c r="T7" s="10">
        <v>431</v>
      </c>
      <c r="U7" s="10">
        <v>251</v>
      </c>
      <c r="V7" s="10">
        <v>91</v>
      </c>
      <c r="W7" s="10">
        <v>39</v>
      </c>
      <c r="X7" s="10">
        <v>59</v>
      </c>
      <c r="Y7" s="10">
        <v>55</v>
      </c>
      <c r="Z7" s="10">
        <f t="shared" si="1"/>
        <v>52645</v>
      </c>
    </row>
    <row r="8" spans="1:26" x14ac:dyDescent="0.2">
      <c r="A8" s="7">
        <v>2017</v>
      </c>
      <c r="B8" s="5" t="s">
        <v>7</v>
      </c>
      <c r="C8" s="10">
        <v>4966</v>
      </c>
      <c r="D8" s="10">
        <v>8860</v>
      </c>
      <c r="E8" s="10">
        <v>5878</v>
      </c>
      <c r="F8" s="10">
        <v>5053</v>
      </c>
      <c r="G8" s="10">
        <v>10187</v>
      </c>
      <c r="H8" s="10">
        <v>10747</v>
      </c>
      <c r="I8" s="10">
        <v>8589</v>
      </c>
      <c r="J8" s="10">
        <v>6781</v>
      </c>
      <c r="K8" s="10">
        <v>5896</v>
      </c>
      <c r="L8" s="10">
        <v>5749</v>
      </c>
      <c r="M8" s="10">
        <v>4897</v>
      </c>
      <c r="N8" s="10">
        <v>4201</v>
      </c>
      <c r="O8" s="10">
        <v>3457</v>
      </c>
      <c r="P8" s="10">
        <v>2880</v>
      </c>
      <c r="Q8" s="10">
        <v>2298</v>
      </c>
      <c r="R8" s="10">
        <v>2174</v>
      </c>
      <c r="S8" s="10">
        <v>1785</v>
      </c>
      <c r="T8" s="10">
        <v>1236</v>
      </c>
      <c r="U8" s="10">
        <v>739</v>
      </c>
      <c r="V8" s="10">
        <v>313</v>
      </c>
      <c r="W8" s="10">
        <v>100</v>
      </c>
      <c r="X8" s="10">
        <v>52</v>
      </c>
      <c r="Y8" s="10">
        <v>0</v>
      </c>
      <c r="Z8" s="10">
        <f t="shared" si="1"/>
        <v>96838</v>
      </c>
    </row>
    <row r="9" spans="1:26" x14ac:dyDescent="0.2">
      <c r="A9" s="7">
        <v>2017</v>
      </c>
      <c r="B9" s="5" t="s">
        <v>8</v>
      </c>
      <c r="C9" s="10">
        <v>8455</v>
      </c>
      <c r="D9" s="10">
        <v>14642</v>
      </c>
      <c r="E9" s="10">
        <v>9986</v>
      </c>
      <c r="F9" s="10">
        <v>8294</v>
      </c>
      <c r="G9" s="10">
        <v>31270</v>
      </c>
      <c r="H9" s="10">
        <v>41205</v>
      </c>
      <c r="I9" s="10">
        <v>30299</v>
      </c>
      <c r="J9" s="10">
        <v>20862</v>
      </c>
      <c r="K9" s="10">
        <v>14269</v>
      </c>
      <c r="L9" s="10">
        <v>9970</v>
      </c>
      <c r="M9" s="10">
        <v>8116</v>
      </c>
      <c r="N9" s="10">
        <v>7894</v>
      </c>
      <c r="O9" s="10">
        <v>6774</v>
      </c>
      <c r="P9" s="10">
        <v>5725</v>
      </c>
      <c r="Q9" s="10">
        <v>5000</v>
      </c>
      <c r="R9" s="10">
        <v>4027</v>
      </c>
      <c r="S9" s="10">
        <v>3459</v>
      </c>
      <c r="T9" s="10">
        <v>1970</v>
      </c>
      <c r="U9" s="10">
        <v>1456</v>
      </c>
      <c r="V9" s="10">
        <v>531</v>
      </c>
      <c r="W9" s="10">
        <v>228</v>
      </c>
      <c r="X9" s="10">
        <v>89</v>
      </c>
      <c r="Y9" s="10">
        <v>252</v>
      </c>
      <c r="Z9" s="10">
        <f t="shared" si="1"/>
        <v>234773</v>
      </c>
    </row>
    <row r="10" spans="1:26" x14ac:dyDescent="0.2">
      <c r="A10" s="7">
        <v>2017</v>
      </c>
      <c r="B10" s="5" t="s">
        <v>9</v>
      </c>
      <c r="C10" s="10">
        <v>8523</v>
      </c>
      <c r="D10" s="10">
        <v>19737</v>
      </c>
      <c r="E10" s="10">
        <v>11722</v>
      </c>
      <c r="F10" s="10">
        <v>8976</v>
      </c>
      <c r="G10" s="10">
        <v>23943</v>
      </c>
      <c r="H10" s="10">
        <v>22759</v>
      </c>
      <c r="I10" s="10">
        <v>15874</v>
      </c>
      <c r="J10" s="10">
        <v>10250</v>
      </c>
      <c r="K10" s="10">
        <v>7861</v>
      </c>
      <c r="L10" s="10">
        <v>7121</v>
      </c>
      <c r="M10" s="10">
        <v>6236</v>
      </c>
      <c r="N10" s="10">
        <v>5791</v>
      </c>
      <c r="O10" s="10">
        <v>4690</v>
      </c>
      <c r="P10" s="10">
        <v>3586</v>
      </c>
      <c r="Q10" s="10">
        <v>3010</v>
      </c>
      <c r="R10" s="10">
        <v>2575</v>
      </c>
      <c r="S10" s="10">
        <v>2399</v>
      </c>
      <c r="T10" s="10">
        <v>1747</v>
      </c>
      <c r="U10" s="10">
        <v>1023</v>
      </c>
      <c r="V10" s="10">
        <v>371</v>
      </c>
      <c r="W10" s="10">
        <v>84</v>
      </c>
      <c r="X10" s="10">
        <v>461</v>
      </c>
      <c r="Y10" s="10">
        <v>282</v>
      </c>
      <c r="Z10" s="10">
        <f t="shared" si="1"/>
        <v>169021</v>
      </c>
    </row>
    <row r="11" spans="1:26" x14ac:dyDescent="0.2">
      <c r="A11" s="7">
        <v>2017</v>
      </c>
      <c r="B11" s="5" t="s">
        <v>59</v>
      </c>
      <c r="C11" s="10">
        <v>43732</v>
      </c>
      <c r="D11" s="10">
        <v>79599</v>
      </c>
      <c r="E11" s="10">
        <v>52588</v>
      </c>
      <c r="F11" s="10">
        <v>42714</v>
      </c>
      <c r="G11" s="10">
        <v>85692</v>
      </c>
      <c r="H11" s="10">
        <v>109840</v>
      </c>
      <c r="I11" s="10">
        <v>86642</v>
      </c>
      <c r="J11" s="10">
        <v>65411</v>
      </c>
      <c r="K11" s="10">
        <v>52229</v>
      </c>
      <c r="L11" s="10">
        <v>50645</v>
      </c>
      <c r="M11" s="10">
        <v>43916</v>
      </c>
      <c r="N11" s="10">
        <v>39810</v>
      </c>
      <c r="O11" s="10">
        <v>33775</v>
      </c>
      <c r="P11" s="10">
        <v>28552</v>
      </c>
      <c r="Q11" s="10">
        <v>21461</v>
      </c>
      <c r="R11" s="10">
        <v>16903</v>
      </c>
      <c r="S11" s="10">
        <v>12673</v>
      </c>
      <c r="T11" s="10">
        <v>9308</v>
      </c>
      <c r="U11" s="10">
        <v>5916</v>
      </c>
      <c r="V11" s="10">
        <v>2455</v>
      </c>
      <c r="W11" s="10">
        <v>800</v>
      </c>
      <c r="X11" s="10">
        <v>116</v>
      </c>
      <c r="Y11" s="10">
        <v>20</v>
      </c>
      <c r="Z11" s="10">
        <f t="shared" si="1"/>
        <v>884797</v>
      </c>
    </row>
    <row r="12" spans="1:26" x14ac:dyDescent="0.2">
      <c r="A12" s="7">
        <v>2017</v>
      </c>
      <c r="B12" s="5" t="s">
        <v>10</v>
      </c>
      <c r="C12" s="10">
        <v>11959</v>
      </c>
      <c r="D12" s="10">
        <v>23636</v>
      </c>
      <c r="E12" s="10">
        <v>13705</v>
      </c>
      <c r="F12" s="10">
        <v>9894</v>
      </c>
      <c r="G12" s="10">
        <v>23899</v>
      </c>
      <c r="H12" s="10">
        <v>23108</v>
      </c>
      <c r="I12" s="10">
        <v>15970</v>
      </c>
      <c r="J12" s="10">
        <v>11315</v>
      </c>
      <c r="K12" s="10">
        <v>8439</v>
      </c>
      <c r="L12" s="10">
        <v>7397</v>
      </c>
      <c r="M12" s="10">
        <v>5981</v>
      </c>
      <c r="N12" s="10">
        <v>5191</v>
      </c>
      <c r="O12" s="10">
        <v>4175</v>
      </c>
      <c r="P12" s="10">
        <v>3449</v>
      </c>
      <c r="Q12" s="10">
        <v>3109</v>
      </c>
      <c r="R12" s="10">
        <v>2592</v>
      </c>
      <c r="S12" s="10">
        <v>2330</v>
      </c>
      <c r="T12" s="10">
        <v>1655</v>
      </c>
      <c r="U12" s="10">
        <v>1016</v>
      </c>
      <c r="V12" s="10">
        <v>423</v>
      </c>
      <c r="W12" s="10">
        <v>103</v>
      </c>
      <c r="X12" s="10">
        <v>63</v>
      </c>
      <c r="Y12" s="10">
        <v>18</v>
      </c>
      <c r="Z12" s="10">
        <f t="shared" si="1"/>
        <v>179427</v>
      </c>
    </row>
    <row r="13" spans="1:26" x14ac:dyDescent="0.2">
      <c r="A13" s="7">
        <v>2017</v>
      </c>
      <c r="B13" s="5" t="s">
        <v>11</v>
      </c>
      <c r="C13" s="10">
        <v>43942</v>
      </c>
      <c r="D13" s="10">
        <v>90240</v>
      </c>
      <c r="E13" s="10">
        <v>57515</v>
      </c>
      <c r="F13" s="10">
        <v>44223</v>
      </c>
      <c r="G13" s="10">
        <v>102284</v>
      </c>
      <c r="H13" s="10">
        <v>101454</v>
      </c>
      <c r="I13" s="10">
        <v>73728</v>
      </c>
      <c r="J13" s="10">
        <v>52699</v>
      </c>
      <c r="K13" s="10">
        <v>39076</v>
      </c>
      <c r="L13" s="10">
        <v>32212</v>
      </c>
      <c r="M13" s="10">
        <v>26703</v>
      </c>
      <c r="N13" s="10">
        <v>24780</v>
      </c>
      <c r="O13" s="10">
        <v>19768</v>
      </c>
      <c r="P13" s="10">
        <v>17587</v>
      </c>
      <c r="Q13" s="10">
        <v>14666</v>
      </c>
      <c r="R13" s="10">
        <v>12689</v>
      </c>
      <c r="S13" s="10">
        <v>10561</v>
      </c>
      <c r="T13" s="10">
        <v>8699</v>
      </c>
      <c r="U13" s="10">
        <v>5901</v>
      </c>
      <c r="V13" s="10">
        <v>2583</v>
      </c>
      <c r="W13" s="10">
        <v>832</v>
      </c>
      <c r="X13" s="10">
        <v>172</v>
      </c>
      <c r="Y13" s="10">
        <v>13</v>
      </c>
      <c r="Z13" s="10">
        <f t="shared" si="1"/>
        <v>782327</v>
      </c>
    </row>
    <row r="14" spans="1:26" x14ac:dyDescent="0.2">
      <c r="A14" s="7">
        <v>2017</v>
      </c>
      <c r="B14" s="5" t="s">
        <v>12</v>
      </c>
      <c r="C14" s="10">
        <v>5469</v>
      </c>
      <c r="D14" s="10">
        <v>13039</v>
      </c>
      <c r="E14" s="10">
        <v>9621</v>
      </c>
      <c r="F14" s="10">
        <v>7667</v>
      </c>
      <c r="G14" s="10">
        <v>20886</v>
      </c>
      <c r="H14" s="10">
        <v>25184</v>
      </c>
      <c r="I14" s="10">
        <v>18592</v>
      </c>
      <c r="J14" s="10">
        <v>12610</v>
      </c>
      <c r="K14" s="10">
        <v>9019</v>
      </c>
      <c r="L14" s="10">
        <v>6844</v>
      </c>
      <c r="M14" s="10">
        <v>5916</v>
      </c>
      <c r="N14" s="10">
        <v>5056</v>
      </c>
      <c r="O14" s="10">
        <v>4260</v>
      </c>
      <c r="P14" s="10">
        <v>3939</v>
      </c>
      <c r="Q14" s="10">
        <v>3241</v>
      </c>
      <c r="R14" s="10">
        <v>2855</v>
      </c>
      <c r="S14" s="10">
        <v>2524</v>
      </c>
      <c r="T14" s="10">
        <v>1967</v>
      </c>
      <c r="U14" s="10">
        <v>1224</v>
      </c>
      <c r="V14" s="10">
        <v>422</v>
      </c>
      <c r="W14" s="10">
        <v>187</v>
      </c>
      <c r="X14" s="10">
        <v>108</v>
      </c>
      <c r="Y14" s="10">
        <v>62</v>
      </c>
      <c r="Z14" s="10">
        <f t="shared" si="1"/>
        <v>160692</v>
      </c>
    </row>
    <row r="15" spans="1:26" x14ac:dyDescent="0.2">
      <c r="A15" s="7">
        <v>2017</v>
      </c>
      <c r="B15" s="5" t="s">
        <v>13</v>
      </c>
      <c r="C15" s="10">
        <v>7087</v>
      </c>
      <c r="D15" s="10">
        <v>14795</v>
      </c>
      <c r="E15" s="10">
        <v>10461</v>
      </c>
      <c r="F15" s="10">
        <v>9529</v>
      </c>
      <c r="G15" s="10">
        <v>31180</v>
      </c>
      <c r="H15" s="10">
        <v>38722</v>
      </c>
      <c r="I15" s="10">
        <v>29651</v>
      </c>
      <c r="J15" s="10">
        <v>20611</v>
      </c>
      <c r="K15" s="10">
        <v>16108</v>
      </c>
      <c r="L15" s="10">
        <v>13846</v>
      </c>
      <c r="M15" s="10">
        <v>12280</v>
      </c>
      <c r="N15" s="10">
        <v>11337</v>
      </c>
      <c r="O15" s="10">
        <v>10534</v>
      </c>
      <c r="P15" s="10">
        <v>9613</v>
      </c>
      <c r="Q15" s="10">
        <v>7657</v>
      </c>
      <c r="R15" s="10">
        <v>7601</v>
      </c>
      <c r="S15" s="10">
        <v>6070</v>
      </c>
      <c r="T15" s="10">
        <v>5016</v>
      </c>
      <c r="U15" s="10">
        <v>3036</v>
      </c>
      <c r="V15" s="10">
        <v>1552</v>
      </c>
      <c r="W15" s="10">
        <v>466</v>
      </c>
      <c r="X15" s="10">
        <v>461</v>
      </c>
      <c r="Y15" s="10">
        <v>8</v>
      </c>
      <c r="Z15" s="10">
        <f t="shared" si="1"/>
        <v>267621</v>
      </c>
    </row>
    <row r="16" spans="1:26" x14ac:dyDescent="0.2">
      <c r="A16" s="7">
        <v>2017</v>
      </c>
      <c r="B16" s="5" t="s">
        <v>14</v>
      </c>
      <c r="C16" s="10">
        <v>15156</v>
      </c>
      <c r="D16" s="10">
        <v>49113</v>
      </c>
      <c r="E16" s="10">
        <v>32479</v>
      </c>
      <c r="F16" s="10">
        <v>25704</v>
      </c>
      <c r="G16" s="10">
        <v>75518</v>
      </c>
      <c r="H16" s="10">
        <v>75899</v>
      </c>
      <c r="I16" s="10">
        <v>54320</v>
      </c>
      <c r="J16" s="10">
        <v>38097</v>
      </c>
      <c r="K16" s="10">
        <v>28440</v>
      </c>
      <c r="L16" s="10">
        <v>23835</v>
      </c>
      <c r="M16" s="10">
        <v>20578</v>
      </c>
      <c r="N16" s="10">
        <v>18432</v>
      </c>
      <c r="O16" s="10">
        <v>15238</v>
      </c>
      <c r="P16" s="10">
        <v>13357</v>
      </c>
      <c r="Q16" s="10">
        <v>11789</v>
      </c>
      <c r="R16" s="10">
        <v>10725</v>
      </c>
      <c r="S16" s="10">
        <v>9185</v>
      </c>
      <c r="T16" s="10">
        <v>7043</v>
      </c>
      <c r="U16" s="10">
        <v>4709</v>
      </c>
      <c r="V16" s="10">
        <v>2307</v>
      </c>
      <c r="W16" s="10">
        <v>895</v>
      </c>
      <c r="X16" s="10">
        <v>157</v>
      </c>
      <c r="Y16" s="10">
        <v>98</v>
      </c>
      <c r="Z16" s="10">
        <f t="shared" si="1"/>
        <v>533074</v>
      </c>
    </row>
    <row r="17" spans="1:26" x14ac:dyDescent="0.2">
      <c r="A17" s="7">
        <v>2017</v>
      </c>
      <c r="B17" s="5" t="s">
        <v>15</v>
      </c>
      <c r="C17" s="10">
        <v>48246</v>
      </c>
      <c r="D17" s="10">
        <v>93588</v>
      </c>
      <c r="E17" s="10">
        <v>67891</v>
      </c>
      <c r="F17" s="10">
        <v>53517</v>
      </c>
      <c r="G17" s="10">
        <v>152394</v>
      </c>
      <c r="H17" s="10">
        <v>180253</v>
      </c>
      <c r="I17" s="10">
        <v>130402</v>
      </c>
      <c r="J17" s="10">
        <v>84571</v>
      </c>
      <c r="K17" s="10">
        <v>61217</v>
      </c>
      <c r="L17" s="10">
        <v>48318</v>
      </c>
      <c r="M17" s="10">
        <v>40155</v>
      </c>
      <c r="N17" s="10">
        <v>37779</v>
      </c>
      <c r="O17" s="10">
        <v>30875</v>
      </c>
      <c r="P17" s="10">
        <v>25077</v>
      </c>
      <c r="Q17" s="10">
        <v>20413</v>
      </c>
      <c r="R17" s="10">
        <v>16079</v>
      </c>
      <c r="S17" s="10">
        <v>12901</v>
      </c>
      <c r="T17" s="10">
        <v>9926</v>
      </c>
      <c r="U17" s="10">
        <v>6508</v>
      </c>
      <c r="V17" s="10">
        <v>2755</v>
      </c>
      <c r="W17" s="10">
        <v>973</v>
      </c>
      <c r="X17" s="10">
        <v>144</v>
      </c>
      <c r="Y17" s="10">
        <v>53</v>
      </c>
      <c r="Z17" s="10">
        <f t="shared" si="1"/>
        <v>1124035</v>
      </c>
    </row>
    <row r="18" spans="1:26" x14ac:dyDescent="0.2">
      <c r="A18" s="7">
        <v>2017</v>
      </c>
      <c r="B18" s="5" t="s">
        <v>30</v>
      </c>
      <c r="C18" s="10">
        <v>10184</v>
      </c>
      <c r="D18" s="10">
        <v>24880</v>
      </c>
      <c r="E18" s="10">
        <v>19068</v>
      </c>
      <c r="F18" s="10">
        <v>16935</v>
      </c>
      <c r="G18" s="10">
        <v>41138</v>
      </c>
      <c r="H18" s="10">
        <v>43654</v>
      </c>
      <c r="I18" s="10">
        <v>34459</v>
      </c>
      <c r="J18" s="10">
        <v>23588</v>
      </c>
      <c r="K18" s="10">
        <v>17356</v>
      </c>
      <c r="L18" s="10">
        <v>14636</v>
      </c>
      <c r="M18" s="10">
        <v>11763</v>
      </c>
      <c r="N18" s="10">
        <v>11011</v>
      </c>
      <c r="O18" s="10">
        <v>9237</v>
      </c>
      <c r="P18" s="10">
        <v>8508</v>
      </c>
      <c r="Q18" s="10">
        <v>7513</v>
      </c>
      <c r="R18" s="10">
        <v>6416</v>
      </c>
      <c r="S18" s="10">
        <v>5419</v>
      </c>
      <c r="T18" s="10">
        <v>4139</v>
      </c>
      <c r="U18" s="10">
        <v>2819</v>
      </c>
      <c r="V18" s="10">
        <v>1227</v>
      </c>
      <c r="W18" s="10">
        <v>478</v>
      </c>
      <c r="X18" s="10">
        <v>98</v>
      </c>
      <c r="Y18" s="10">
        <v>35</v>
      </c>
      <c r="Z18" s="10">
        <f t="shared" si="1"/>
        <v>314561</v>
      </c>
    </row>
    <row r="19" spans="1:26" x14ac:dyDescent="0.2">
      <c r="A19" s="7">
        <v>2017</v>
      </c>
      <c r="B19" s="5" t="s">
        <v>16</v>
      </c>
      <c r="C19" s="10">
        <v>11080</v>
      </c>
      <c r="D19" s="10">
        <v>23852</v>
      </c>
      <c r="E19" s="10">
        <v>15832</v>
      </c>
      <c r="F19" s="10">
        <v>12071</v>
      </c>
      <c r="G19" s="10">
        <v>22192</v>
      </c>
      <c r="H19" s="10">
        <v>24252</v>
      </c>
      <c r="I19" s="10">
        <v>18696</v>
      </c>
      <c r="J19" s="10">
        <v>13848</v>
      </c>
      <c r="K19" s="10">
        <v>10150</v>
      </c>
      <c r="L19" s="10">
        <v>8280</v>
      </c>
      <c r="M19" s="10">
        <v>7017</v>
      </c>
      <c r="N19" s="10">
        <v>6819</v>
      </c>
      <c r="O19" s="10">
        <v>5628</v>
      </c>
      <c r="P19" s="10">
        <v>4846</v>
      </c>
      <c r="Q19" s="10">
        <v>3964</v>
      </c>
      <c r="R19" s="10">
        <v>3310</v>
      </c>
      <c r="S19" s="10">
        <v>2607</v>
      </c>
      <c r="T19" s="10">
        <v>2206</v>
      </c>
      <c r="U19" s="10">
        <v>1353</v>
      </c>
      <c r="V19" s="10">
        <v>550</v>
      </c>
      <c r="W19" s="10">
        <v>186</v>
      </c>
      <c r="X19" s="10">
        <v>45</v>
      </c>
      <c r="Y19" s="10">
        <v>28</v>
      </c>
      <c r="Z19" s="10">
        <f t="shared" si="1"/>
        <v>198812</v>
      </c>
    </row>
    <row r="20" spans="1:26" x14ac:dyDescent="0.2">
      <c r="A20" s="7">
        <v>2017</v>
      </c>
      <c r="B20" s="5" t="s">
        <v>17</v>
      </c>
      <c r="C20" s="10">
        <v>2517</v>
      </c>
      <c r="D20" s="10">
        <v>7290</v>
      </c>
      <c r="E20" s="10">
        <v>4986</v>
      </c>
      <c r="F20" s="10">
        <v>3784</v>
      </c>
      <c r="G20" s="10">
        <v>6527</v>
      </c>
      <c r="H20" s="10">
        <v>6650</v>
      </c>
      <c r="I20" s="10">
        <v>5360</v>
      </c>
      <c r="J20" s="10">
        <v>4303</v>
      </c>
      <c r="K20" s="10">
        <v>3712</v>
      </c>
      <c r="L20" s="10">
        <v>3495</v>
      </c>
      <c r="M20" s="10">
        <v>3106</v>
      </c>
      <c r="N20" s="10">
        <v>2685</v>
      </c>
      <c r="O20" s="10">
        <v>2450</v>
      </c>
      <c r="P20" s="10">
        <v>2141</v>
      </c>
      <c r="Q20" s="10">
        <v>1918</v>
      </c>
      <c r="R20" s="10">
        <v>1644</v>
      </c>
      <c r="S20" s="10">
        <v>1470</v>
      </c>
      <c r="T20" s="10">
        <v>1130</v>
      </c>
      <c r="U20" s="10">
        <v>652</v>
      </c>
      <c r="V20" s="10">
        <v>309</v>
      </c>
      <c r="W20" s="10">
        <v>83</v>
      </c>
      <c r="X20" s="10">
        <v>180</v>
      </c>
      <c r="Y20" s="10">
        <v>2</v>
      </c>
      <c r="Z20" s="10">
        <f t="shared" si="1"/>
        <v>66394</v>
      </c>
    </row>
    <row r="21" spans="1:26" x14ac:dyDescent="0.2">
      <c r="A21" s="7">
        <v>2017</v>
      </c>
      <c r="B21" s="5" t="s">
        <v>18</v>
      </c>
      <c r="C21" s="10">
        <v>16316</v>
      </c>
      <c r="D21" s="10">
        <v>27381</v>
      </c>
      <c r="E21" s="10">
        <v>18224</v>
      </c>
      <c r="F21" s="10">
        <v>13431</v>
      </c>
      <c r="G21" s="10">
        <v>38017</v>
      </c>
      <c r="H21" s="10">
        <v>35158</v>
      </c>
      <c r="I21" s="10">
        <v>24120</v>
      </c>
      <c r="J21" s="10">
        <v>17707</v>
      </c>
      <c r="K21" s="10">
        <v>14702</v>
      </c>
      <c r="L21" s="10">
        <v>12940</v>
      </c>
      <c r="M21" s="10">
        <v>11817</v>
      </c>
      <c r="N21" s="10">
        <v>10642</v>
      </c>
      <c r="O21" s="10">
        <v>8450</v>
      </c>
      <c r="P21" s="10">
        <v>6653</v>
      </c>
      <c r="Q21" s="10">
        <v>5435</v>
      </c>
      <c r="R21" s="10">
        <v>4879</v>
      </c>
      <c r="S21" s="10">
        <v>4678</v>
      </c>
      <c r="T21" s="10">
        <v>3655</v>
      </c>
      <c r="U21" s="10">
        <v>2158</v>
      </c>
      <c r="V21" s="10">
        <v>1039</v>
      </c>
      <c r="W21" s="10">
        <v>275</v>
      </c>
      <c r="X21" s="10">
        <v>62</v>
      </c>
      <c r="Y21" s="10">
        <v>7</v>
      </c>
      <c r="Z21" s="10">
        <f t="shared" si="1"/>
        <v>277746</v>
      </c>
    </row>
    <row r="22" spans="1:26" x14ac:dyDescent="0.2">
      <c r="A22" s="7">
        <v>2017</v>
      </c>
      <c r="B22" s="5" t="s">
        <v>19</v>
      </c>
      <c r="C22" s="10">
        <v>6424</v>
      </c>
      <c r="D22" s="10">
        <v>13355</v>
      </c>
      <c r="E22" s="10">
        <v>8982</v>
      </c>
      <c r="F22" s="10">
        <v>7226</v>
      </c>
      <c r="G22" s="10">
        <v>19874</v>
      </c>
      <c r="H22" s="10">
        <v>26013</v>
      </c>
      <c r="I22" s="10">
        <v>19251</v>
      </c>
      <c r="J22" s="10">
        <v>12696</v>
      </c>
      <c r="K22" s="10">
        <v>8635</v>
      </c>
      <c r="L22" s="10">
        <v>6284</v>
      </c>
      <c r="M22" s="10">
        <v>5113</v>
      </c>
      <c r="N22" s="10">
        <v>4932</v>
      </c>
      <c r="O22" s="10">
        <v>4345</v>
      </c>
      <c r="P22" s="10">
        <v>3770</v>
      </c>
      <c r="Q22" s="10">
        <v>3563</v>
      </c>
      <c r="R22" s="10">
        <v>3112</v>
      </c>
      <c r="S22" s="10">
        <v>2666</v>
      </c>
      <c r="T22" s="10">
        <v>2139</v>
      </c>
      <c r="U22" s="10">
        <v>1358</v>
      </c>
      <c r="V22" s="10">
        <v>534</v>
      </c>
      <c r="W22" s="10">
        <v>218</v>
      </c>
      <c r="X22" s="10">
        <v>63</v>
      </c>
      <c r="Y22" s="10">
        <v>69</v>
      </c>
      <c r="Z22" s="10">
        <f t="shared" si="1"/>
        <v>160622</v>
      </c>
    </row>
    <row r="23" spans="1:26" x14ac:dyDescent="0.2">
      <c r="A23" s="7">
        <v>2017</v>
      </c>
      <c r="B23" s="5" t="s">
        <v>20</v>
      </c>
      <c r="C23" s="10">
        <v>19587</v>
      </c>
      <c r="D23" s="10">
        <v>43526</v>
      </c>
      <c r="E23" s="10">
        <v>30825</v>
      </c>
      <c r="F23" s="10">
        <v>24464</v>
      </c>
      <c r="G23" s="10">
        <v>59799</v>
      </c>
      <c r="H23" s="10">
        <v>70133</v>
      </c>
      <c r="I23" s="10">
        <v>50831</v>
      </c>
      <c r="J23" s="10">
        <v>35045</v>
      </c>
      <c r="K23" s="10">
        <v>26376</v>
      </c>
      <c r="L23" s="10">
        <v>20946</v>
      </c>
      <c r="M23" s="10">
        <v>18181</v>
      </c>
      <c r="N23" s="10">
        <v>16966</v>
      </c>
      <c r="O23" s="10">
        <v>14357</v>
      </c>
      <c r="P23" s="10">
        <v>12565</v>
      </c>
      <c r="Q23" s="10">
        <v>10789</v>
      </c>
      <c r="R23" s="10">
        <v>9526</v>
      </c>
      <c r="S23" s="10">
        <v>8101</v>
      </c>
      <c r="T23" s="10">
        <v>6177</v>
      </c>
      <c r="U23" s="10">
        <v>3793</v>
      </c>
      <c r="V23" s="10">
        <v>1579</v>
      </c>
      <c r="W23" s="10">
        <v>520</v>
      </c>
      <c r="X23" s="10">
        <v>96</v>
      </c>
      <c r="Y23" s="10">
        <v>3</v>
      </c>
      <c r="Z23" s="10">
        <f t="shared" si="1"/>
        <v>484185</v>
      </c>
    </row>
    <row r="24" spans="1:26" x14ac:dyDescent="0.2">
      <c r="A24" s="7">
        <v>2017</v>
      </c>
      <c r="B24" s="5" t="s">
        <v>31</v>
      </c>
      <c r="C24" s="10">
        <v>8639</v>
      </c>
      <c r="D24" s="10">
        <v>14186</v>
      </c>
      <c r="E24" s="10">
        <v>8740</v>
      </c>
      <c r="F24" s="10">
        <v>6487</v>
      </c>
      <c r="G24" s="10">
        <v>20109</v>
      </c>
      <c r="H24" s="10">
        <v>26662</v>
      </c>
      <c r="I24" s="10">
        <v>19241</v>
      </c>
      <c r="J24" s="10">
        <v>12015</v>
      </c>
      <c r="K24" s="10">
        <v>9087</v>
      </c>
      <c r="L24" s="10">
        <v>6637</v>
      </c>
      <c r="M24" s="10">
        <v>5856</v>
      </c>
      <c r="N24" s="10">
        <v>5039</v>
      </c>
      <c r="O24" s="10">
        <v>4341</v>
      </c>
      <c r="P24" s="10">
        <v>3687</v>
      </c>
      <c r="Q24" s="10">
        <v>2952</v>
      </c>
      <c r="R24" s="10">
        <v>2662</v>
      </c>
      <c r="S24" s="10">
        <v>2268</v>
      </c>
      <c r="T24" s="10">
        <v>1814</v>
      </c>
      <c r="U24" s="10">
        <v>1383</v>
      </c>
      <c r="V24" s="10">
        <v>628</v>
      </c>
      <c r="W24" s="10">
        <v>242</v>
      </c>
      <c r="X24" s="10">
        <v>180</v>
      </c>
      <c r="Y24" s="10">
        <v>0</v>
      </c>
      <c r="Z24" s="10">
        <f t="shared" si="1"/>
        <v>162855</v>
      </c>
    </row>
    <row r="25" spans="1:26" x14ac:dyDescent="0.2">
      <c r="A25" s="7">
        <v>2017</v>
      </c>
      <c r="B25" s="5" t="s">
        <v>21</v>
      </c>
      <c r="C25" s="10">
        <v>3992</v>
      </c>
      <c r="D25" s="10">
        <v>11022</v>
      </c>
      <c r="E25" s="10">
        <v>7010</v>
      </c>
      <c r="F25" s="10">
        <v>4994</v>
      </c>
      <c r="G25" s="10">
        <v>10615</v>
      </c>
      <c r="H25" s="10">
        <v>12955</v>
      </c>
      <c r="I25" s="10">
        <v>10448</v>
      </c>
      <c r="J25" s="10">
        <v>7372</v>
      </c>
      <c r="K25" s="10">
        <v>5799</v>
      </c>
      <c r="L25" s="10">
        <v>5227</v>
      </c>
      <c r="M25" s="10">
        <v>4287</v>
      </c>
      <c r="N25" s="10">
        <v>3635</v>
      </c>
      <c r="O25" s="10">
        <v>2783</v>
      </c>
      <c r="P25" s="10">
        <v>2183</v>
      </c>
      <c r="Q25" s="10">
        <v>1672</v>
      </c>
      <c r="R25" s="10">
        <v>1241</v>
      </c>
      <c r="S25" s="10">
        <v>945</v>
      </c>
      <c r="T25" s="10">
        <v>679</v>
      </c>
      <c r="U25" s="10">
        <v>399</v>
      </c>
      <c r="V25" s="10">
        <v>144</v>
      </c>
      <c r="W25" s="10">
        <v>69</v>
      </c>
      <c r="X25" s="10">
        <v>24</v>
      </c>
      <c r="Y25" s="10">
        <v>105</v>
      </c>
      <c r="Z25" s="10">
        <f t="shared" si="1"/>
        <v>97600</v>
      </c>
    </row>
    <row r="26" spans="1:26" x14ac:dyDescent="0.2">
      <c r="A26" s="7">
        <v>2017</v>
      </c>
      <c r="B26" s="5" t="s">
        <v>58</v>
      </c>
      <c r="C26" s="10">
        <v>11388</v>
      </c>
      <c r="D26" s="10">
        <v>25681</v>
      </c>
      <c r="E26" s="10">
        <v>14777</v>
      </c>
      <c r="F26" s="10">
        <v>11170</v>
      </c>
      <c r="G26" s="10">
        <v>25384</v>
      </c>
      <c r="H26" s="10">
        <v>25849</v>
      </c>
      <c r="I26" s="10">
        <v>19914</v>
      </c>
      <c r="J26" s="10">
        <v>13778</v>
      </c>
      <c r="K26" s="10">
        <v>10191</v>
      </c>
      <c r="L26" s="10">
        <v>8646</v>
      </c>
      <c r="M26" s="10">
        <v>7118</v>
      </c>
      <c r="N26" s="10">
        <v>7101</v>
      </c>
      <c r="O26" s="10">
        <v>6105</v>
      </c>
      <c r="P26" s="10">
        <v>5429</v>
      </c>
      <c r="Q26" s="10">
        <v>4752</v>
      </c>
      <c r="R26" s="10">
        <v>4443</v>
      </c>
      <c r="S26" s="10">
        <v>3942</v>
      </c>
      <c r="T26" s="10">
        <v>3250</v>
      </c>
      <c r="U26" s="10">
        <v>2309</v>
      </c>
      <c r="V26" s="10">
        <v>940</v>
      </c>
      <c r="W26" s="10">
        <v>297</v>
      </c>
      <c r="X26" s="10">
        <v>48</v>
      </c>
      <c r="Y26" s="10">
        <v>168</v>
      </c>
      <c r="Z26" s="10">
        <f t="shared" si="1"/>
        <v>212680</v>
      </c>
    </row>
    <row r="27" spans="1:26" x14ac:dyDescent="0.2">
      <c r="A27" s="7">
        <v>2017</v>
      </c>
      <c r="B27" s="5" t="s">
        <v>22</v>
      </c>
      <c r="C27" s="10">
        <v>8378</v>
      </c>
      <c r="D27" s="10">
        <v>21769</v>
      </c>
      <c r="E27" s="10">
        <v>15698</v>
      </c>
      <c r="F27" s="10">
        <v>12761</v>
      </c>
      <c r="G27" s="10">
        <v>27584</v>
      </c>
      <c r="H27" s="10">
        <v>26613</v>
      </c>
      <c r="I27" s="10">
        <v>19960</v>
      </c>
      <c r="J27" s="10">
        <v>14768</v>
      </c>
      <c r="K27" s="10">
        <v>12412</v>
      </c>
      <c r="L27" s="10">
        <v>11162</v>
      </c>
      <c r="M27" s="10">
        <v>9605</v>
      </c>
      <c r="N27" s="10">
        <v>8341</v>
      </c>
      <c r="O27" s="10">
        <v>7356</v>
      </c>
      <c r="P27" s="10">
        <v>6466</v>
      </c>
      <c r="Q27" s="10">
        <v>5573</v>
      </c>
      <c r="R27" s="10">
        <v>5288</v>
      </c>
      <c r="S27" s="10">
        <v>4736</v>
      </c>
      <c r="T27" s="10">
        <v>3358</v>
      </c>
      <c r="U27" s="10">
        <v>1974</v>
      </c>
      <c r="V27" s="10">
        <v>817</v>
      </c>
      <c r="W27" s="10">
        <v>275</v>
      </c>
      <c r="X27" s="10">
        <v>66</v>
      </c>
      <c r="Y27" s="10">
        <v>0</v>
      </c>
      <c r="Z27" s="10">
        <f t="shared" si="1"/>
        <v>224960</v>
      </c>
    </row>
    <row r="28" spans="1:26" x14ac:dyDescent="0.2">
      <c r="A28" s="7">
        <v>2017</v>
      </c>
      <c r="B28" s="5" t="s">
        <v>23</v>
      </c>
      <c r="C28" s="10">
        <v>18230</v>
      </c>
      <c r="D28" s="10">
        <v>33790</v>
      </c>
      <c r="E28" s="10">
        <v>22451</v>
      </c>
      <c r="F28" s="10">
        <v>16963</v>
      </c>
      <c r="G28" s="10">
        <v>41791</v>
      </c>
      <c r="H28" s="10">
        <v>37599</v>
      </c>
      <c r="I28" s="10">
        <v>25924</v>
      </c>
      <c r="J28" s="10">
        <v>19083</v>
      </c>
      <c r="K28" s="10">
        <v>16027</v>
      </c>
      <c r="L28" s="10">
        <v>15581</v>
      </c>
      <c r="M28" s="10">
        <v>13497</v>
      </c>
      <c r="N28" s="10">
        <v>12711</v>
      </c>
      <c r="O28" s="10">
        <v>10627</v>
      </c>
      <c r="P28" s="10">
        <v>8536</v>
      </c>
      <c r="Q28" s="10">
        <v>6209</v>
      </c>
      <c r="R28" s="10">
        <v>5190</v>
      </c>
      <c r="S28" s="10">
        <v>4264</v>
      </c>
      <c r="T28" s="10">
        <v>3097</v>
      </c>
      <c r="U28" s="10">
        <v>1698</v>
      </c>
      <c r="V28" s="10">
        <v>712</v>
      </c>
      <c r="W28" s="10">
        <v>245</v>
      </c>
      <c r="X28" s="10">
        <v>67</v>
      </c>
      <c r="Y28" s="10">
        <v>48</v>
      </c>
      <c r="Z28" s="10">
        <f t="shared" si="1"/>
        <v>314340</v>
      </c>
    </row>
    <row r="29" spans="1:26" x14ac:dyDescent="0.2">
      <c r="A29" s="7">
        <v>2017</v>
      </c>
      <c r="B29" s="5" t="s">
        <v>24</v>
      </c>
      <c r="C29" s="10">
        <v>9065</v>
      </c>
      <c r="D29" s="10">
        <v>19514</v>
      </c>
      <c r="E29" s="10">
        <v>12224</v>
      </c>
      <c r="F29" s="10">
        <v>8908</v>
      </c>
      <c r="G29" s="10">
        <v>23161</v>
      </c>
      <c r="H29" s="10">
        <v>28402</v>
      </c>
      <c r="I29" s="10">
        <v>21594</v>
      </c>
      <c r="J29" s="10">
        <v>14659</v>
      </c>
      <c r="K29" s="10">
        <v>10527</v>
      </c>
      <c r="L29" s="10">
        <v>8207</v>
      </c>
      <c r="M29" s="10">
        <v>7024</v>
      </c>
      <c r="N29" s="10">
        <v>6443</v>
      </c>
      <c r="O29" s="10">
        <v>5407</v>
      </c>
      <c r="P29" s="10">
        <v>4390</v>
      </c>
      <c r="Q29" s="10">
        <v>3703</v>
      </c>
      <c r="R29" s="10">
        <v>2801</v>
      </c>
      <c r="S29" s="10">
        <v>2498</v>
      </c>
      <c r="T29" s="10">
        <v>1629</v>
      </c>
      <c r="U29" s="10">
        <v>986</v>
      </c>
      <c r="V29" s="10">
        <v>386</v>
      </c>
      <c r="W29" s="10">
        <v>124</v>
      </c>
      <c r="X29" s="10">
        <v>249</v>
      </c>
      <c r="Y29" s="10">
        <v>110</v>
      </c>
      <c r="Z29" s="10">
        <f t="shared" si="1"/>
        <v>192011</v>
      </c>
    </row>
    <row r="30" spans="1:26" x14ac:dyDescent="0.2">
      <c r="A30" s="7">
        <v>2017</v>
      </c>
      <c r="B30" s="5" t="s">
        <v>25</v>
      </c>
      <c r="C30" s="10">
        <v>12902</v>
      </c>
      <c r="D30" s="10">
        <v>27093</v>
      </c>
      <c r="E30" s="10">
        <v>18336</v>
      </c>
      <c r="F30" s="10">
        <v>13281</v>
      </c>
      <c r="G30" s="10">
        <v>28546</v>
      </c>
      <c r="H30" s="10">
        <v>29494</v>
      </c>
      <c r="I30" s="10">
        <v>23037</v>
      </c>
      <c r="J30" s="10">
        <v>17437</v>
      </c>
      <c r="K30" s="10">
        <v>14608</v>
      </c>
      <c r="L30" s="10">
        <v>13355</v>
      </c>
      <c r="M30" s="10">
        <v>12196</v>
      </c>
      <c r="N30" s="10">
        <v>11238</v>
      </c>
      <c r="O30" s="10">
        <v>9580</v>
      </c>
      <c r="P30" s="10">
        <v>7579</v>
      </c>
      <c r="Q30" s="10">
        <v>6144</v>
      </c>
      <c r="R30" s="10">
        <v>5389</v>
      </c>
      <c r="S30" s="10">
        <v>4620</v>
      </c>
      <c r="T30" s="10">
        <v>3619</v>
      </c>
      <c r="U30" s="10">
        <v>2302</v>
      </c>
      <c r="V30" s="10">
        <v>946</v>
      </c>
      <c r="W30" s="10">
        <v>357</v>
      </c>
      <c r="X30" s="10">
        <v>54</v>
      </c>
      <c r="Y30" s="10">
        <v>2</v>
      </c>
      <c r="Z30" s="10">
        <f t="shared" si="1"/>
        <v>262115</v>
      </c>
    </row>
    <row r="31" spans="1:26" x14ac:dyDescent="0.2">
      <c r="A31" s="7">
        <v>2017</v>
      </c>
      <c r="B31" s="5" t="s">
        <v>26</v>
      </c>
      <c r="C31" s="10">
        <v>5323</v>
      </c>
      <c r="D31" s="10">
        <v>8694</v>
      </c>
      <c r="E31" s="10">
        <v>5766</v>
      </c>
      <c r="F31" s="10">
        <v>4842</v>
      </c>
      <c r="G31" s="10">
        <v>14464</v>
      </c>
      <c r="H31" s="10">
        <v>16842</v>
      </c>
      <c r="I31" s="10">
        <v>12276</v>
      </c>
      <c r="J31" s="10">
        <v>8065</v>
      </c>
      <c r="K31" s="10">
        <v>5782</v>
      </c>
      <c r="L31" s="10">
        <v>4439</v>
      </c>
      <c r="M31" s="10">
        <v>3521</v>
      </c>
      <c r="N31" s="10">
        <v>3223</v>
      </c>
      <c r="O31" s="10">
        <v>2628</v>
      </c>
      <c r="P31" s="10">
        <v>2330</v>
      </c>
      <c r="Q31" s="10">
        <v>1887</v>
      </c>
      <c r="R31" s="10">
        <v>1497</v>
      </c>
      <c r="S31" s="10">
        <v>1362</v>
      </c>
      <c r="T31" s="10">
        <v>1012</v>
      </c>
      <c r="U31" s="10">
        <v>724</v>
      </c>
      <c r="V31" s="10">
        <v>263</v>
      </c>
      <c r="W31" s="10">
        <v>98</v>
      </c>
      <c r="X31" s="10">
        <v>106</v>
      </c>
      <c r="Y31" s="10">
        <v>1</v>
      </c>
      <c r="Z31" s="10">
        <f t="shared" si="1"/>
        <v>105145</v>
      </c>
    </row>
    <row r="32" spans="1:26" x14ac:dyDescent="0.2">
      <c r="A32" s="7">
        <v>2017</v>
      </c>
      <c r="B32" s="5" t="s">
        <v>32</v>
      </c>
      <c r="C32" s="10">
        <v>18555</v>
      </c>
      <c r="D32" s="10">
        <v>36046</v>
      </c>
      <c r="E32" s="10">
        <v>25067</v>
      </c>
      <c r="F32" s="10">
        <v>21238</v>
      </c>
      <c r="G32" s="10">
        <v>63204</v>
      </c>
      <c r="H32" s="10">
        <v>68708</v>
      </c>
      <c r="I32" s="10">
        <v>51021</v>
      </c>
      <c r="J32" s="10">
        <v>35309</v>
      </c>
      <c r="K32" s="10">
        <v>27041</v>
      </c>
      <c r="L32" s="10">
        <v>22292</v>
      </c>
      <c r="M32" s="10">
        <v>19277</v>
      </c>
      <c r="N32" s="10">
        <v>18215</v>
      </c>
      <c r="O32" s="10">
        <v>15252</v>
      </c>
      <c r="P32" s="10">
        <v>13449</v>
      </c>
      <c r="Q32" s="10">
        <v>11669</v>
      </c>
      <c r="R32" s="10">
        <v>9633</v>
      </c>
      <c r="S32" s="10">
        <v>7964</v>
      </c>
      <c r="T32" s="10">
        <v>5777</v>
      </c>
      <c r="U32" s="10">
        <v>3506</v>
      </c>
      <c r="V32" s="10">
        <v>1232</v>
      </c>
      <c r="W32" s="10">
        <v>522</v>
      </c>
      <c r="X32" s="10">
        <v>183</v>
      </c>
      <c r="Y32" s="10">
        <v>109</v>
      </c>
      <c r="Z32" s="10">
        <f t="shared" si="1"/>
        <v>475269</v>
      </c>
    </row>
    <row r="33" spans="1:26" x14ac:dyDescent="0.2">
      <c r="A33" s="7">
        <v>2017</v>
      </c>
      <c r="B33" s="5" t="s">
        <v>27</v>
      </c>
      <c r="C33" s="10">
        <v>2191</v>
      </c>
      <c r="D33" s="10">
        <v>4195</v>
      </c>
      <c r="E33" s="10">
        <v>2546</v>
      </c>
      <c r="F33" s="10">
        <v>2078</v>
      </c>
      <c r="G33" s="10">
        <v>4647</v>
      </c>
      <c r="H33" s="10">
        <v>6275</v>
      </c>
      <c r="I33" s="10">
        <v>4980</v>
      </c>
      <c r="J33" s="10">
        <v>3923</v>
      </c>
      <c r="K33" s="10">
        <v>3162</v>
      </c>
      <c r="L33" s="10">
        <v>2948</v>
      </c>
      <c r="M33" s="10">
        <v>2638</v>
      </c>
      <c r="N33" s="10">
        <v>2213</v>
      </c>
      <c r="O33" s="10">
        <v>2143</v>
      </c>
      <c r="P33" s="10">
        <v>2013</v>
      </c>
      <c r="Q33" s="10">
        <v>1887</v>
      </c>
      <c r="R33" s="10">
        <v>1375</v>
      </c>
      <c r="S33" s="10">
        <v>1127</v>
      </c>
      <c r="T33" s="10">
        <v>774</v>
      </c>
      <c r="U33" s="10">
        <v>539</v>
      </c>
      <c r="V33" s="10">
        <v>194</v>
      </c>
      <c r="W33" s="10">
        <v>66</v>
      </c>
      <c r="X33" s="10">
        <v>7</v>
      </c>
      <c r="Y33" s="10">
        <v>27</v>
      </c>
      <c r="Z33" s="10">
        <f t="shared" si="1"/>
        <v>51948</v>
      </c>
    </row>
    <row r="34" spans="1:26" x14ac:dyDescent="0.2">
      <c r="A34" s="7">
        <v>2017</v>
      </c>
      <c r="B34" s="5" t="s">
        <v>28</v>
      </c>
      <c r="C34" s="10">
        <v>10588</v>
      </c>
      <c r="D34" s="10">
        <v>28824</v>
      </c>
      <c r="E34" s="10">
        <v>18988</v>
      </c>
      <c r="F34" s="10">
        <v>14018</v>
      </c>
      <c r="G34" s="10">
        <v>30739</v>
      </c>
      <c r="H34" s="10">
        <v>30507</v>
      </c>
      <c r="I34" s="10">
        <v>24218</v>
      </c>
      <c r="J34" s="10">
        <v>18753</v>
      </c>
      <c r="K34" s="10">
        <v>15223</v>
      </c>
      <c r="L34" s="10">
        <v>13598</v>
      </c>
      <c r="M34" s="10">
        <v>11693</v>
      </c>
      <c r="N34" s="10">
        <v>10433</v>
      </c>
      <c r="O34" s="10">
        <v>8849</v>
      </c>
      <c r="P34" s="10">
        <v>7174</v>
      </c>
      <c r="Q34" s="10">
        <v>6612</v>
      </c>
      <c r="R34" s="10">
        <v>5937</v>
      </c>
      <c r="S34" s="10">
        <v>5214</v>
      </c>
      <c r="T34" s="10">
        <v>4173</v>
      </c>
      <c r="U34" s="10">
        <v>2664</v>
      </c>
      <c r="V34" s="10">
        <v>1164</v>
      </c>
      <c r="W34" s="10">
        <v>285</v>
      </c>
      <c r="X34" s="10">
        <v>61</v>
      </c>
      <c r="Y34" s="10">
        <v>12</v>
      </c>
      <c r="Z34" s="10">
        <f t="shared" si="1"/>
        <v>269727</v>
      </c>
    </row>
    <row r="35" spans="1:26" x14ac:dyDescent="0.2">
      <c r="A35" s="8">
        <v>2018</v>
      </c>
      <c r="B35" s="6" t="s">
        <v>2</v>
      </c>
      <c r="C35" s="9">
        <f>SUM(C36:C67)</f>
        <v>361806</v>
      </c>
      <c r="D35" s="9">
        <f t="shared" ref="D35:Y35" si="2">SUM(D36:D67)</f>
        <v>742391</v>
      </c>
      <c r="E35" s="9">
        <f t="shared" si="2"/>
        <v>515309</v>
      </c>
      <c r="F35" s="9">
        <f t="shared" si="2"/>
        <v>406341</v>
      </c>
      <c r="G35" s="9">
        <f t="shared" si="2"/>
        <v>1019343</v>
      </c>
      <c r="H35" s="9">
        <f t="shared" si="2"/>
        <v>1111030</v>
      </c>
      <c r="I35" s="9">
        <f t="shared" si="2"/>
        <v>866974</v>
      </c>
      <c r="J35" s="9">
        <f t="shared" si="2"/>
        <v>607819</v>
      </c>
      <c r="K35" s="9">
        <f t="shared" si="2"/>
        <v>467727</v>
      </c>
      <c r="L35" s="9">
        <f t="shared" si="2"/>
        <v>397128</v>
      </c>
      <c r="M35" s="9">
        <f t="shared" si="2"/>
        <v>353042</v>
      </c>
      <c r="N35" s="9">
        <f t="shared" si="2"/>
        <v>317344</v>
      </c>
      <c r="O35" s="9">
        <f t="shared" si="2"/>
        <v>272210</v>
      </c>
      <c r="P35" s="9">
        <f t="shared" si="2"/>
        <v>229615</v>
      </c>
      <c r="Q35" s="9">
        <f t="shared" si="2"/>
        <v>189415</v>
      </c>
      <c r="R35" s="9">
        <f t="shared" si="2"/>
        <v>160556</v>
      </c>
      <c r="S35" s="9">
        <f t="shared" si="2"/>
        <v>133864</v>
      </c>
      <c r="T35" s="9">
        <f t="shared" si="2"/>
        <v>99671</v>
      </c>
      <c r="U35" s="9">
        <f t="shared" si="2"/>
        <v>64838</v>
      </c>
      <c r="V35" s="9">
        <f t="shared" si="2"/>
        <v>26827</v>
      </c>
      <c r="W35" s="9">
        <f t="shared" si="2"/>
        <v>9271</v>
      </c>
      <c r="X35" s="9">
        <f t="shared" si="2"/>
        <v>4366</v>
      </c>
      <c r="Y35" s="9">
        <f t="shared" si="2"/>
        <v>16278</v>
      </c>
      <c r="Z35" s="9">
        <f>SUM(C35:Y35)</f>
        <v>8373165</v>
      </c>
    </row>
    <row r="36" spans="1:26" x14ac:dyDescent="0.2">
      <c r="A36" s="7">
        <v>2018</v>
      </c>
      <c r="B36" s="5" t="s">
        <v>3</v>
      </c>
      <c r="C36" s="10">
        <v>5487</v>
      </c>
      <c r="D36" s="10">
        <v>12432</v>
      </c>
      <c r="E36" s="10">
        <v>7515</v>
      </c>
      <c r="F36" s="10">
        <v>6810</v>
      </c>
      <c r="G36" s="10">
        <v>23527</v>
      </c>
      <c r="H36" s="10">
        <v>22656</v>
      </c>
      <c r="I36" s="10">
        <v>15813</v>
      </c>
      <c r="J36" s="10">
        <v>10851</v>
      </c>
      <c r="K36" s="10">
        <v>8704</v>
      </c>
      <c r="L36" s="10">
        <v>7394</v>
      </c>
      <c r="M36" s="10">
        <v>6364</v>
      </c>
      <c r="N36" s="10">
        <v>5511</v>
      </c>
      <c r="O36" s="10">
        <v>4454</v>
      </c>
      <c r="P36" s="10">
        <v>3560</v>
      </c>
      <c r="Q36" s="10">
        <v>2984</v>
      </c>
      <c r="R36" s="10">
        <v>2574</v>
      </c>
      <c r="S36" s="10">
        <v>2348</v>
      </c>
      <c r="T36" s="10">
        <v>1755</v>
      </c>
      <c r="U36" s="10">
        <v>1106</v>
      </c>
      <c r="V36" s="10">
        <v>484</v>
      </c>
      <c r="W36" s="10">
        <v>125</v>
      </c>
      <c r="X36" s="10">
        <v>30</v>
      </c>
      <c r="Y36" s="10">
        <v>3</v>
      </c>
      <c r="Z36" s="10">
        <f>SUM(C36:Y36)</f>
        <v>152487</v>
      </c>
    </row>
    <row r="37" spans="1:26" x14ac:dyDescent="0.2">
      <c r="A37" s="7">
        <v>2018</v>
      </c>
      <c r="B37" s="5" t="s">
        <v>4</v>
      </c>
      <c r="C37" s="10">
        <v>9006</v>
      </c>
      <c r="D37" s="10">
        <v>14578</v>
      </c>
      <c r="E37" s="10">
        <v>10191</v>
      </c>
      <c r="F37" s="10">
        <v>7240</v>
      </c>
      <c r="G37" s="10">
        <v>20652</v>
      </c>
      <c r="H37" s="10">
        <v>22033</v>
      </c>
      <c r="I37" s="10">
        <v>16640</v>
      </c>
      <c r="J37" s="10">
        <v>11947</v>
      </c>
      <c r="K37" s="10">
        <v>10158</v>
      </c>
      <c r="L37" s="10">
        <v>10187</v>
      </c>
      <c r="M37" s="10">
        <v>9442</v>
      </c>
      <c r="N37" s="10">
        <v>8620</v>
      </c>
      <c r="O37" s="10">
        <v>7488</v>
      </c>
      <c r="P37" s="10">
        <v>5974</v>
      </c>
      <c r="Q37" s="10">
        <v>4311</v>
      </c>
      <c r="R37" s="10">
        <v>3348</v>
      </c>
      <c r="S37" s="10">
        <v>2479</v>
      </c>
      <c r="T37" s="10">
        <v>1799</v>
      </c>
      <c r="U37" s="10">
        <v>1024</v>
      </c>
      <c r="V37" s="10">
        <v>427</v>
      </c>
      <c r="W37" s="10">
        <v>141</v>
      </c>
      <c r="X37" s="10">
        <v>137</v>
      </c>
      <c r="Y37" s="10">
        <v>114</v>
      </c>
      <c r="Z37" s="10">
        <f t="shared" ref="Z37:Z67" si="3">SUM(C37:Y37)</f>
        <v>177936</v>
      </c>
    </row>
    <row r="38" spans="1:26" x14ac:dyDescent="0.2">
      <c r="A38" s="7">
        <v>2018</v>
      </c>
      <c r="B38" s="5" t="s">
        <v>5</v>
      </c>
      <c r="C38" s="10">
        <v>4240</v>
      </c>
      <c r="D38" s="10">
        <v>8458</v>
      </c>
      <c r="E38" s="10">
        <v>6182</v>
      </c>
      <c r="F38" s="10">
        <v>4679</v>
      </c>
      <c r="G38" s="10">
        <v>8825</v>
      </c>
      <c r="H38" s="10">
        <v>10848</v>
      </c>
      <c r="I38" s="10">
        <v>8114</v>
      </c>
      <c r="J38" s="10">
        <v>6564</v>
      </c>
      <c r="K38" s="10">
        <v>5548</v>
      </c>
      <c r="L38" s="10">
        <v>5268</v>
      </c>
      <c r="M38" s="10">
        <v>4813</v>
      </c>
      <c r="N38" s="10">
        <v>3762</v>
      </c>
      <c r="O38" s="10">
        <v>3018</v>
      </c>
      <c r="P38" s="10">
        <v>2007</v>
      </c>
      <c r="Q38" s="10">
        <v>1563</v>
      </c>
      <c r="R38" s="10">
        <v>1173</v>
      </c>
      <c r="S38" s="10">
        <v>895</v>
      </c>
      <c r="T38" s="10">
        <v>615</v>
      </c>
      <c r="U38" s="10">
        <v>359</v>
      </c>
      <c r="V38" s="10">
        <v>144</v>
      </c>
      <c r="W38" s="10">
        <v>75</v>
      </c>
      <c r="X38" s="10">
        <v>9</v>
      </c>
      <c r="Y38" s="10">
        <v>2</v>
      </c>
      <c r="Z38" s="10">
        <f t="shared" si="3"/>
        <v>87161</v>
      </c>
    </row>
    <row r="39" spans="1:26" x14ac:dyDescent="0.2">
      <c r="A39" s="7">
        <v>2018</v>
      </c>
      <c r="B39" s="5" t="s">
        <v>6</v>
      </c>
      <c r="C39" s="10">
        <v>3077</v>
      </c>
      <c r="D39" s="10">
        <v>7417</v>
      </c>
      <c r="E39" s="10">
        <v>4373</v>
      </c>
      <c r="F39" s="10">
        <v>3057</v>
      </c>
      <c r="G39" s="10">
        <v>8658</v>
      </c>
      <c r="H39" s="10">
        <v>10942</v>
      </c>
      <c r="I39" s="10">
        <v>8418</v>
      </c>
      <c r="J39" s="10">
        <v>5832</v>
      </c>
      <c r="K39" s="10">
        <v>4206</v>
      </c>
      <c r="L39" s="10">
        <v>3501</v>
      </c>
      <c r="M39" s="10">
        <v>3092</v>
      </c>
      <c r="N39" s="10">
        <v>2605</v>
      </c>
      <c r="O39" s="10">
        <v>2146</v>
      </c>
      <c r="P39" s="10">
        <v>1879</v>
      </c>
      <c r="Q39" s="10">
        <v>1499</v>
      </c>
      <c r="R39" s="10">
        <v>1115</v>
      </c>
      <c r="S39" s="10">
        <v>863</v>
      </c>
      <c r="T39" s="10">
        <v>667</v>
      </c>
      <c r="U39" s="10">
        <v>391</v>
      </c>
      <c r="V39" s="10">
        <v>157</v>
      </c>
      <c r="W39" s="10">
        <v>63</v>
      </c>
      <c r="X39" s="10">
        <v>81</v>
      </c>
      <c r="Y39" s="10">
        <v>64</v>
      </c>
      <c r="Z39" s="10">
        <f t="shared" si="3"/>
        <v>74103</v>
      </c>
    </row>
    <row r="40" spans="1:26" x14ac:dyDescent="0.2">
      <c r="A40" s="7">
        <v>2018</v>
      </c>
      <c r="B40" s="5" t="s">
        <v>29</v>
      </c>
      <c r="C40" s="10">
        <v>2965</v>
      </c>
      <c r="D40" s="10">
        <v>5877</v>
      </c>
      <c r="E40" s="10">
        <v>3607</v>
      </c>
      <c r="F40" s="10">
        <v>2772</v>
      </c>
      <c r="G40" s="10">
        <v>8625</v>
      </c>
      <c r="H40" s="10">
        <v>6981</v>
      </c>
      <c r="I40" s="10">
        <v>4691</v>
      </c>
      <c r="J40" s="10">
        <v>3556</v>
      </c>
      <c r="K40" s="10">
        <v>3010</v>
      </c>
      <c r="L40" s="10">
        <v>2739</v>
      </c>
      <c r="M40" s="10">
        <v>2434</v>
      </c>
      <c r="N40" s="10">
        <v>2004</v>
      </c>
      <c r="O40" s="10">
        <v>1608</v>
      </c>
      <c r="P40" s="10">
        <v>1120</v>
      </c>
      <c r="Q40" s="10">
        <v>1000</v>
      </c>
      <c r="R40" s="10">
        <v>755</v>
      </c>
      <c r="S40" s="10">
        <v>663</v>
      </c>
      <c r="T40" s="10">
        <v>451</v>
      </c>
      <c r="U40" s="10">
        <v>302</v>
      </c>
      <c r="V40" s="10">
        <v>102</v>
      </c>
      <c r="W40" s="10">
        <v>32</v>
      </c>
      <c r="X40" s="10">
        <v>42</v>
      </c>
      <c r="Y40" s="10">
        <v>21</v>
      </c>
      <c r="Z40" s="10">
        <f t="shared" si="3"/>
        <v>55357</v>
      </c>
    </row>
    <row r="41" spans="1:26" x14ac:dyDescent="0.2">
      <c r="A41" s="7">
        <v>2018</v>
      </c>
      <c r="B41" s="5" t="s">
        <v>7</v>
      </c>
      <c r="C41" s="10">
        <v>4621</v>
      </c>
      <c r="D41" s="10">
        <v>7805</v>
      </c>
      <c r="E41" s="10">
        <v>5630</v>
      </c>
      <c r="F41" s="10">
        <v>4780</v>
      </c>
      <c r="G41" s="10">
        <v>10506</v>
      </c>
      <c r="H41" s="10">
        <v>10783</v>
      </c>
      <c r="I41" s="10">
        <v>8965</v>
      </c>
      <c r="J41" s="10">
        <v>6905</v>
      </c>
      <c r="K41" s="10">
        <v>5904</v>
      </c>
      <c r="L41" s="10">
        <v>5665</v>
      </c>
      <c r="M41" s="10">
        <v>5036</v>
      </c>
      <c r="N41" s="10">
        <v>4176</v>
      </c>
      <c r="O41" s="10">
        <v>3567</v>
      </c>
      <c r="P41" s="10">
        <v>3074</v>
      </c>
      <c r="Q41" s="10">
        <v>2249</v>
      </c>
      <c r="R41" s="10">
        <v>2147</v>
      </c>
      <c r="S41" s="10">
        <v>1725</v>
      </c>
      <c r="T41" s="10">
        <v>1207</v>
      </c>
      <c r="U41" s="10">
        <v>837</v>
      </c>
      <c r="V41" s="10">
        <v>268</v>
      </c>
      <c r="W41" s="10">
        <v>93</v>
      </c>
      <c r="X41" s="10">
        <v>54</v>
      </c>
      <c r="Y41" s="10">
        <v>7</v>
      </c>
      <c r="Z41" s="10">
        <f t="shared" si="3"/>
        <v>96004</v>
      </c>
    </row>
    <row r="42" spans="1:26" x14ac:dyDescent="0.2">
      <c r="A42" s="7">
        <v>2018</v>
      </c>
      <c r="B42" s="5" t="s">
        <v>8</v>
      </c>
      <c r="C42" s="10">
        <v>6514</v>
      </c>
      <c r="D42" s="10">
        <v>11594</v>
      </c>
      <c r="E42" s="10">
        <v>9181</v>
      </c>
      <c r="F42" s="10">
        <v>7279</v>
      </c>
      <c r="G42" s="10">
        <v>24192</v>
      </c>
      <c r="H42" s="10">
        <v>29968</v>
      </c>
      <c r="I42" s="10">
        <v>23200</v>
      </c>
      <c r="J42" s="10">
        <v>16436</v>
      </c>
      <c r="K42" s="10">
        <v>12125</v>
      </c>
      <c r="L42" s="10">
        <v>8921</v>
      </c>
      <c r="M42" s="10">
        <v>7577</v>
      </c>
      <c r="N42" s="10">
        <v>6726</v>
      </c>
      <c r="O42" s="10">
        <v>6381</v>
      </c>
      <c r="P42" s="10">
        <v>5392</v>
      </c>
      <c r="Q42" s="10">
        <v>4523</v>
      </c>
      <c r="R42" s="10">
        <v>4024</v>
      </c>
      <c r="S42" s="10">
        <v>3564</v>
      </c>
      <c r="T42" s="10">
        <v>1977</v>
      </c>
      <c r="U42" s="10">
        <v>1249</v>
      </c>
      <c r="V42" s="10">
        <v>499</v>
      </c>
      <c r="W42" s="10">
        <v>199</v>
      </c>
      <c r="X42" s="10">
        <v>164</v>
      </c>
      <c r="Y42" s="10">
        <v>241</v>
      </c>
      <c r="Z42" s="10">
        <f t="shared" si="3"/>
        <v>191926</v>
      </c>
    </row>
    <row r="43" spans="1:26" x14ac:dyDescent="0.2">
      <c r="A43" s="7">
        <v>2018</v>
      </c>
      <c r="B43" s="5" t="s">
        <v>9</v>
      </c>
      <c r="C43" s="10">
        <v>9062</v>
      </c>
      <c r="D43" s="10">
        <v>19998</v>
      </c>
      <c r="E43" s="10">
        <v>12673</v>
      </c>
      <c r="F43" s="10">
        <v>10107</v>
      </c>
      <c r="G43" s="10">
        <v>24491</v>
      </c>
      <c r="H43" s="10">
        <v>22701</v>
      </c>
      <c r="I43" s="10">
        <v>16442</v>
      </c>
      <c r="J43" s="10">
        <v>11141</v>
      </c>
      <c r="K43" s="10">
        <v>8771</v>
      </c>
      <c r="L43" s="10">
        <v>8017</v>
      </c>
      <c r="M43" s="10">
        <v>7396</v>
      </c>
      <c r="N43" s="10">
        <v>6684</v>
      </c>
      <c r="O43" s="10">
        <v>5801</v>
      </c>
      <c r="P43" s="10">
        <v>4341</v>
      </c>
      <c r="Q43" s="10">
        <v>3506</v>
      </c>
      <c r="R43" s="10">
        <v>3300</v>
      </c>
      <c r="S43" s="10">
        <v>2924</v>
      </c>
      <c r="T43" s="10">
        <v>2086</v>
      </c>
      <c r="U43" s="10">
        <v>1278</v>
      </c>
      <c r="V43" s="10">
        <v>473</v>
      </c>
      <c r="W43" s="10">
        <v>124</v>
      </c>
      <c r="X43" s="10">
        <v>214</v>
      </c>
      <c r="Y43" s="10">
        <v>320</v>
      </c>
      <c r="Z43" s="10">
        <f t="shared" si="3"/>
        <v>181850</v>
      </c>
    </row>
    <row r="44" spans="1:26" x14ac:dyDescent="0.2">
      <c r="A44" s="7">
        <v>2018</v>
      </c>
      <c r="B44" s="5" t="s">
        <v>59</v>
      </c>
      <c r="C44" s="10">
        <v>44604</v>
      </c>
      <c r="D44" s="10">
        <v>85864</v>
      </c>
      <c r="E44" s="10">
        <v>58061</v>
      </c>
      <c r="F44" s="10">
        <v>47596</v>
      </c>
      <c r="G44" s="10">
        <v>87076</v>
      </c>
      <c r="H44" s="10">
        <v>109301</v>
      </c>
      <c r="I44" s="10">
        <v>93451</v>
      </c>
      <c r="J44" s="10">
        <v>70324</v>
      </c>
      <c r="K44" s="10">
        <v>56993</v>
      </c>
      <c r="L44" s="10">
        <v>52543</v>
      </c>
      <c r="M44" s="10">
        <v>48035</v>
      </c>
      <c r="N44" s="10">
        <v>42936</v>
      </c>
      <c r="O44" s="10">
        <v>36656</v>
      </c>
      <c r="P44" s="10">
        <v>31297</v>
      </c>
      <c r="Q44" s="10">
        <v>23657</v>
      </c>
      <c r="R44" s="10">
        <v>19015</v>
      </c>
      <c r="S44" s="10">
        <v>14261</v>
      </c>
      <c r="T44" s="10">
        <v>9774</v>
      </c>
      <c r="U44" s="10">
        <v>6358</v>
      </c>
      <c r="V44" s="10">
        <v>2554</v>
      </c>
      <c r="W44" s="10">
        <v>917</v>
      </c>
      <c r="X44" s="10">
        <v>126</v>
      </c>
      <c r="Y44" s="10">
        <v>11307</v>
      </c>
      <c r="Z44" s="10">
        <f t="shared" si="3"/>
        <v>952706</v>
      </c>
    </row>
    <row r="45" spans="1:26" x14ac:dyDescent="0.2">
      <c r="A45" s="7">
        <v>2018</v>
      </c>
      <c r="B45" s="5" t="s">
        <v>10</v>
      </c>
      <c r="C45" s="10">
        <v>10079</v>
      </c>
      <c r="D45" s="10">
        <v>19956</v>
      </c>
      <c r="E45" s="10">
        <v>11882</v>
      </c>
      <c r="F45" s="10">
        <v>8798</v>
      </c>
      <c r="G45" s="10">
        <v>22843</v>
      </c>
      <c r="H45" s="10">
        <v>21711</v>
      </c>
      <c r="I45" s="10">
        <v>16986</v>
      </c>
      <c r="J45" s="10">
        <v>11885</v>
      </c>
      <c r="K45" s="10">
        <v>9403</v>
      </c>
      <c r="L45" s="10">
        <v>7844</v>
      </c>
      <c r="M45" s="10">
        <v>7044</v>
      </c>
      <c r="N45" s="10">
        <v>5959</v>
      </c>
      <c r="O45" s="10">
        <v>5096</v>
      </c>
      <c r="P45" s="10">
        <v>4058</v>
      </c>
      <c r="Q45" s="10">
        <v>3445</v>
      </c>
      <c r="R45" s="10">
        <v>3086</v>
      </c>
      <c r="S45" s="10">
        <v>2495</v>
      </c>
      <c r="T45" s="10">
        <v>2022</v>
      </c>
      <c r="U45" s="10">
        <v>1183</v>
      </c>
      <c r="V45" s="10">
        <v>498</v>
      </c>
      <c r="W45" s="10">
        <v>137</v>
      </c>
      <c r="X45" s="10">
        <v>326</v>
      </c>
      <c r="Y45" s="10">
        <v>33</v>
      </c>
      <c r="Z45" s="10">
        <f t="shared" si="3"/>
        <v>176769</v>
      </c>
    </row>
    <row r="46" spans="1:26" x14ac:dyDescent="0.2">
      <c r="A46" s="7">
        <v>2018</v>
      </c>
      <c r="B46" s="5" t="s">
        <v>11</v>
      </c>
      <c r="C46" s="10">
        <v>39378</v>
      </c>
      <c r="D46" s="10">
        <v>80816</v>
      </c>
      <c r="E46" s="10">
        <v>54569</v>
      </c>
      <c r="F46" s="10">
        <v>41794</v>
      </c>
      <c r="G46" s="10">
        <v>102421</v>
      </c>
      <c r="H46" s="10">
        <v>101345</v>
      </c>
      <c r="I46" s="10">
        <v>76649</v>
      </c>
      <c r="J46" s="10">
        <v>52506</v>
      </c>
      <c r="K46" s="10">
        <v>39353</v>
      </c>
      <c r="L46" s="10">
        <v>33105</v>
      </c>
      <c r="M46" s="10">
        <v>28012</v>
      </c>
      <c r="N46" s="10">
        <v>25178</v>
      </c>
      <c r="O46" s="10">
        <v>20522</v>
      </c>
      <c r="P46" s="10">
        <v>18076</v>
      </c>
      <c r="Q46" s="10">
        <v>15101</v>
      </c>
      <c r="R46" s="10">
        <v>12801</v>
      </c>
      <c r="S46" s="10">
        <v>10723</v>
      </c>
      <c r="T46" s="10">
        <v>8540</v>
      </c>
      <c r="U46" s="10">
        <v>6127</v>
      </c>
      <c r="V46" s="10">
        <v>2717</v>
      </c>
      <c r="W46" s="10">
        <v>911</v>
      </c>
      <c r="X46" s="10">
        <v>89</v>
      </c>
      <c r="Y46" s="10">
        <v>31</v>
      </c>
      <c r="Z46" s="10">
        <f t="shared" si="3"/>
        <v>770764</v>
      </c>
    </row>
    <row r="47" spans="1:26" x14ac:dyDescent="0.2">
      <c r="A47" s="7">
        <v>2018</v>
      </c>
      <c r="B47" s="5" t="s">
        <v>12</v>
      </c>
      <c r="C47" s="10">
        <v>4757</v>
      </c>
      <c r="D47" s="10">
        <v>10348</v>
      </c>
      <c r="E47" s="10">
        <v>8291</v>
      </c>
      <c r="F47" s="10">
        <v>6994</v>
      </c>
      <c r="G47" s="10">
        <v>18468</v>
      </c>
      <c r="H47" s="10">
        <v>22116</v>
      </c>
      <c r="I47" s="10">
        <v>17560</v>
      </c>
      <c r="J47" s="10">
        <v>11770</v>
      </c>
      <c r="K47" s="10">
        <v>8290</v>
      </c>
      <c r="L47" s="10">
        <v>6313</v>
      </c>
      <c r="M47" s="10">
        <v>5312</v>
      </c>
      <c r="N47" s="10">
        <v>4501</v>
      </c>
      <c r="O47" s="10">
        <v>3894</v>
      </c>
      <c r="P47" s="10">
        <v>3489</v>
      </c>
      <c r="Q47" s="10">
        <v>2932</v>
      </c>
      <c r="R47" s="10">
        <v>2508</v>
      </c>
      <c r="S47" s="10">
        <v>2158</v>
      </c>
      <c r="T47" s="10">
        <v>1831</v>
      </c>
      <c r="U47" s="10">
        <v>1008</v>
      </c>
      <c r="V47" s="10">
        <v>345</v>
      </c>
      <c r="W47" s="10">
        <v>147</v>
      </c>
      <c r="X47" s="10">
        <v>245</v>
      </c>
      <c r="Y47" s="10">
        <v>15</v>
      </c>
      <c r="Z47" s="10">
        <f t="shared" si="3"/>
        <v>143292</v>
      </c>
    </row>
    <row r="48" spans="1:26" x14ac:dyDescent="0.2">
      <c r="A48" s="7">
        <v>2018</v>
      </c>
      <c r="B48" s="5" t="s">
        <v>13</v>
      </c>
      <c r="C48" s="10">
        <v>4267</v>
      </c>
      <c r="D48" s="10">
        <v>11069</v>
      </c>
      <c r="E48" s="10">
        <v>8473</v>
      </c>
      <c r="F48" s="10">
        <v>8020</v>
      </c>
      <c r="G48" s="10">
        <v>26752</v>
      </c>
      <c r="H48" s="10">
        <v>31790</v>
      </c>
      <c r="I48" s="10">
        <v>26123</v>
      </c>
      <c r="J48" s="10">
        <v>17566</v>
      </c>
      <c r="K48" s="10">
        <v>14147</v>
      </c>
      <c r="L48" s="10">
        <v>12115</v>
      </c>
      <c r="M48" s="10">
        <v>11302</v>
      </c>
      <c r="N48" s="10">
        <v>10060</v>
      </c>
      <c r="O48" s="10">
        <v>9577</v>
      </c>
      <c r="P48" s="10">
        <v>8672</v>
      </c>
      <c r="Q48" s="10">
        <v>7572</v>
      </c>
      <c r="R48" s="10">
        <v>6556</v>
      </c>
      <c r="S48" s="10">
        <v>5770</v>
      </c>
      <c r="T48" s="10">
        <v>4263</v>
      </c>
      <c r="U48" s="10">
        <v>2922</v>
      </c>
      <c r="V48" s="10">
        <v>1295</v>
      </c>
      <c r="W48" s="10">
        <v>374</v>
      </c>
      <c r="X48" s="10">
        <v>81</v>
      </c>
      <c r="Y48" s="10">
        <v>2207</v>
      </c>
      <c r="Z48" s="10">
        <f t="shared" si="3"/>
        <v>230973</v>
      </c>
    </row>
    <row r="49" spans="1:26" x14ac:dyDescent="0.2">
      <c r="A49" s="7">
        <v>2018</v>
      </c>
      <c r="B49" s="5" t="s">
        <v>14</v>
      </c>
      <c r="C49" s="10">
        <v>17940</v>
      </c>
      <c r="D49" s="10">
        <v>40155</v>
      </c>
      <c r="E49" s="10">
        <v>29415</v>
      </c>
      <c r="F49" s="10">
        <v>23729</v>
      </c>
      <c r="G49" s="10">
        <v>70734</v>
      </c>
      <c r="H49" s="10">
        <v>69976</v>
      </c>
      <c r="I49" s="10">
        <v>50643</v>
      </c>
      <c r="J49" s="10">
        <v>35982</v>
      </c>
      <c r="K49" s="10">
        <v>27616</v>
      </c>
      <c r="L49" s="10">
        <v>22542</v>
      </c>
      <c r="M49" s="10">
        <v>20060</v>
      </c>
      <c r="N49" s="10">
        <v>17885</v>
      </c>
      <c r="O49" s="10">
        <v>15307</v>
      </c>
      <c r="P49" s="10">
        <v>13258</v>
      </c>
      <c r="Q49" s="10">
        <v>11727</v>
      </c>
      <c r="R49" s="10">
        <v>10581</v>
      </c>
      <c r="S49" s="10">
        <v>8871</v>
      </c>
      <c r="T49" s="10">
        <v>6829</v>
      </c>
      <c r="U49" s="10">
        <v>4741</v>
      </c>
      <c r="V49" s="10">
        <v>2204</v>
      </c>
      <c r="W49" s="10">
        <v>766</v>
      </c>
      <c r="X49" s="10">
        <v>278</v>
      </c>
      <c r="Y49" s="10">
        <v>60</v>
      </c>
      <c r="Z49" s="10">
        <f t="shared" si="3"/>
        <v>501299</v>
      </c>
    </row>
    <row r="50" spans="1:26" x14ac:dyDescent="0.2">
      <c r="A50" s="7">
        <v>2018</v>
      </c>
      <c r="B50" s="5" t="s">
        <v>15</v>
      </c>
      <c r="C50" s="10">
        <v>41607</v>
      </c>
      <c r="D50" s="10">
        <v>79247</v>
      </c>
      <c r="E50" s="10">
        <v>56969</v>
      </c>
      <c r="F50" s="10">
        <v>47515</v>
      </c>
      <c r="G50" s="10">
        <v>144536</v>
      </c>
      <c r="H50" s="10">
        <v>167023</v>
      </c>
      <c r="I50" s="10">
        <v>127102</v>
      </c>
      <c r="J50" s="10">
        <v>81474</v>
      </c>
      <c r="K50" s="10">
        <v>57964</v>
      </c>
      <c r="L50" s="10">
        <v>46001</v>
      </c>
      <c r="M50" s="10">
        <v>39786</v>
      </c>
      <c r="N50" s="10">
        <v>35946</v>
      </c>
      <c r="O50" s="10">
        <v>30114</v>
      </c>
      <c r="P50" s="10">
        <v>24774</v>
      </c>
      <c r="Q50" s="10">
        <v>20003</v>
      </c>
      <c r="R50" s="10">
        <v>16263</v>
      </c>
      <c r="S50" s="10">
        <v>13133</v>
      </c>
      <c r="T50" s="10">
        <v>9473</v>
      </c>
      <c r="U50" s="10">
        <v>6438</v>
      </c>
      <c r="V50" s="10">
        <v>2714</v>
      </c>
      <c r="W50" s="10">
        <v>1021</v>
      </c>
      <c r="X50" s="10">
        <v>164</v>
      </c>
      <c r="Y50" s="10">
        <v>352</v>
      </c>
      <c r="Z50" s="10">
        <f t="shared" si="3"/>
        <v>1049619</v>
      </c>
    </row>
    <row r="51" spans="1:26" x14ac:dyDescent="0.2">
      <c r="A51" s="7">
        <v>2018</v>
      </c>
      <c r="B51" s="5" t="s">
        <v>30</v>
      </c>
      <c r="C51" s="10">
        <v>6931</v>
      </c>
      <c r="D51" s="10">
        <v>16377</v>
      </c>
      <c r="E51" s="10">
        <v>13198</v>
      </c>
      <c r="F51" s="10">
        <v>11686</v>
      </c>
      <c r="G51" s="10">
        <v>28770</v>
      </c>
      <c r="H51" s="10">
        <v>28970</v>
      </c>
      <c r="I51" s="10">
        <v>23659</v>
      </c>
      <c r="J51" s="10">
        <v>16423</v>
      </c>
      <c r="K51" s="10">
        <v>12742</v>
      </c>
      <c r="L51" s="10">
        <v>10544</v>
      </c>
      <c r="M51" s="10">
        <v>8825</v>
      </c>
      <c r="N51" s="10">
        <v>8033</v>
      </c>
      <c r="O51" s="10">
        <v>6825</v>
      </c>
      <c r="P51" s="10">
        <v>5960</v>
      </c>
      <c r="Q51" s="10">
        <v>5145</v>
      </c>
      <c r="R51" s="10">
        <v>4592</v>
      </c>
      <c r="S51" s="10">
        <v>3807</v>
      </c>
      <c r="T51" s="10">
        <v>2975</v>
      </c>
      <c r="U51" s="10">
        <v>1993</v>
      </c>
      <c r="V51" s="10">
        <v>891</v>
      </c>
      <c r="W51" s="10">
        <v>297</v>
      </c>
      <c r="X51" s="10">
        <v>376</v>
      </c>
      <c r="Y51" s="10">
        <v>275</v>
      </c>
      <c r="Z51" s="10">
        <f t="shared" si="3"/>
        <v>219294</v>
      </c>
    </row>
    <row r="52" spans="1:26" x14ac:dyDescent="0.2">
      <c r="A52" s="7">
        <v>2018</v>
      </c>
      <c r="B52" s="5" t="s">
        <v>16</v>
      </c>
      <c r="C52" s="10">
        <v>7396</v>
      </c>
      <c r="D52" s="10">
        <v>19594</v>
      </c>
      <c r="E52" s="10">
        <v>13516</v>
      </c>
      <c r="F52" s="10">
        <v>10011</v>
      </c>
      <c r="G52" s="10">
        <v>16644</v>
      </c>
      <c r="H52" s="10">
        <v>17502</v>
      </c>
      <c r="I52" s="10">
        <v>14128</v>
      </c>
      <c r="J52" s="10">
        <v>13800</v>
      </c>
      <c r="K52" s="10">
        <v>7674</v>
      </c>
      <c r="L52" s="10">
        <v>6497</v>
      </c>
      <c r="M52" s="10">
        <v>5694</v>
      </c>
      <c r="N52" s="10">
        <v>5190</v>
      </c>
      <c r="O52" s="10">
        <v>4358</v>
      </c>
      <c r="P52" s="10">
        <v>3942</v>
      </c>
      <c r="Q52" s="10">
        <v>3112</v>
      </c>
      <c r="R52" s="10">
        <v>2517</v>
      </c>
      <c r="S52" s="10">
        <v>1960</v>
      </c>
      <c r="T52" s="10">
        <v>1644</v>
      </c>
      <c r="U52" s="10">
        <v>1151</v>
      </c>
      <c r="V52" s="10">
        <v>430</v>
      </c>
      <c r="W52" s="10">
        <v>155</v>
      </c>
      <c r="X52" s="10">
        <v>104</v>
      </c>
      <c r="Y52" s="10">
        <v>372</v>
      </c>
      <c r="Z52" s="10">
        <f t="shared" si="3"/>
        <v>157391</v>
      </c>
    </row>
    <row r="53" spans="1:26" x14ac:dyDescent="0.2">
      <c r="A53" s="7">
        <v>2018</v>
      </c>
      <c r="B53" s="5" t="s">
        <v>17</v>
      </c>
      <c r="C53" s="10">
        <v>2155</v>
      </c>
      <c r="D53" s="10">
        <v>5782</v>
      </c>
      <c r="E53" s="10">
        <v>4213</v>
      </c>
      <c r="F53" s="10">
        <v>3242</v>
      </c>
      <c r="G53" s="10">
        <v>6188</v>
      </c>
      <c r="H53" s="10">
        <v>6216</v>
      </c>
      <c r="I53" s="10">
        <v>5258</v>
      </c>
      <c r="J53" s="10">
        <v>4184</v>
      </c>
      <c r="K53" s="10">
        <v>3458</v>
      </c>
      <c r="L53" s="10">
        <v>3366</v>
      </c>
      <c r="M53" s="10">
        <v>2848</v>
      </c>
      <c r="N53" s="10">
        <v>2677</v>
      </c>
      <c r="O53" s="10">
        <v>2276</v>
      </c>
      <c r="P53" s="10">
        <v>2071</v>
      </c>
      <c r="Q53" s="10">
        <v>1836</v>
      </c>
      <c r="R53" s="10">
        <v>1694</v>
      </c>
      <c r="S53" s="10">
        <v>1402</v>
      </c>
      <c r="T53" s="10">
        <v>1094</v>
      </c>
      <c r="U53" s="10">
        <v>646</v>
      </c>
      <c r="V53" s="10">
        <v>304</v>
      </c>
      <c r="W53" s="10">
        <v>96</v>
      </c>
      <c r="X53" s="10">
        <v>208</v>
      </c>
      <c r="Y53" s="10">
        <v>4</v>
      </c>
      <c r="Z53" s="10">
        <f t="shared" si="3"/>
        <v>61218</v>
      </c>
    </row>
    <row r="54" spans="1:26" x14ac:dyDescent="0.2">
      <c r="A54" s="7">
        <v>2018</v>
      </c>
      <c r="B54" s="5" t="s">
        <v>18</v>
      </c>
      <c r="C54" s="10">
        <v>11120</v>
      </c>
      <c r="D54" s="10">
        <v>19937</v>
      </c>
      <c r="E54" s="10">
        <v>12424</v>
      </c>
      <c r="F54" s="10">
        <v>9368</v>
      </c>
      <c r="G54" s="10">
        <v>29559</v>
      </c>
      <c r="H54" s="10">
        <v>28754</v>
      </c>
      <c r="I54" s="10">
        <v>20965</v>
      </c>
      <c r="J54" s="10">
        <v>14721</v>
      </c>
      <c r="K54" s="10">
        <v>11961</v>
      </c>
      <c r="L54" s="10">
        <v>10992</v>
      </c>
      <c r="M54" s="10">
        <v>9920</v>
      </c>
      <c r="N54" s="10">
        <v>8942</v>
      </c>
      <c r="O54" s="10">
        <v>7306</v>
      </c>
      <c r="P54" s="10">
        <v>5704</v>
      </c>
      <c r="Q54" s="10">
        <v>4479</v>
      </c>
      <c r="R54" s="10">
        <v>4466</v>
      </c>
      <c r="S54" s="10">
        <v>3886</v>
      </c>
      <c r="T54" s="10">
        <v>3155</v>
      </c>
      <c r="U54" s="10">
        <v>1940</v>
      </c>
      <c r="V54" s="10">
        <v>941</v>
      </c>
      <c r="W54" s="10">
        <v>303</v>
      </c>
      <c r="X54" s="10">
        <v>171</v>
      </c>
      <c r="Y54" s="10">
        <v>21</v>
      </c>
      <c r="Z54" s="10">
        <f t="shared" si="3"/>
        <v>221035</v>
      </c>
    </row>
    <row r="55" spans="1:26" x14ac:dyDescent="0.2">
      <c r="A55" s="7">
        <v>2018</v>
      </c>
      <c r="B55" s="5" t="s">
        <v>19</v>
      </c>
      <c r="C55" s="10">
        <v>6292</v>
      </c>
      <c r="D55" s="10">
        <v>13223</v>
      </c>
      <c r="E55" s="10">
        <v>9913</v>
      </c>
      <c r="F55" s="10">
        <v>8082</v>
      </c>
      <c r="G55" s="10">
        <v>22292</v>
      </c>
      <c r="H55" s="10">
        <v>26944</v>
      </c>
      <c r="I55" s="10">
        <v>21297</v>
      </c>
      <c r="J55" s="10">
        <v>14271</v>
      </c>
      <c r="K55" s="10">
        <v>9883</v>
      </c>
      <c r="L55" s="10">
        <v>7112</v>
      </c>
      <c r="M55" s="10">
        <v>5924</v>
      </c>
      <c r="N55" s="10">
        <v>5221</v>
      </c>
      <c r="O55" s="10">
        <v>5025</v>
      </c>
      <c r="P55" s="10">
        <v>4371</v>
      </c>
      <c r="Q55" s="10">
        <v>3819</v>
      </c>
      <c r="R55" s="10">
        <v>3486</v>
      </c>
      <c r="S55" s="10">
        <v>2979</v>
      </c>
      <c r="T55" s="10">
        <v>2439</v>
      </c>
      <c r="U55" s="10">
        <v>1527</v>
      </c>
      <c r="V55" s="10">
        <v>486</v>
      </c>
      <c r="W55" s="10">
        <v>254</v>
      </c>
      <c r="X55" s="10">
        <v>46</v>
      </c>
      <c r="Y55" s="10">
        <v>46</v>
      </c>
      <c r="Z55" s="10">
        <f t="shared" si="3"/>
        <v>174932</v>
      </c>
    </row>
    <row r="56" spans="1:26" x14ac:dyDescent="0.2">
      <c r="A56" s="7">
        <v>2018</v>
      </c>
      <c r="B56" s="5" t="s">
        <v>20</v>
      </c>
      <c r="C56" s="10">
        <v>16540</v>
      </c>
      <c r="D56" s="10">
        <v>40979</v>
      </c>
      <c r="E56" s="10">
        <v>30628</v>
      </c>
      <c r="F56" s="10">
        <v>22945</v>
      </c>
      <c r="G56" s="10">
        <v>54716</v>
      </c>
      <c r="H56" s="10">
        <v>64471</v>
      </c>
      <c r="I56" s="10">
        <v>49732</v>
      </c>
      <c r="J56" s="10">
        <v>33733</v>
      </c>
      <c r="K56" s="10">
        <v>25667</v>
      </c>
      <c r="L56" s="10">
        <v>20093</v>
      </c>
      <c r="M56" s="10">
        <v>17494</v>
      </c>
      <c r="N56" s="10">
        <v>16782</v>
      </c>
      <c r="O56" s="10">
        <v>14326</v>
      </c>
      <c r="P56" s="10">
        <v>12611</v>
      </c>
      <c r="Q56" s="10">
        <v>11104</v>
      </c>
      <c r="R56" s="10">
        <v>9157</v>
      </c>
      <c r="S56" s="10">
        <v>7624</v>
      </c>
      <c r="T56" s="10">
        <v>5633</v>
      </c>
      <c r="U56" s="10">
        <v>3739</v>
      </c>
      <c r="V56" s="10">
        <v>1393</v>
      </c>
      <c r="W56" s="10">
        <v>535</v>
      </c>
      <c r="X56" s="10">
        <v>55</v>
      </c>
      <c r="Y56" s="10">
        <v>9</v>
      </c>
      <c r="Z56" s="10">
        <f t="shared" si="3"/>
        <v>459966</v>
      </c>
    </row>
    <row r="57" spans="1:26" x14ac:dyDescent="0.2">
      <c r="A57" s="7">
        <v>2018</v>
      </c>
      <c r="B57" s="5" t="s">
        <v>31</v>
      </c>
      <c r="C57" s="10">
        <v>7112</v>
      </c>
      <c r="D57" s="10">
        <v>12016</v>
      </c>
      <c r="E57" s="10">
        <v>7887</v>
      </c>
      <c r="F57" s="10">
        <v>6182</v>
      </c>
      <c r="G57" s="10">
        <v>17516</v>
      </c>
      <c r="H57" s="10">
        <v>22305</v>
      </c>
      <c r="I57" s="10">
        <v>16916</v>
      </c>
      <c r="J57" s="10">
        <v>10969</v>
      </c>
      <c r="K57" s="10">
        <v>8188</v>
      </c>
      <c r="L57" s="10">
        <v>6192</v>
      </c>
      <c r="M57" s="10">
        <v>5329</v>
      </c>
      <c r="N57" s="10">
        <v>4887</v>
      </c>
      <c r="O57" s="10">
        <v>4039</v>
      </c>
      <c r="P57" s="10">
        <v>3521</v>
      </c>
      <c r="Q57" s="10">
        <v>2872</v>
      </c>
      <c r="R57" s="10">
        <v>2418</v>
      </c>
      <c r="S57" s="10">
        <v>2055</v>
      </c>
      <c r="T57" s="10">
        <v>1694</v>
      </c>
      <c r="U57" s="10">
        <v>1371</v>
      </c>
      <c r="V57" s="10">
        <v>608</v>
      </c>
      <c r="W57" s="10">
        <v>211</v>
      </c>
      <c r="X57" s="10">
        <v>35</v>
      </c>
      <c r="Y57" s="10">
        <v>1</v>
      </c>
      <c r="Z57" s="10">
        <f t="shared" si="3"/>
        <v>144324</v>
      </c>
    </row>
    <row r="58" spans="1:26" x14ac:dyDescent="0.2">
      <c r="A58" s="7">
        <v>2018</v>
      </c>
      <c r="B58" s="5" t="s">
        <v>21</v>
      </c>
      <c r="C58" s="10">
        <v>3416</v>
      </c>
      <c r="D58" s="10">
        <v>7846</v>
      </c>
      <c r="E58" s="10">
        <v>5108</v>
      </c>
      <c r="F58" s="10">
        <v>3729</v>
      </c>
      <c r="G58" s="10">
        <v>8229</v>
      </c>
      <c r="H58" s="10">
        <v>9991</v>
      </c>
      <c r="I58" s="10">
        <v>8315</v>
      </c>
      <c r="J58" s="10">
        <v>5966</v>
      </c>
      <c r="K58" s="10">
        <v>4708</v>
      </c>
      <c r="L58" s="10">
        <v>4440</v>
      </c>
      <c r="M58" s="10">
        <v>3607</v>
      </c>
      <c r="N58" s="10">
        <v>3315</v>
      </c>
      <c r="O58" s="10">
        <v>2395</v>
      </c>
      <c r="P58" s="10">
        <v>1911</v>
      </c>
      <c r="Q58" s="10">
        <v>1429</v>
      </c>
      <c r="R58" s="10">
        <v>1191</v>
      </c>
      <c r="S58" s="10">
        <v>876</v>
      </c>
      <c r="T58" s="10">
        <v>636</v>
      </c>
      <c r="U58" s="10">
        <v>366</v>
      </c>
      <c r="V58" s="10">
        <v>130</v>
      </c>
      <c r="W58" s="10">
        <v>49</v>
      </c>
      <c r="X58" s="10">
        <v>100</v>
      </c>
      <c r="Y58" s="10">
        <v>91</v>
      </c>
      <c r="Z58" s="10">
        <f t="shared" si="3"/>
        <v>77844</v>
      </c>
    </row>
    <row r="59" spans="1:26" x14ac:dyDescent="0.2">
      <c r="A59" s="7">
        <v>2018</v>
      </c>
      <c r="B59" s="5" t="s">
        <v>58</v>
      </c>
      <c r="C59" s="10">
        <v>10581</v>
      </c>
      <c r="D59" s="10">
        <v>20378</v>
      </c>
      <c r="E59" s="10">
        <v>12295</v>
      </c>
      <c r="F59" s="10">
        <v>9400</v>
      </c>
      <c r="G59" s="10">
        <v>21062</v>
      </c>
      <c r="H59" s="10">
        <v>23027</v>
      </c>
      <c r="I59" s="10">
        <v>18879</v>
      </c>
      <c r="J59" s="10">
        <v>12311</v>
      </c>
      <c r="K59" s="10">
        <v>9514</v>
      </c>
      <c r="L59" s="10">
        <v>7840</v>
      </c>
      <c r="M59" s="10">
        <v>6596</v>
      </c>
      <c r="N59" s="10">
        <v>6294</v>
      </c>
      <c r="O59" s="10">
        <v>5710</v>
      </c>
      <c r="P59" s="10">
        <v>4972</v>
      </c>
      <c r="Q59" s="10">
        <v>4270</v>
      </c>
      <c r="R59" s="10">
        <v>3882</v>
      </c>
      <c r="S59" s="10">
        <v>3552</v>
      </c>
      <c r="T59" s="10">
        <v>3026</v>
      </c>
      <c r="U59" s="10">
        <v>1910</v>
      </c>
      <c r="V59" s="10">
        <v>843</v>
      </c>
      <c r="W59" s="10">
        <v>300</v>
      </c>
      <c r="X59" s="10">
        <v>105</v>
      </c>
      <c r="Y59" s="10">
        <v>173</v>
      </c>
      <c r="Z59" s="10">
        <f t="shared" si="3"/>
        <v>186920</v>
      </c>
    </row>
    <row r="60" spans="1:26" x14ac:dyDescent="0.2">
      <c r="A60" s="7">
        <v>2018</v>
      </c>
      <c r="B60" s="5" t="s">
        <v>22</v>
      </c>
      <c r="C60" s="10">
        <v>14678</v>
      </c>
      <c r="D60" s="10">
        <v>28681</v>
      </c>
      <c r="E60" s="10">
        <v>18752</v>
      </c>
      <c r="F60" s="10">
        <v>13908</v>
      </c>
      <c r="G60" s="10">
        <v>26682</v>
      </c>
      <c r="H60" s="10">
        <v>26215</v>
      </c>
      <c r="I60" s="10">
        <v>20373</v>
      </c>
      <c r="J60" s="10">
        <v>15255</v>
      </c>
      <c r="K60" s="10">
        <v>12736</v>
      </c>
      <c r="L60" s="10">
        <v>11473</v>
      </c>
      <c r="M60" s="10">
        <v>10758</v>
      </c>
      <c r="N60" s="10">
        <v>8952</v>
      </c>
      <c r="O60" s="10">
        <v>7916</v>
      </c>
      <c r="P60" s="10">
        <v>6823</v>
      </c>
      <c r="Q60" s="10">
        <v>5866</v>
      </c>
      <c r="R60" s="10">
        <v>5202</v>
      </c>
      <c r="S60" s="10">
        <v>5017</v>
      </c>
      <c r="T60" s="10">
        <v>3556</v>
      </c>
      <c r="U60" s="10">
        <v>2068</v>
      </c>
      <c r="V60" s="10">
        <v>812</v>
      </c>
      <c r="W60" s="10">
        <v>237</v>
      </c>
      <c r="X60" s="10">
        <v>59</v>
      </c>
      <c r="Y60" s="10">
        <v>1</v>
      </c>
      <c r="Z60" s="10">
        <f t="shared" si="3"/>
        <v>246020</v>
      </c>
    </row>
    <row r="61" spans="1:26" x14ac:dyDescent="0.2">
      <c r="A61" s="7">
        <v>2018</v>
      </c>
      <c r="B61" s="5" t="s">
        <v>23</v>
      </c>
      <c r="C61" s="10">
        <v>13486</v>
      </c>
      <c r="D61" s="10">
        <v>27621</v>
      </c>
      <c r="E61" s="10">
        <v>18782</v>
      </c>
      <c r="F61" s="10">
        <v>14152</v>
      </c>
      <c r="G61" s="10">
        <v>31931</v>
      </c>
      <c r="H61" s="10">
        <v>28541</v>
      </c>
      <c r="I61" s="10">
        <v>20551</v>
      </c>
      <c r="J61" s="10">
        <v>15327</v>
      </c>
      <c r="K61" s="10">
        <v>13342</v>
      </c>
      <c r="L61" s="10">
        <v>12726</v>
      </c>
      <c r="M61" s="10">
        <v>11834</v>
      </c>
      <c r="N61" s="10">
        <v>10809</v>
      </c>
      <c r="O61" s="10">
        <v>9308</v>
      </c>
      <c r="P61" s="10">
        <v>7604</v>
      </c>
      <c r="Q61" s="10">
        <v>5595</v>
      </c>
      <c r="R61" s="10">
        <v>4676</v>
      </c>
      <c r="S61" s="10">
        <v>3764</v>
      </c>
      <c r="T61" s="10">
        <v>2753</v>
      </c>
      <c r="U61" s="10">
        <v>1665</v>
      </c>
      <c r="V61" s="10">
        <v>616</v>
      </c>
      <c r="W61" s="10">
        <v>214</v>
      </c>
      <c r="X61" s="10">
        <v>117</v>
      </c>
      <c r="Y61" s="10">
        <v>307</v>
      </c>
      <c r="Z61" s="10">
        <f t="shared" si="3"/>
        <v>255721</v>
      </c>
    </row>
    <row r="62" spans="1:26" x14ac:dyDescent="0.2">
      <c r="A62" s="7">
        <v>2018</v>
      </c>
      <c r="B62" s="5" t="s">
        <v>24</v>
      </c>
      <c r="C62" s="10">
        <v>9661</v>
      </c>
      <c r="D62" s="10">
        <v>17853</v>
      </c>
      <c r="E62" s="10">
        <v>12221</v>
      </c>
      <c r="F62" s="10">
        <v>8866</v>
      </c>
      <c r="G62" s="10">
        <v>19965</v>
      </c>
      <c r="H62" s="10">
        <v>23565</v>
      </c>
      <c r="I62" s="10">
        <v>19143</v>
      </c>
      <c r="J62" s="10">
        <v>13430</v>
      </c>
      <c r="K62" s="10">
        <v>10560</v>
      </c>
      <c r="L62" s="10">
        <v>8456</v>
      </c>
      <c r="M62" s="10">
        <v>7715</v>
      </c>
      <c r="N62" s="10">
        <v>6771</v>
      </c>
      <c r="O62" s="10">
        <v>6332</v>
      </c>
      <c r="P62" s="10">
        <v>5206</v>
      </c>
      <c r="Q62" s="10">
        <v>4299</v>
      </c>
      <c r="R62" s="10">
        <v>3379</v>
      </c>
      <c r="S62" s="10">
        <v>2853</v>
      </c>
      <c r="T62" s="10">
        <v>1879</v>
      </c>
      <c r="U62" s="10">
        <v>1106</v>
      </c>
      <c r="V62" s="10">
        <v>411</v>
      </c>
      <c r="W62" s="10">
        <v>155</v>
      </c>
      <c r="X62" s="10">
        <v>517</v>
      </c>
      <c r="Y62" s="10">
        <v>44</v>
      </c>
      <c r="Z62" s="10">
        <f t="shared" si="3"/>
        <v>184387</v>
      </c>
    </row>
    <row r="63" spans="1:26" x14ac:dyDescent="0.2">
      <c r="A63" s="7">
        <v>2018</v>
      </c>
      <c r="B63" s="5" t="s">
        <v>25</v>
      </c>
      <c r="C63" s="10">
        <v>12157</v>
      </c>
      <c r="D63" s="10">
        <v>23581</v>
      </c>
      <c r="E63" s="10">
        <v>16554</v>
      </c>
      <c r="F63" s="10">
        <v>12241</v>
      </c>
      <c r="G63" s="10">
        <v>26776</v>
      </c>
      <c r="H63" s="10">
        <v>28605</v>
      </c>
      <c r="I63" s="10">
        <v>24482</v>
      </c>
      <c r="J63" s="10">
        <v>17569</v>
      </c>
      <c r="K63" s="10">
        <v>14223</v>
      </c>
      <c r="L63" s="10">
        <v>12791</v>
      </c>
      <c r="M63" s="10">
        <v>12207</v>
      </c>
      <c r="N63" s="10">
        <v>11568</v>
      </c>
      <c r="O63" s="10">
        <v>9479</v>
      </c>
      <c r="P63" s="10">
        <v>7713</v>
      </c>
      <c r="Q63" s="10">
        <v>6362</v>
      </c>
      <c r="R63" s="10">
        <v>5566</v>
      </c>
      <c r="S63" s="10">
        <v>4798</v>
      </c>
      <c r="T63" s="10">
        <v>3544</v>
      </c>
      <c r="U63" s="10">
        <v>2305</v>
      </c>
      <c r="V63" s="10">
        <v>967</v>
      </c>
      <c r="W63" s="10">
        <v>326</v>
      </c>
      <c r="X63" s="10">
        <v>48</v>
      </c>
      <c r="Y63" s="10">
        <v>4</v>
      </c>
      <c r="Z63" s="10">
        <f t="shared" si="3"/>
        <v>253866</v>
      </c>
    </row>
    <row r="64" spans="1:26" x14ac:dyDescent="0.2">
      <c r="A64" s="7">
        <v>2018</v>
      </c>
      <c r="B64" s="5" t="s">
        <v>26</v>
      </c>
      <c r="C64" s="10">
        <v>4177</v>
      </c>
      <c r="D64" s="10">
        <v>8361</v>
      </c>
      <c r="E64" s="10">
        <v>5522</v>
      </c>
      <c r="F64" s="10">
        <v>4482</v>
      </c>
      <c r="G64" s="10">
        <v>13249</v>
      </c>
      <c r="H64" s="10">
        <v>15570</v>
      </c>
      <c r="I64" s="10">
        <v>11769</v>
      </c>
      <c r="J64" s="10">
        <v>7329</v>
      </c>
      <c r="K64" s="10">
        <v>5582</v>
      </c>
      <c r="L64" s="10">
        <v>4122</v>
      </c>
      <c r="M64" s="10">
        <v>3472</v>
      </c>
      <c r="N64" s="10">
        <v>2998</v>
      </c>
      <c r="O64" s="10">
        <v>2721</v>
      </c>
      <c r="P64" s="10">
        <v>2162</v>
      </c>
      <c r="Q64" s="10">
        <v>1787</v>
      </c>
      <c r="R64" s="10">
        <v>1412</v>
      </c>
      <c r="S64" s="10">
        <v>1228</v>
      </c>
      <c r="T64" s="10">
        <v>989</v>
      </c>
      <c r="U64" s="10">
        <v>654</v>
      </c>
      <c r="V64" s="10">
        <v>260</v>
      </c>
      <c r="W64" s="10">
        <v>88</v>
      </c>
      <c r="X64" s="10">
        <v>69</v>
      </c>
      <c r="Y64" s="10">
        <v>1</v>
      </c>
      <c r="Z64" s="10">
        <f t="shared" si="3"/>
        <v>98004</v>
      </c>
    </row>
    <row r="65" spans="1:26" x14ac:dyDescent="0.2">
      <c r="A65" s="7">
        <v>2018</v>
      </c>
      <c r="B65" s="5" t="s">
        <v>32</v>
      </c>
      <c r="C65" s="10">
        <v>18161</v>
      </c>
      <c r="D65" s="10">
        <v>37085</v>
      </c>
      <c r="E65" s="10">
        <v>28740</v>
      </c>
      <c r="F65" s="10">
        <v>22622</v>
      </c>
      <c r="G65" s="10">
        <v>63311</v>
      </c>
      <c r="H65" s="10">
        <v>68242</v>
      </c>
      <c r="I65" s="10">
        <v>53814</v>
      </c>
      <c r="J65" s="10">
        <v>37060</v>
      </c>
      <c r="K65" s="10">
        <v>28616</v>
      </c>
      <c r="L65" s="10">
        <v>23358</v>
      </c>
      <c r="M65" s="10">
        <v>21462</v>
      </c>
      <c r="N65" s="10">
        <v>20062</v>
      </c>
      <c r="O65" s="10">
        <v>17606</v>
      </c>
      <c r="P65" s="10">
        <v>15103</v>
      </c>
      <c r="Q65" s="10">
        <v>13200</v>
      </c>
      <c r="R65" s="10">
        <v>10735</v>
      </c>
      <c r="S65" s="10">
        <v>9079</v>
      </c>
      <c r="T65" s="10">
        <v>6499</v>
      </c>
      <c r="U65" s="10">
        <v>3946</v>
      </c>
      <c r="V65" s="10">
        <v>1504</v>
      </c>
      <c r="W65" s="10">
        <v>550</v>
      </c>
      <c r="X65" s="10">
        <v>161</v>
      </c>
      <c r="Y65" s="10">
        <v>76</v>
      </c>
      <c r="Z65" s="10">
        <f t="shared" si="3"/>
        <v>500992</v>
      </c>
    </row>
    <row r="66" spans="1:26" x14ac:dyDescent="0.2">
      <c r="A66" s="7">
        <v>2018</v>
      </c>
      <c r="B66" s="5" t="s">
        <v>27</v>
      </c>
      <c r="C66" s="10">
        <v>1506</v>
      </c>
      <c r="D66" s="10">
        <v>3151</v>
      </c>
      <c r="E66" s="10">
        <v>1963</v>
      </c>
      <c r="F66" s="10">
        <v>1683</v>
      </c>
      <c r="G66" s="10">
        <v>3233</v>
      </c>
      <c r="H66" s="10">
        <v>4600</v>
      </c>
      <c r="I66" s="10">
        <v>4017</v>
      </c>
      <c r="J66" s="10">
        <v>2997</v>
      </c>
      <c r="K66" s="10">
        <v>2806</v>
      </c>
      <c r="L66" s="10">
        <v>2329</v>
      </c>
      <c r="M66" s="10">
        <v>2176</v>
      </c>
      <c r="N66" s="10">
        <v>2014</v>
      </c>
      <c r="O66" s="10">
        <v>1856</v>
      </c>
      <c r="P66" s="10">
        <v>1756</v>
      </c>
      <c r="Q66" s="10">
        <v>1574</v>
      </c>
      <c r="R66" s="10">
        <v>1220</v>
      </c>
      <c r="S66" s="10">
        <v>917</v>
      </c>
      <c r="T66" s="10">
        <v>637</v>
      </c>
      <c r="U66" s="10">
        <v>402</v>
      </c>
      <c r="V66" s="10">
        <v>140</v>
      </c>
      <c r="W66" s="10">
        <v>46</v>
      </c>
      <c r="X66" s="10">
        <v>51</v>
      </c>
      <c r="Y66" s="10">
        <v>55</v>
      </c>
      <c r="Z66" s="10">
        <f t="shared" si="3"/>
        <v>41129</v>
      </c>
    </row>
    <row r="67" spans="1:26" x14ac:dyDescent="0.2">
      <c r="A67" s="7">
        <v>2018</v>
      </c>
      <c r="B67" s="5" t="s">
        <v>28</v>
      </c>
      <c r="C67" s="10">
        <v>8833</v>
      </c>
      <c r="D67" s="10">
        <v>24312</v>
      </c>
      <c r="E67" s="10">
        <v>16581</v>
      </c>
      <c r="F67" s="10">
        <v>12572</v>
      </c>
      <c r="G67" s="10">
        <v>26914</v>
      </c>
      <c r="H67" s="10">
        <v>27338</v>
      </c>
      <c r="I67" s="10">
        <v>22879</v>
      </c>
      <c r="J67" s="10">
        <v>17735</v>
      </c>
      <c r="K67" s="10">
        <v>13875</v>
      </c>
      <c r="L67" s="10">
        <v>12642</v>
      </c>
      <c r="M67" s="10">
        <v>11476</v>
      </c>
      <c r="N67" s="10">
        <v>10276</v>
      </c>
      <c r="O67" s="10">
        <v>9103</v>
      </c>
      <c r="P67" s="10">
        <v>7214</v>
      </c>
      <c r="Q67" s="10">
        <v>6594</v>
      </c>
      <c r="R67" s="10">
        <v>5717</v>
      </c>
      <c r="S67" s="10">
        <v>5195</v>
      </c>
      <c r="T67" s="10">
        <v>4229</v>
      </c>
      <c r="U67" s="10">
        <v>2726</v>
      </c>
      <c r="V67" s="10">
        <v>1210</v>
      </c>
      <c r="W67" s="10">
        <v>330</v>
      </c>
      <c r="X67" s="10">
        <v>104</v>
      </c>
      <c r="Y67" s="10">
        <v>21</v>
      </c>
      <c r="Z67" s="10">
        <f t="shared" si="3"/>
        <v>247876</v>
      </c>
    </row>
    <row r="68" spans="1:26" x14ac:dyDescent="0.2">
      <c r="A68" s="8">
        <v>2019</v>
      </c>
      <c r="B68" s="6" t="s">
        <v>2</v>
      </c>
      <c r="C68" s="9">
        <f>SUM(C69:C100)</f>
        <v>402955</v>
      </c>
      <c r="D68" s="9">
        <f t="shared" ref="D68:Z68" si="4">SUM(D69:D100)</f>
        <v>808801</v>
      </c>
      <c r="E68" s="9">
        <f t="shared" si="4"/>
        <v>561015</v>
      </c>
      <c r="F68" s="9">
        <f t="shared" si="4"/>
        <v>442583</v>
      </c>
      <c r="G68" s="9">
        <f t="shared" si="4"/>
        <v>1036530</v>
      </c>
      <c r="H68" s="9">
        <f t="shared" si="4"/>
        <v>1123271</v>
      </c>
      <c r="I68" s="9">
        <f t="shared" si="4"/>
        <v>913905</v>
      </c>
      <c r="J68" s="9">
        <f t="shared" si="4"/>
        <v>640496</v>
      </c>
      <c r="K68" s="9">
        <f t="shared" si="4"/>
        <v>499126</v>
      </c>
      <c r="L68" s="9">
        <f t="shared" si="4"/>
        <v>413604</v>
      </c>
      <c r="M68" s="9">
        <f t="shared" si="4"/>
        <v>379397</v>
      </c>
      <c r="N68" s="9">
        <f t="shared" si="4"/>
        <v>338687</v>
      </c>
      <c r="O68" s="9">
        <f t="shared" si="4"/>
        <v>293399</v>
      </c>
      <c r="P68" s="9">
        <f t="shared" si="4"/>
        <v>247007</v>
      </c>
      <c r="Q68" s="9">
        <f t="shared" si="4"/>
        <v>206258</v>
      </c>
      <c r="R68" s="9">
        <f t="shared" si="4"/>
        <v>171841</v>
      </c>
      <c r="S68" s="9">
        <f t="shared" si="4"/>
        <v>143075</v>
      </c>
      <c r="T68" s="9">
        <f t="shared" si="4"/>
        <v>106591</v>
      </c>
      <c r="U68" s="9">
        <f t="shared" si="4"/>
        <v>68625</v>
      </c>
      <c r="V68" s="9">
        <f t="shared" si="4"/>
        <v>27452</v>
      </c>
      <c r="W68" s="9">
        <f t="shared" si="4"/>
        <v>9676</v>
      </c>
      <c r="X68" s="9">
        <f t="shared" si="4"/>
        <v>5530</v>
      </c>
      <c r="Y68" s="9">
        <f t="shared" si="4"/>
        <v>4777</v>
      </c>
      <c r="Z68" s="9">
        <f t="shared" si="4"/>
        <v>8844601</v>
      </c>
    </row>
    <row r="69" spans="1:26" x14ac:dyDescent="0.2">
      <c r="A69" s="7">
        <v>2019</v>
      </c>
      <c r="B69" s="5" t="s">
        <v>3</v>
      </c>
      <c r="C69" s="10">
        <v>5128</v>
      </c>
      <c r="D69" s="10">
        <v>10780</v>
      </c>
      <c r="E69" s="10">
        <v>6550</v>
      </c>
      <c r="F69" s="10">
        <v>5625</v>
      </c>
      <c r="G69" s="10">
        <v>18467</v>
      </c>
      <c r="H69" s="10">
        <v>17557</v>
      </c>
      <c r="I69" s="10">
        <v>13194</v>
      </c>
      <c r="J69" s="10">
        <v>8803</v>
      </c>
      <c r="K69" s="10">
        <v>6943</v>
      </c>
      <c r="L69" s="10">
        <v>6043</v>
      </c>
      <c r="M69" s="10">
        <v>5469</v>
      </c>
      <c r="N69" s="10">
        <v>4599</v>
      </c>
      <c r="O69" s="10">
        <v>3678</v>
      </c>
      <c r="P69" s="10">
        <v>3147</v>
      </c>
      <c r="Q69" s="10">
        <v>2511</v>
      </c>
      <c r="R69" s="10">
        <v>2263</v>
      </c>
      <c r="S69" s="10">
        <v>2026</v>
      </c>
      <c r="T69" s="10">
        <v>1496</v>
      </c>
      <c r="U69" s="10">
        <v>956</v>
      </c>
      <c r="V69" s="10">
        <v>368</v>
      </c>
      <c r="W69" s="10">
        <v>140</v>
      </c>
      <c r="X69" s="10">
        <v>15</v>
      </c>
      <c r="Y69" s="10">
        <v>2</v>
      </c>
      <c r="Z69" s="11">
        <f t="shared" ref="Z69:Z100" si="5">SUM(C69:Y69)</f>
        <v>125760</v>
      </c>
    </row>
    <row r="70" spans="1:26" x14ac:dyDescent="0.2">
      <c r="A70" s="7">
        <v>2019</v>
      </c>
      <c r="B70" s="5" t="s">
        <v>4</v>
      </c>
      <c r="C70" s="10">
        <v>9759</v>
      </c>
      <c r="D70" s="10">
        <v>15276</v>
      </c>
      <c r="E70" s="10">
        <v>10055</v>
      </c>
      <c r="F70" s="10">
        <v>7725</v>
      </c>
      <c r="G70" s="10">
        <v>24099</v>
      </c>
      <c r="H70" s="10">
        <v>24715</v>
      </c>
      <c r="I70" s="10">
        <v>19371</v>
      </c>
      <c r="J70" s="10">
        <v>14238</v>
      </c>
      <c r="K70" s="10">
        <v>12028</v>
      </c>
      <c r="L70" s="10">
        <v>12227</v>
      </c>
      <c r="M70" s="10">
        <v>11936</v>
      </c>
      <c r="N70" s="10">
        <v>11022</v>
      </c>
      <c r="O70" s="10">
        <v>9441</v>
      </c>
      <c r="P70" s="10">
        <v>7560</v>
      </c>
      <c r="Q70" s="10">
        <v>5596</v>
      </c>
      <c r="R70" s="10">
        <v>4085</v>
      </c>
      <c r="S70" s="10">
        <v>3009</v>
      </c>
      <c r="T70" s="10">
        <v>2240</v>
      </c>
      <c r="U70" s="10">
        <v>1281</v>
      </c>
      <c r="V70" s="10">
        <v>515</v>
      </c>
      <c r="W70" s="10">
        <v>168</v>
      </c>
      <c r="X70" s="10">
        <v>263</v>
      </c>
      <c r="Y70" s="10">
        <v>95</v>
      </c>
      <c r="Z70" s="11">
        <f t="shared" si="5"/>
        <v>206704</v>
      </c>
    </row>
    <row r="71" spans="1:26" x14ac:dyDescent="0.2">
      <c r="A71" s="7">
        <v>2019</v>
      </c>
      <c r="B71" s="5" t="s">
        <v>5</v>
      </c>
      <c r="C71" s="10">
        <v>3877</v>
      </c>
      <c r="D71" s="10">
        <v>8387</v>
      </c>
      <c r="E71" s="10">
        <v>5340</v>
      </c>
      <c r="F71" s="10">
        <v>4046</v>
      </c>
      <c r="G71" s="10">
        <v>7793</v>
      </c>
      <c r="H71" s="10">
        <v>9748</v>
      </c>
      <c r="I71" s="10">
        <v>7830</v>
      </c>
      <c r="J71" s="10">
        <v>5906</v>
      </c>
      <c r="K71" s="10">
        <v>5128</v>
      </c>
      <c r="L71" s="10">
        <v>4957</v>
      </c>
      <c r="M71" s="10">
        <v>4527</v>
      </c>
      <c r="N71" s="10">
        <v>3803</v>
      </c>
      <c r="O71" s="10">
        <v>3092</v>
      </c>
      <c r="P71" s="10">
        <v>2270</v>
      </c>
      <c r="Q71" s="10">
        <v>1533</v>
      </c>
      <c r="R71" s="10">
        <v>1283</v>
      </c>
      <c r="S71" s="10">
        <v>890</v>
      </c>
      <c r="T71" s="10">
        <v>524</v>
      </c>
      <c r="U71" s="10">
        <v>411</v>
      </c>
      <c r="V71" s="10">
        <v>140</v>
      </c>
      <c r="W71" s="10">
        <v>57</v>
      </c>
      <c r="X71" s="10">
        <v>9</v>
      </c>
      <c r="Y71" s="10">
        <v>3</v>
      </c>
      <c r="Z71" s="11">
        <f t="shared" si="5"/>
        <v>81554</v>
      </c>
    </row>
    <row r="72" spans="1:26" x14ac:dyDescent="0.2">
      <c r="A72" s="7">
        <v>2019</v>
      </c>
      <c r="B72" s="5" t="s">
        <v>6</v>
      </c>
      <c r="C72" s="10">
        <v>3282</v>
      </c>
      <c r="D72" s="10">
        <v>7310</v>
      </c>
      <c r="E72" s="10">
        <v>4711</v>
      </c>
      <c r="F72" s="10">
        <v>3494</v>
      </c>
      <c r="G72" s="10">
        <v>8872</v>
      </c>
      <c r="H72" s="10">
        <v>10890</v>
      </c>
      <c r="I72" s="10">
        <v>8604</v>
      </c>
      <c r="J72" s="10">
        <v>6236</v>
      </c>
      <c r="K72" s="10">
        <v>4591</v>
      </c>
      <c r="L72" s="10">
        <v>3468</v>
      </c>
      <c r="M72" s="10">
        <v>3169</v>
      </c>
      <c r="N72" s="10">
        <v>2757</v>
      </c>
      <c r="O72" s="10">
        <v>2294</v>
      </c>
      <c r="P72" s="10">
        <v>1998</v>
      </c>
      <c r="Q72" s="10">
        <v>1659</v>
      </c>
      <c r="R72" s="10">
        <v>1231</v>
      </c>
      <c r="S72" s="10">
        <v>948</v>
      </c>
      <c r="T72" s="10">
        <v>752</v>
      </c>
      <c r="U72" s="10">
        <v>430</v>
      </c>
      <c r="V72" s="10">
        <v>191</v>
      </c>
      <c r="W72" s="10">
        <v>57</v>
      </c>
      <c r="X72" s="10">
        <v>111</v>
      </c>
      <c r="Y72" s="10">
        <v>38</v>
      </c>
      <c r="Z72" s="11">
        <f t="shared" si="5"/>
        <v>77093</v>
      </c>
    </row>
    <row r="73" spans="1:26" x14ac:dyDescent="0.2">
      <c r="A73" s="7">
        <v>2019</v>
      </c>
      <c r="B73" s="5" t="s">
        <v>29</v>
      </c>
      <c r="C73" s="10">
        <v>3983</v>
      </c>
      <c r="D73" s="10">
        <v>7167</v>
      </c>
      <c r="E73" s="10">
        <v>4680</v>
      </c>
      <c r="F73" s="10">
        <v>3926</v>
      </c>
      <c r="G73" s="10">
        <v>16399</v>
      </c>
      <c r="H73" s="10">
        <v>13691</v>
      </c>
      <c r="I73" s="10">
        <v>8951</v>
      </c>
      <c r="J73" s="10">
        <v>5894</v>
      </c>
      <c r="K73" s="10">
        <v>4754</v>
      </c>
      <c r="L73" s="10">
        <v>3972</v>
      </c>
      <c r="M73" s="10">
        <v>3653</v>
      </c>
      <c r="N73" s="10">
        <v>2852</v>
      </c>
      <c r="O73" s="10">
        <v>2385</v>
      </c>
      <c r="P73" s="10">
        <v>1810</v>
      </c>
      <c r="Q73" s="10">
        <v>1494</v>
      </c>
      <c r="R73" s="10">
        <v>1249</v>
      </c>
      <c r="S73" s="10">
        <v>968</v>
      </c>
      <c r="T73" s="10">
        <v>680</v>
      </c>
      <c r="U73" s="10">
        <v>417</v>
      </c>
      <c r="V73" s="10">
        <v>182</v>
      </c>
      <c r="W73" s="10">
        <v>61</v>
      </c>
      <c r="X73" s="10">
        <v>49</v>
      </c>
      <c r="Y73" s="10">
        <v>74</v>
      </c>
      <c r="Z73" s="11">
        <f t="shared" si="5"/>
        <v>89291</v>
      </c>
    </row>
    <row r="74" spans="1:26" x14ac:dyDescent="0.2">
      <c r="A74" s="7">
        <v>2019</v>
      </c>
      <c r="B74" s="5" t="s">
        <v>7</v>
      </c>
      <c r="C74" s="10">
        <v>3231</v>
      </c>
      <c r="D74" s="10">
        <v>5344</v>
      </c>
      <c r="E74" s="10">
        <v>3922</v>
      </c>
      <c r="F74" s="10">
        <v>3200</v>
      </c>
      <c r="G74" s="10">
        <v>6826</v>
      </c>
      <c r="H74" s="10">
        <v>7552</v>
      </c>
      <c r="I74" s="10">
        <v>6254</v>
      </c>
      <c r="J74" s="10">
        <v>4591</v>
      </c>
      <c r="K74" s="10">
        <v>3880</v>
      </c>
      <c r="L74" s="10">
        <v>3641</v>
      </c>
      <c r="M74" s="10">
        <v>3304</v>
      </c>
      <c r="N74" s="10">
        <v>2788</v>
      </c>
      <c r="O74" s="10">
        <v>2399</v>
      </c>
      <c r="P74" s="10">
        <v>2345</v>
      </c>
      <c r="Q74" s="10">
        <v>1654</v>
      </c>
      <c r="R74" s="10">
        <v>1495</v>
      </c>
      <c r="S74" s="10">
        <v>1209</v>
      </c>
      <c r="T74" s="10">
        <v>788</v>
      </c>
      <c r="U74" s="10">
        <v>650</v>
      </c>
      <c r="V74" s="10">
        <v>248</v>
      </c>
      <c r="W74" s="10">
        <v>73</v>
      </c>
      <c r="X74" s="10">
        <v>47</v>
      </c>
      <c r="Y74" s="10">
        <v>2</v>
      </c>
      <c r="Z74" s="11">
        <f t="shared" si="5"/>
        <v>65443</v>
      </c>
    </row>
    <row r="75" spans="1:26" x14ac:dyDescent="0.2">
      <c r="A75" s="7">
        <v>2019</v>
      </c>
      <c r="B75" s="5" t="s">
        <v>8</v>
      </c>
      <c r="C75" s="10">
        <v>11155</v>
      </c>
      <c r="D75" s="10">
        <v>19412</v>
      </c>
      <c r="E75" s="10">
        <v>14977</v>
      </c>
      <c r="F75" s="10">
        <v>11900</v>
      </c>
      <c r="G75" s="10">
        <v>31058</v>
      </c>
      <c r="H75" s="10">
        <v>37238</v>
      </c>
      <c r="I75" s="10">
        <v>31067</v>
      </c>
      <c r="J75" s="10">
        <v>22265</v>
      </c>
      <c r="K75" s="10">
        <v>16828</v>
      </c>
      <c r="L75" s="10">
        <v>12265</v>
      </c>
      <c r="M75" s="10">
        <v>10506</v>
      </c>
      <c r="N75" s="10">
        <v>9221</v>
      </c>
      <c r="O75" s="10">
        <v>8652</v>
      </c>
      <c r="P75" s="10">
        <v>7474</v>
      </c>
      <c r="Q75" s="10">
        <v>6453</v>
      </c>
      <c r="R75" s="10">
        <v>5325</v>
      </c>
      <c r="S75" s="10">
        <v>4642</v>
      </c>
      <c r="T75" s="10">
        <v>2931</v>
      </c>
      <c r="U75" s="10">
        <v>1691</v>
      </c>
      <c r="V75" s="10">
        <v>573</v>
      </c>
      <c r="W75" s="10">
        <v>222</v>
      </c>
      <c r="X75" s="10">
        <v>385</v>
      </c>
      <c r="Y75" s="10">
        <v>231</v>
      </c>
      <c r="Z75" s="11">
        <f t="shared" si="5"/>
        <v>266471</v>
      </c>
    </row>
    <row r="76" spans="1:26" x14ac:dyDescent="0.2">
      <c r="A76" s="7">
        <v>2019</v>
      </c>
      <c r="B76" s="5" t="s">
        <v>9</v>
      </c>
      <c r="C76" s="10">
        <v>9582</v>
      </c>
      <c r="D76" s="10">
        <v>19405</v>
      </c>
      <c r="E76" s="10">
        <v>12169</v>
      </c>
      <c r="F76" s="10">
        <v>10482</v>
      </c>
      <c r="G76" s="10">
        <v>22783</v>
      </c>
      <c r="H76" s="10">
        <v>21601</v>
      </c>
      <c r="I76" s="10">
        <v>16624</v>
      </c>
      <c r="J76" s="10">
        <v>11802</v>
      </c>
      <c r="K76" s="10">
        <v>9470</v>
      </c>
      <c r="L76" s="10">
        <v>8297</v>
      </c>
      <c r="M76" s="10">
        <v>8298</v>
      </c>
      <c r="N76" s="10">
        <v>7284</v>
      </c>
      <c r="O76" s="10">
        <v>6345</v>
      </c>
      <c r="P76" s="10">
        <v>5046</v>
      </c>
      <c r="Q76" s="10">
        <v>4263</v>
      </c>
      <c r="R76" s="10">
        <v>3803</v>
      </c>
      <c r="S76" s="10">
        <v>3402</v>
      </c>
      <c r="T76" s="10">
        <v>2574</v>
      </c>
      <c r="U76" s="10">
        <v>1473</v>
      </c>
      <c r="V76" s="10">
        <v>518</v>
      </c>
      <c r="W76" s="10">
        <v>184</v>
      </c>
      <c r="X76" s="10">
        <v>163</v>
      </c>
      <c r="Y76" s="10">
        <v>894</v>
      </c>
      <c r="Z76" s="11">
        <f t="shared" si="5"/>
        <v>186462</v>
      </c>
    </row>
    <row r="77" spans="1:26" x14ac:dyDescent="0.2">
      <c r="A77" s="7">
        <v>2019</v>
      </c>
      <c r="B77" s="5" t="s">
        <v>59</v>
      </c>
      <c r="C77" s="10">
        <v>44651</v>
      </c>
      <c r="D77" s="10">
        <v>86859</v>
      </c>
      <c r="E77" s="10">
        <v>60022</v>
      </c>
      <c r="F77" s="10">
        <v>47152</v>
      </c>
      <c r="G77" s="10">
        <v>84181</v>
      </c>
      <c r="H77" s="10">
        <v>104447</v>
      </c>
      <c r="I77" s="10">
        <v>93210</v>
      </c>
      <c r="J77" s="10">
        <v>69769</v>
      </c>
      <c r="K77" s="10">
        <v>58272</v>
      </c>
      <c r="L77" s="10">
        <v>49498</v>
      </c>
      <c r="M77" s="10">
        <v>47804</v>
      </c>
      <c r="N77" s="10">
        <v>42390</v>
      </c>
      <c r="O77" s="10">
        <v>36881</v>
      </c>
      <c r="P77" s="10">
        <v>30636</v>
      </c>
      <c r="Q77" s="10">
        <v>23712</v>
      </c>
      <c r="R77" s="10">
        <v>18081</v>
      </c>
      <c r="S77" s="10">
        <v>13654</v>
      </c>
      <c r="T77" s="10">
        <v>9282</v>
      </c>
      <c r="U77" s="10">
        <v>5949</v>
      </c>
      <c r="V77" s="10">
        <v>2387</v>
      </c>
      <c r="W77" s="10">
        <v>752</v>
      </c>
      <c r="X77" s="10">
        <v>113</v>
      </c>
      <c r="Y77" s="10">
        <v>45</v>
      </c>
      <c r="Z77" s="11">
        <f t="shared" si="5"/>
        <v>929747</v>
      </c>
    </row>
    <row r="78" spans="1:26" x14ac:dyDescent="0.2">
      <c r="A78" s="7">
        <v>2019</v>
      </c>
      <c r="B78" s="5" t="s">
        <v>10</v>
      </c>
      <c r="C78" s="10">
        <v>10578</v>
      </c>
      <c r="D78" s="10">
        <v>22602</v>
      </c>
      <c r="E78" s="10">
        <v>13483</v>
      </c>
      <c r="F78" s="10">
        <v>9842</v>
      </c>
      <c r="G78" s="10">
        <v>25004</v>
      </c>
      <c r="H78" s="10">
        <v>24108</v>
      </c>
      <c r="I78" s="10">
        <v>18339</v>
      </c>
      <c r="J78" s="10">
        <v>13419</v>
      </c>
      <c r="K78" s="10">
        <v>10108</v>
      </c>
      <c r="L78" s="10">
        <v>8791</v>
      </c>
      <c r="M78" s="10">
        <v>8052</v>
      </c>
      <c r="N78" s="10">
        <v>6649</v>
      </c>
      <c r="O78" s="10">
        <v>5870</v>
      </c>
      <c r="P78" s="10">
        <v>4617</v>
      </c>
      <c r="Q78" s="10">
        <v>4172</v>
      </c>
      <c r="R78" s="10">
        <v>3562</v>
      </c>
      <c r="S78" s="10">
        <v>3018</v>
      </c>
      <c r="T78" s="10">
        <v>2461</v>
      </c>
      <c r="U78" s="10">
        <v>1416</v>
      </c>
      <c r="V78" s="10">
        <v>434</v>
      </c>
      <c r="W78" s="10">
        <v>144</v>
      </c>
      <c r="X78" s="10">
        <v>460</v>
      </c>
      <c r="Y78" s="10">
        <v>37</v>
      </c>
      <c r="Z78" s="11">
        <f t="shared" si="5"/>
        <v>197166</v>
      </c>
    </row>
    <row r="79" spans="1:26" x14ac:dyDescent="0.2">
      <c r="A79" s="7">
        <v>2019</v>
      </c>
      <c r="B79" s="5" t="s">
        <v>11</v>
      </c>
      <c r="C79" s="10">
        <v>47059</v>
      </c>
      <c r="D79" s="10">
        <v>93456</v>
      </c>
      <c r="E79" s="10">
        <v>60587</v>
      </c>
      <c r="F79" s="10">
        <v>45484</v>
      </c>
      <c r="G79" s="10">
        <v>102861</v>
      </c>
      <c r="H79" s="10">
        <v>102868</v>
      </c>
      <c r="I79" s="10">
        <v>79986</v>
      </c>
      <c r="J79" s="10">
        <v>56008</v>
      </c>
      <c r="K79" s="10">
        <v>43229</v>
      </c>
      <c r="L79" s="10">
        <v>35697</v>
      </c>
      <c r="M79" s="10">
        <v>30944</v>
      </c>
      <c r="N79" s="10">
        <v>28208</v>
      </c>
      <c r="O79" s="10">
        <v>23990</v>
      </c>
      <c r="P79" s="10">
        <v>20214</v>
      </c>
      <c r="Q79" s="10">
        <v>17205</v>
      </c>
      <c r="R79" s="10">
        <v>14875</v>
      </c>
      <c r="S79" s="10">
        <v>12072</v>
      </c>
      <c r="T79" s="10">
        <v>9650</v>
      </c>
      <c r="U79" s="10">
        <v>6594</v>
      </c>
      <c r="V79" s="10">
        <v>2922</v>
      </c>
      <c r="W79" s="10">
        <v>1029</v>
      </c>
      <c r="X79" s="10">
        <v>84</v>
      </c>
      <c r="Y79" s="10">
        <v>139</v>
      </c>
      <c r="Z79" s="11">
        <f t="shared" si="5"/>
        <v>835161</v>
      </c>
    </row>
    <row r="80" spans="1:26" x14ac:dyDescent="0.2">
      <c r="A80" s="7">
        <v>2019</v>
      </c>
      <c r="B80" s="5" t="s">
        <v>12</v>
      </c>
      <c r="C80" s="10">
        <v>6434</v>
      </c>
      <c r="D80" s="10">
        <v>13543</v>
      </c>
      <c r="E80" s="10">
        <v>10357</v>
      </c>
      <c r="F80" s="10">
        <v>8778</v>
      </c>
      <c r="G80" s="10">
        <v>20716</v>
      </c>
      <c r="H80" s="10">
        <v>23539</v>
      </c>
      <c r="I80" s="10">
        <v>20084</v>
      </c>
      <c r="J80" s="10">
        <v>13910</v>
      </c>
      <c r="K80" s="10">
        <v>10248</v>
      </c>
      <c r="L80" s="10">
        <v>8027</v>
      </c>
      <c r="M80" s="10">
        <v>7647</v>
      </c>
      <c r="N80" s="10">
        <v>6152</v>
      </c>
      <c r="O80" s="10">
        <v>5719</v>
      </c>
      <c r="P80" s="10">
        <v>5078</v>
      </c>
      <c r="Q80" s="10">
        <v>4211</v>
      </c>
      <c r="R80" s="10">
        <v>3630</v>
      </c>
      <c r="S80" s="10">
        <v>3012</v>
      </c>
      <c r="T80" s="10">
        <v>2432</v>
      </c>
      <c r="U80" s="10">
        <v>1483</v>
      </c>
      <c r="V80" s="10">
        <v>451</v>
      </c>
      <c r="W80" s="10">
        <v>181</v>
      </c>
      <c r="X80" s="10">
        <v>435</v>
      </c>
      <c r="Y80" s="10">
        <v>371</v>
      </c>
      <c r="Z80" s="11">
        <f t="shared" si="5"/>
        <v>176438</v>
      </c>
    </row>
    <row r="81" spans="1:26" x14ac:dyDescent="0.2">
      <c r="A81" s="7">
        <v>2019</v>
      </c>
      <c r="B81" s="5" t="s">
        <v>13</v>
      </c>
      <c r="C81" s="10">
        <v>7837</v>
      </c>
      <c r="D81" s="10">
        <v>12724</v>
      </c>
      <c r="E81" s="10">
        <v>9651</v>
      </c>
      <c r="F81" s="10">
        <v>8903</v>
      </c>
      <c r="G81" s="10">
        <v>28747</v>
      </c>
      <c r="H81" s="10">
        <v>32987</v>
      </c>
      <c r="I81" s="10">
        <v>29152</v>
      </c>
      <c r="J81" s="10">
        <v>19460</v>
      </c>
      <c r="K81" s="10">
        <v>14896</v>
      </c>
      <c r="L81" s="10">
        <v>11548</v>
      </c>
      <c r="M81" s="10">
        <v>10883</v>
      </c>
      <c r="N81" s="10">
        <v>9974</v>
      </c>
      <c r="O81" s="10">
        <v>9091</v>
      </c>
      <c r="P81" s="10">
        <v>8059</v>
      </c>
      <c r="Q81" s="10">
        <v>7568</v>
      </c>
      <c r="R81" s="10">
        <v>6710</v>
      </c>
      <c r="S81" s="10">
        <v>6080</v>
      </c>
      <c r="T81" s="10">
        <v>4481</v>
      </c>
      <c r="U81" s="10">
        <v>2853</v>
      </c>
      <c r="V81" s="10">
        <v>1279</v>
      </c>
      <c r="W81" s="10">
        <v>343</v>
      </c>
      <c r="X81" s="10">
        <v>47</v>
      </c>
      <c r="Y81" s="10">
        <v>655</v>
      </c>
      <c r="Z81" s="11">
        <f t="shared" si="5"/>
        <v>243928</v>
      </c>
    </row>
    <row r="82" spans="1:26" x14ac:dyDescent="0.2">
      <c r="A82" s="7">
        <v>2019</v>
      </c>
      <c r="B82" s="5" t="s">
        <v>14</v>
      </c>
      <c r="C82" s="10">
        <v>19633</v>
      </c>
      <c r="D82" s="10">
        <v>59221</v>
      </c>
      <c r="E82" s="10">
        <v>41418</v>
      </c>
      <c r="F82" s="10">
        <v>33424</v>
      </c>
      <c r="G82" s="10">
        <v>73095</v>
      </c>
      <c r="H82" s="10">
        <v>71082</v>
      </c>
      <c r="I82" s="10">
        <v>53299</v>
      </c>
      <c r="J82" s="10">
        <v>38592</v>
      </c>
      <c r="K82" s="10">
        <v>29897</v>
      </c>
      <c r="L82" s="10">
        <v>24811</v>
      </c>
      <c r="M82" s="10">
        <v>22657</v>
      </c>
      <c r="N82" s="10">
        <v>20331</v>
      </c>
      <c r="O82" s="10">
        <v>16848</v>
      </c>
      <c r="P82" s="10">
        <v>15099</v>
      </c>
      <c r="Q82" s="10">
        <v>13056</v>
      </c>
      <c r="R82" s="10">
        <v>11404</v>
      </c>
      <c r="S82" s="10">
        <v>9851</v>
      </c>
      <c r="T82" s="10">
        <v>7797</v>
      </c>
      <c r="U82" s="10">
        <v>5234</v>
      </c>
      <c r="V82" s="10">
        <v>2174</v>
      </c>
      <c r="W82" s="10">
        <v>799</v>
      </c>
      <c r="X82" s="10">
        <v>154</v>
      </c>
      <c r="Y82" s="10">
        <v>74</v>
      </c>
      <c r="Z82" s="11">
        <f t="shared" si="5"/>
        <v>569950</v>
      </c>
    </row>
    <row r="83" spans="1:26" x14ac:dyDescent="0.2">
      <c r="A83" s="7">
        <v>2019</v>
      </c>
      <c r="B83" s="5" t="s">
        <v>15</v>
      </c>
      <c r="C83" s="10">
        <v>43989</v>
      </c>
      <c r="D83" s="10">
        <v>81759</v>
      </c>
      <c r="E83" s="10">
        <v>58273</v>
      </c>
      <c r="F83" s="10">
        <v>46852</v>
      </c>
      <c r="G83" s="10">
        <v>134392</v>
      </c>
      <c r="H83" s="10">
        <v>153939</v>
      </c>
      <c r="I83" s="10">
        <v>125008</v>
      </c>
      <c r="J83" s="10">
        <v>80072</v>
      </c>
      <c r="K83" s="10">
        <v>58443</v>
      </c>
      <c r="L83" s="10">
        <v>45016</v>
      </c>
      <c r="M83" s="10">
        <v>40328</v>
      </c>
      <c r="N83" s="10">
        <v>36077</v>
      </c>
      <c r="O83" s="10">
        <v>30976</v>
      </c>
      <c r="P83" s="10">
        <v>24965</v>
      </c>
      <c r="Q83" s="10">
        <v>20307</v>
      </c>
      <c r="R83" s="10">
        <v>16286</v>
      </c>
      <c r="S83" s="10">
        <v>13605</v>
      </c>
      <c r="T83" s="10">
        <v>9880</v>
      </c>
      <c r="U83" s="10">
        <v>6717</v>
      </c>
      <c r="V83" s="10">
        <v>2652</v>
      </c>
      <c r="W83" s="10">
        <v>994</v>
      </c>
      <c r="X83" s="10">
        <v>170</v>
      </c>
      <c r="Y83" s="10">
        <v>426</v>
      </c>
      <c r="Z83" s="11">
        <f t="shared" si="5"/>
        <v>1031126</v>
      </c>
    </row>
    <row r="84" spans="1:26" x14ac:dyDescent="0.2">
      <c r="A84" s="7">
        <v>2019</v>
      </c>
      <c r="B84" s="5" t="s">
        <v>30</v>
      </c>
      <c r="C84" s="10">
        <v>9644</v>
      </c>
      <c r="D84" s="10">
        <v>18726</v>
      </c>
      <c r="E84" s="10">
        <v>15148</v>
      </c>
      <c r="F84" s="10">
        <v>13152</v>
      </c>
      <c r="G84" s="10">
        <v>29744</v>
      </c>
      <c r="H84" s="10">
        <v>29440</v>
      </c>
      <c r="I84" s="10">
        <v>24741</v>
      </c>
      <c r="J84" s="10">
        <v>17712</v>
      </c>
      <c r="K84" s="10">
        <v>13275</v>
      </c>
      <c r="L84" s="10">
        <v>10892</v>
      </c>
      <c r="M84" s="10">
        <v>9490</v>
      </c>
      <c r="N84" s="10">
        <v>8222</v>
      </c>
      <c r="O84" s="10">
        <v>7430</v>
      </c>
      <c r="P84" s="10">
        <v>6392</v>
      </c>
      <c r="Q84" s="10">
        <v>5754</v>
      </c>
      <c r="R84" s="10">
        <v>4938</v>
      </c>
      <c r="S84" s="10">
        <v>4066</v>
      </c>
      <c r="T84" s="10">
        <v>3138</v>
      </c>
      <c r="U84" s="10">
        <v>2086</v>
      </c>
      <c r="V84" s="10">
        <v>917</v>
      </c>
      <c r="W84" s="10">
        <v>336</v>
      </c>
      <c r="X84" s="10">
        <v>782</v>
      </c>
      <c r="Y84" s="10">
        <v>400</v>
      </c>
      <c r="Z84" s="11">
        <f t="shared" si="5"/>
        <v>236425</v>
      </c>
    </row>
    <row r="85" spans="1:26" x14ac:dyDescent="0.2">
      <c r="A85" s="7">
        <v>2019</v>
      </c>
      <c r="B85" s="5" t="s">
        <v>16</v>
      </c>
      <c r="C85" s="10">
        <v>8575</v>
      </c>
      <c r="D85" s="10">
        <v>18924</v>
      </c>
      <c r="E85" s="10">
        <v>14175</v>
      </c>
      <c r="F85" s="10">
        <v>10840</v>
      </c>
      <c r="G85" s="10">
        <v>18679</v>
      </c>
      <c r="H85" s="10">
        <v>19893</v>
      </c>
      <c r="I85" s="10">
        <v>17013</v>
      </c>
      <c r="J85" s="10">
        <v>11541</v>
      </c>
      <c r="K85" s="10">
        <v>8581</v>
      </c>
      <c r="L85" s="10">
        <v>6896</v>
      </c>
      <c r="M85" s="10">
        <v>6175</v>
      </c>
      <c r="N85" s="10">
        <v>5369</v>
      </c>
      <c r="O85" s="10">
        <v>4737</v>
      </c>
      <c r="P85" s="10">
        <v>4043</v>
      </c>
      <c r="Q85" s="10">
        <v>3361</v>
      </c>
      <c r="R85" s="10">
        <v>2691</v>
      </c>
      <c r="S85" s="10">
        <v>2229</v>
      </c>
      <c r="T85" s="10">
        <v>1631</v>
      </c>
      <c r="U85" s="10">
        <v>1081</v>
      </c>
      <c r="V85" s="10">
        <v>373</v>
      </c>
      <c r="W85" s="10">
        <v>167</v>
      </c>
      <c r="X85" s="10">
        <v>99</v>
      </c>
      <c r="Y85" s="10">
        <v>149</v>
      </c>
      <c r="Z85" s="11">
        <f t="shared" si="5"/>
        <v>167222</v>
      </c>
    </row>
    <row r="86" spans="1:26" x14ac:dyDescent="0.2">
      <c r="A86" s="7">
        <v>2019</v>
      </c>
      <c r="B86" s="5" t="s">
        <v>17</v>
      </c>
      <c r="C86" s="10">
        <v>2626</v>
      </c>
      <c r="D86" s="10">
        <v>6595</v>
      </c>
      <c r="E86" s="10">
        <v>4830</v>
      </c>
      <c r="F86" s="10">
        <v>3648</v>
      </c>
      <c r="G86" s="10">
        <v>7111</v>
      </c>
      <c r="H86" s="10">
        <v>7812</v>
      </c>
      <c r="I86" s="10">
        <v>6571</v>
      </c>
      <c r="J86" s="10">
        <v>4886</v>
      </c>
      <c r="K86" s="10">
        <v>4192</v>
      </c>
      <c r="L86" s="10">
        <v>3564</v>
      </c>
      <c r="M86" s="10">
        <v>3392</v>
      </c>
      <c r="N86" s="10">
        <v>2846</v>
      </c>
      <c r="O86" s="10">
        <v>2483</v>
      </c>
      <c r="P86" s="10">
        <v>2311</v>
      </c>
      <c r="Q86" s="10">
        <v>2062</v>
      </c>
      <c r="R86" s="10">
        <v>1705</v>
      </c>
      <c r="S86" s="10">
        <v>1496</v>
      </c>
      <c r="T86" s="10">
        <v>1095</v>
      </c>
      <c r="U86" s="10">
        <v>716</v>
      </c>
      <c r="V86" s="10">
        <v>312</v>
      </c>
      <c r="W86" s="10">
        <v>106</v>
      </c>
      <c r="X86" s="10">
        <v>423</v>
      </c>
      <c r="Y86" s="10">
        <v>31</v>
      </c>
      <c r="Z86" s="11">
        <f t="shared" si="5"/>
        <v>70813</v>
      </c>
    </row>
    <row r="87" spans="1:26" x14ac:dyDescent="0.2">
      <c r="A87" s="7">
        <v>2019</v>
      </c>
      <c r="B87" s="5" t="s">
        <v>18</v>
      </c>
      <c r="C87" s="10">
        <v>11452</v>
      </c>
      <c r="D87" s="10">
        <v>19849</v>
      </c>
      <c r="E87" s="10">
        <v>12481</v>
      </c>
      <c r="F87" s="10">
        <v>9873</v>
      </c>
      <c r="G87" s="10">
        <v>29269</v>
      </c>
      <c r="H87" s="10">
        <v>29134</v>
      </c>
      <c r="I87" s="10">
        <v>21807</v>
      </c>
      <c r="J87" s="10">
        <v>15254</v>
      </c>
      <c r="K87" s="10">
        <v>13001</v>
      </c>
      <c r="L87" s="10">
        <v>11346</v>
      </c>
      <c r="M87" s="10">
        <v>11109</v>
      </c>
      <c r="N87" s="10">
        <v>9735</v>
      </c>
      <c r="O87" s="10">
        <v>8088</v>
      </c>
      <c r="P87" s="10">
        <v>6432</v>
      </c>
      <c r="Q87" s="10">
        <v>4970</v>
      </c>
      <c r="R87" s="10">
        <v>4941</v>
      </c>
      <c r="S87" s="10">
        <v>4323</v>
      </c>
      <c r="T87" s="10">
        <v>3447</v>
      </c>
      <c r="U87" s="10">
        <v>2212</v>
      </c>
      <c r="V87" s="10">
        <v>1012</v>
      </c>
      <c r="W87" s="10">
        <v>291</v>
      </c>
      <c r="X87" s="10">
        <v>96</v>
      </c>
      <c r="Y87" s="10">
        <v>54</v>
      </c>
      <c r="Z87" s="11">
        <f t="shared" si="5"/>
        <v>230176</v>
      </c>
    </row>
    <row r="88" spans="1:26" x14ac:dyDescent="0.2">
      <c r="A88" s="7">
        <v>2019</v>
      </c>
      <c r="B88" s="5" t="s">
        <v>19</v>
      </c>
      <c r="C88" s="10">
        <v>7386</v>
      </c>
      <c r="D88" s="10">
        <v>14780</v>
      </c>
      <c r="E88" s="10">
        <v>11251</v>
      </c>
      <c r="F88" s="10">
        <v>9759</v>
      </c>
      <c r="G88" s="10">
        <v>22601</v>
      </c>
      <c r="H88" s="10">
        <v>26946</v>
      </c>
      <c r="I88" s="10">
        <v>22851</v>
      </c>
      <c r="J88" s="10">
        <v>14731</v>
      </c>
      <c r="K88" s="10">
        <v>10466</v>
      </c>
      <c r="L88" s="10">
        <v>7437</v>
      </c>
      <c r="M88" s="10">
        <v>6376</v>
      </c>
      <c r="N88" s="10">
        <v>5941</v>
      </c>
      <c r="O88" s="10">
        <v>5347</v>
      </c>
      <c r="P88" s="10">
        <v>4679</v>
      </c>
      <c r="Q88" s="10">
        <v>4333</v>
      </c>
      <c r="R88" s="10">
        <v>3630</v>
      </c>
      <c r="S88" s="10">
        <v>3131</v>
      </c>
      <c r="T88" s="10">
        <v>2472</v>
      </c>
      <c r="U88" s="10">
        <v>1513</v>
      </c>
      <c r="V88" s="10">
        <v>583</v>
      </c>
      <c r="W88" s="10">
        <v>247</v>
      </c>
      <c r="X88" s="10">
        <v>51</v>
      </c>
      <c r="Y88" s="10">
        <v>23</v>
      </c>
      <c r="Z88" s="11">
        <f t="shared" si="5"/>
        <v>186534</v>
      </c>
    </row>
    <row r="89" spans="1:26" x14ac:dyDescent="0.2">
      <c r="A89" s="7">
        <v>2019</v>
      </c>
      <c r="B89" s="5" t="s">
        <v>20</v>
      </c>
      <c r="C89" s="10">
        <v>17412</v>
      </c>
      <c r="D89" s="10">
        <v>42354</v>
      </c>
      <c r="E89" s="10">
        <v>31759</v>
      </c>
      <c r="F89" s="10">
        <v>23690</v>
      </c>
      <c r="G89" s="10">
        <v>52371</v>
      </c>
      <c r="H89" s="10">
        <v>58934</v>
      </c>
      <c r="I89" s="10">
        <v>49247</v>
      </c>
      <c r="J89" s="10">
        <v>32977</v>
      </c>
      <c r="K89" s="10">
        <v>26188</v>
      </c>
      <c r="L89" s="10">
        <v>21462</v>
      </c>
      <c r="M89" s="10">
        <v>19212</v>
      </c>
      <c r="N89" s="10">
        <v>17423</v>
      </c>
      <c r="O89" s="10">
        <v>14753</v>
      </c>
      <c r="P89" s="10">
        <v>13292</v>
      </c>
      <c r="Q89" s="10">
        <v>11443</v>
      </c>
      <c r="R89" s="10">
        <v>9310</v>
      </c>
      <c r="S89" s="10">
        <v>7893</v>
      </c>
      <c r="T89" s="10">
        <v>5767</v>
      </c>
      <c r="U89" s="10">
        <v>3797</v>
      </c>
      <c r="V89" s="10">
        <v>1418</v>
      </c>
      <c r="W89" s="10">
        <v>534</v>
      </c>
      <c r="X89" s="10">
        <v>82</v>
      </c>
      <c r="Y89" s="10">
        <v>43</v>
      </c>
      <c r="Z89" s="11">
        <f t="shared" si="5"/>
        <v>461361</v>
      </c>
    </row>
    <row r="90" spans="1:26" x14ac:dyDescent="0.2">
      <c r="A90" s="7">
        <v>2019</v>
      </c>
      <c r="B90" s="5" t="s">
        <v>31</v>
      </c>
      <c r="C90" s="10">
        <v>8211</v>
      </c>
      <c r="D90" s="10">
        <v>12605</v>
      </c>
      <c r="E90" s="10">
        <v>8223</v>
      </c>
      <c r="F90" s="10">
        <v>6140</v>
      </c>
      <c r="G90" s="10">
        <v>15052</v>
      </c>
      <c r="H90" s="10">
        <v>19785</v>
      </c>
      <c r="I90" s="10">
        <v>16292</v>
      </c>
      <c r="J90" s="10">
        <v>11225</v>
      </c>
      <c r="K90" s="10">
        <v>8122</v>
      </c>
      <c r="L90" s="10">
        <v>6263</v>
      </c>
      <c r="M90" s="10">
        <v>5350</v>
      </c>
      <c r="N90" s="10">
        <v>5107</v>
      </c>
      <c r="O90" s="10">
        <v>4363</v>
      </c>
      <c r="P90" s="10">
        <v>3626</v>
      </c>
      <c r="Q90" s="10">
        <v>2945</v>
      </c>
      <c r="R90" s="10">
        <v>2514</v>
      </c>
      <c r="S90" s="10">
        <v>2106</v>
      </c>
      <c r="T90" s="10">
        <v>1800</v>
      </c>
      <c r="U90" s="10">
        <v>1238</v>
      </c>
      <c r="V90" s="10">
        <v>539</v>
      </c>
      <c r="W90" s="10">
        <v>270</v>
      </c>
      <c r="X90" s="10">
        <v>32</v>
      </c>
      <c r="Y90" s="10">
        <v>0</v>
      </c>
      <c r="Z90" s="11">
        <f t="shared" si="5"/>
        <v>141808</v>
      </c>
    </row>
    <row r="91" spans="1:26" x14ac:dyDescent="0.2">
      <c r="A91" s="7">
        <v>2019</v>
      </c>
      <c r="B91" s="5" t="s">
        <v>21</v>
      </c>
      <c r="C91" s="10">
        <v>6336</v>
      </c>
      <c r="D91" s="10">
        <v>10584</v>
      </c>
      <c r="E91" s="10">
        <v>7248</v>
      </c>
      <c r="F91" s="10">
        <v>6035</v>
      </c>
      <c r="G91" s="10">
        <v>17655</v>
      </c>
      <c r="H91" s="10">
        <v>21587</v>
      </c>
      <c r="I91" s="10">
        <v>15953</v>
      </c>
      <c r="J91" s="10">
        <v>10781</v>
      </c>
      <c r="K91" s="10">
        <v>7920</v>
      </c>
      <c r="L91" s="10">
        <v>6485</v>
      </c>
      <c r="M91" s="10">
        <v>5350</v>
      </c>
      <c r="N91" s="10">
        <v>4658</v>
      </c>
      <c r="O91" s="10">
        <v>3700</v>
      </c>
      <c r="P91" s="10">
        <v>2791</v>
      </c>
      <c r="Q91" s="10">
        <v>2241</v>
      </c>
      <c r="R91" s="10">
        <v>1836</v>
      </c>
      <c r="S91" s="10">
        <v>1241</v>
      </c>
      <c r="T91" s="10">
        <v>758</v>
      </c>
      <c r="U91" s="10">
        <v>487</v>
      </c>
      <c r="V91" s="10">
        <v>176</v>
      </c>
      <c r="W91" s="10">
        <v>75</v>
      </c>
      <c r="X91" s="10">
        <v>47</v>
      </c>
      <c r="Y91" s="10">
        <v>69</v>
      </c>
      <c r="Z91" s="11">
        <f t="shared" si="5"/>
        <v>134013</v>
      </c>
    </row>
    <row r="92" spans="1:26" x14ac:dyDescent="0.2">
      <c r="A92" s="7">
        <v>2019</v>
      </c>
      <c r="B92" s="5" t="s">
        <v>58</v>
      </c>
      <c r="C92" s="10">
        <v>10953</v>
      </c>
      <c r="D92" s="10">
        <v>19926</v>
      </c>
      <c r="E92" s="10">
        <v>12132</v>
      </c>
      <c r="F92" s="10">
        <v>9431</v>
      </c>
      <c r="G92" s="10">
        <v>19421</v>
      </c>
      <c r="H92" s="10">
        <v>21310</v>
      </c>
      <c r="I92" s="10">
        <v>18357</v>
      </c>
      <c r="J92" s="10">
        <v>12697</v>
      </c>
      <c r="K92" s="10">
        <v>9604</v>
      </c>
      <c r="L92" s="10">
        <v>8055</v>
      </c>
      <c r="M92" s="10">
        <v>7003</v>
      </c>
      <c r="N92" s="10">
        <v>6250</v>
      </c>
      <c r="O92" s="10">
        <v>5872</v>
      </c>
      <c r="P92" s="10">
        <v>4968</v>
      </c>
      <c r="Q92" s="10">
        <v>4454</v>
      </c>
      <c r="R92" s="10">
        <v>3907</v>
      </c>
      <c r="S92" s="10">
        <v>3594</v>
      </c>
      <c r="T92" s="10">
        <v>2833</v>
      </c>
      <c r="U92" s="10">
        <v>1971</v>
      </c>
      <c r="V92" s="10">
        <v>923</v>
      </c>
      <c r="W92" s="10">
        <v>339</v>
      </c>
      <c r="X92" s="10">
        <v>66</v>
      </c>
      <c r="Y92" s="10">
        <v>97</v>
      </c>
      <c r="Z92" s="11">
        <f t="shared" si="5"/>
        <v>184163</v>
      </c>
    </row>
    <row r="93" spans="1:26" x14ac:dyDescent="0.2">
      <c r="A93" s="7">
        <v>2019</v>
      </c>
      <c r="B93" s="5" t="s">
        <v>22</v>
      </c>
      <c r="C93" s="10">
        <v>15553</v>
      </c>
      <c r="D93" s="10">
        <v>29249</v>
      </c>
      <c r="E93" s="10">
        <v>18432</v>
      </c>
      <c r="F93" s="10">
        <v>13797</v>
      </c>
      <c r="G93" s="10">
        <v>25096</v>
      </c>
      <c r="H93" s="10">
        <v>25359</v>
      </c>
      <c r="I93" s="10">
        <v>20702</v>
      </c>
      <c r="J93" s="10">
        <v>14694</v>
      </c>
      <c r="K93" s="10">
        <v>11905</v>
      </c>
      <c r="L93" s="10">
        <v>10811</v>
      </c>
      <c r="M93" s="10">
        <v>10507</v>
      </c>
      <c r="N93" s="10">
        <v>8627</v>
      </c>
      <c r="O93" s="10">
        <v>7590</v>
      </c>
      <c r="P93" s="10">
        <v>6329</v>
      </c>
      <c r="Q93" s="10">
        <v>5929</v>
      </c>
      <c r="R93" s="10">
        <v>5195</v>
      </c>
      <c r="S93" s="10">
        <v>4750</v>
      </c>
      <c r="T93" s="10">
        <v>3658</v>
      </c>
      <c r="U93" s="10">
        <v>2313</v>
      </c>
      <c r="V93" s="10">
        <v>777</v>
      </c>
      <c r="W93" s="10">
        <v>271</v>
      </c>
      <c r="X93" s="10">
        <v>46</v>
      </c>
      <c r="Y93" s="10">
        <v>3</v>
      </c>
      <c r="Z93" s="11">
        <f t="shared" si="5"/>
        <v>241593</v>
      </c>
    </row>
    <row r="94" spans="1:26" x14ac:dyDescent="0.2">
      <c r="A94" s="7">
        <v>2019</v>
      </c>
      <c r="B94" s="5" t="s">
        <v>23</v>
      </c>
      <c r="C94" s="10">
        <v>13602</v>
      </c>
      <c r="D94" s="10">
        <v>26972</v>
      </c>
      <c r="E94" s="10">
        <v>18168</v>
      </c>
      <c r="F94" s="10">
        <v>14264</v>
      </c>
      <c r="G94" s="10">
        <v>29766</v>
      </c>
      <c r="H94" s="10">
        <v>26640</v>
      </c>
      <c r="I94" s="10">
        <v>20191</v>
      </c>
      <c r="J94" s="10">
        <v>15221</v>
      </c>
      <c r="K94" s="10">
        <v>12991</v>
      </c>
      <c r="L94" s="10">
        <v>12017</v>
      </c>
      <c r="M94" s="10">
        <v>11438</v>
      </c>
      <c r="N94" s="10">
        <v>10309</v>
      </c>
      <c r="O94" s="10">
        <v>9023</v>
      </c>
      <c r="P94" s="10">
        <v>7418</v>
      </c>
      <c r="Q94" s="10">
        <v>5607</v>
      </c>
      <c r="R94" s="10">
        <v>4622</v>
      </c>
      <c r="S94" s="10">
        <v>3729</v>
      </c>
      <c r="T94" s="10">
        <v>2630</v>
      </c>
      <c r="U94" s="10">
        <v>1544</v>
      </c>
      <c r="V94" s="10">
        <v>579</v>
      </c>
      <c r="W94" s="10">
        <v>209</v>
      </c>
      <c r="X94" s="10">
        <v>98</v>
      </c>
      <c r="Y94" s="10">
        <v>80</v>
      </c>
      <c r="Z94" s="11">
        <f t="shared" si="5"/>
        <v>247118</v>
      </c>
    </row>
    <row r="95" spans="1:26" x14ac:dyDescent="0.2">
      <c r="A95" s="7">
        <v>2019</v>
      </c>
      <c r="B95" s="5" t="s">
        <v>24</v>
      </c>
      <c r="C95" s="10">
        <v>12417</v>
      </c>
      <c r="D95" s="10">
        <v>23661</v>
      </c>
      <c r="E95" s="10">
        <v>17212</v>
      </c>
      <c r="F95" s="10">
        <v>13429</v>
      </c>
      <c r="G95" s="10">
        <v>31623</v>
      </c>
      <c r="H95" s="10">
        <v>37123</v>
      </c>
      <c r="I95" s="10">
        <v>30925</v>
      </c>
      <c r="J95" s="10">
        <v>22851</v>
      </c>
      <c r="K95" s="10">
        <v>17678</v>
      </c>
      <c r="L95" s="10">
        <v>13917</v>
      </c>
      <c r="M95" s="10">
        <v>12318</v>
      </c>
      <c r="N95" s="10">
        <v>10788</v>
      </c>
      <c r="O95" s="10">
        <v>9822</v>
      </c>
      <c r="P95" s="10">
        <v>8753</v>
      </c>
      <c r="Q95" s="10">
        <v>7051</v>
      </c>
      <c r="R95" s="10">
        <v>5417</v>
      </c>
      <c r="S95" s="10">
        <v>4330</v>
      </c>
      <c r="T95" s="10">
        <v>3013</v>
      </c>
      <c r="U95" s="10">
        <v>1809</v>
      </c>
      <c r="V95" s="10">
        <v>737</v>
      </c>
      <c r="W95" s="10">
        <v>215</v>
      </c>
      <c r="X95" s="10">
        <v>707</v>
      </c>
      <c r="Y95" s="10">
        <v>624</v>
      </c>
      <c r="Z95" s="11">
        <f t="shared" si="5"/>
        <v>286420</v>
      </c>
    </row>
    <row r="96" spans="1:26" x14ac:dyDescent="0.2">
      <c r="A96" s="7">
        <v>2019</v>
      </c>
      <c r="B96" s="5" t="s">
        <v>25</v>
      </c>
      <c r="C96" s="10">
        <v>13007</v>
      </c>
      <c r="D96" s="10">
        <v>24399</v>
      </c>
      <c r="E96" s="10">
        <v>16601</v>
      </c>
      <c r="F96" s="10">
        <v>11945</v>
      </c>
      <c r="G96" s="10">
        <v>25163</v>
      </c>
      <c r="H96" s="10">
        <v>28707</v>
      </c>
      <c r="I96" s="10">
        <v>24017</v>
      </c>
      <c r="J96" s="10">
        <v>16937</v>
      </c>
      <c r="K96" s="10">
        <v>13532</v>
      </c>
      <c r="L96" s="10">
        <v>11994</v>
      </c>
      <c r="M96" s="10">
        <v>11416</v>
      </c>
      <c r="N96" s="10">
        <v>11742</v>
      </c>
      <c r="O96" s="10">
        <v>9281</v>
      </c>
      <c r="P96" s="10">
        <v>7624</v>
      </c>
      <c r="Q96" s="10">
        <v>6053</v>
      </c>
      <c r="R96" s="10">
        <v>5058</v>
      </c>
      <c r="S96" s="10">
        <v>4223</v>
      </c>
      <c r="T96" s="10">
        <v>3377</v>
      </c>
      <c r="U96" s="10">
        <v>2059</v>
      </c>
      <c r="V96" s="10">
        <v>935</v>
      </c>
      <c r="W96" s="10">
        <v>360</v>
      </c>
      <c r="X96" s="10">
        <v>48</v>
      </c>
      <c r="Y96" s="10">
        <v>3</v>
      </c>
      <c r="Z96" s="11">
        <f t="shared" si="5"/>
        <v>248481</v>
      </c>
    </row>
    <row r="97" spans="1:26" x14ac:dyDescent="0.2">
      <c r="A97" s="7">
        <v>2019</v>
      </c>
      <c r="B97" s="5" t="s">
        <v>26</v>
      </c>
      <c r="C97" s="10">
        <v>5029</v>
      </c>
      <c r="D97" s="10">
        <v>9335</v>
      </c>
      <c r="E97" s="10">
        <v>5788</v>
      </c>
      <c r="F97" s="10">
        <v>4953</v>
      </c>
      <c r="G97" s="10">
        <v>13426</v>
      </c>
      <c r="H97" s="10">
        <v>15879</v>
      </c>
      <c r="I97" s="10">
        <v>12548</v>
      </c>
      <c r="J97" s="10">
        <v>7886</v>
      </c>
      <c r="K97" s="10">
        <v>5975</v>
      </c>
      <c r="L97" s="10">
        <v>4525</v>
      </c>
      <c r="M97" s="10">
        <v>4033</v>
      </c>
      <c r="N97" s="10">
        <v>3456</v>
      </c>
      <c r="O97" s="10">
        <v>3003</v>
      </c>
      <c r="P97" s="10">
        <v>2463</v>
      </c>
      <c r="Q97" s="10">
        <v>2072</v>
      </c>
      <c r="R97" s="10">
        <v>1540</v>
      </c>
      <c r="S97" s="10">
        <v>1413</v>
      </c>
      <c r="T97" s="10">
        <v>1084</v>
      </c>
      <c r="U97" s="10">
        <v>744</v>
      </c>
      <c r="V97" s="10">
        <v>279</v>
      </c>
      <c r="W97" s="10">
        <v>111</v>
      </c>
      <c r="X97" s="10">
        <v>218</v>
      </c>
      <c r="Y97" s="10">
        <v>2</v>
      </c>
      <c r="Z97" s="11">
        <f t="shared" si="5"/>
        <v>105762</v>
      </c>
    </row>
    <row r="98" spans="1:26" x14ac:dyDescent="0.2">
      <c r="A98" s="7">
        <v>2019</v>
      </c>
      <c r="B98" s="5" t="s">
        <v>32</v>
      </c>
      <c r="C98" s="10">
        <v>20079</v>
      </c>
      <c r="D98" s="10">
        <v>41275</v>
      </c>
      <c r="E98" s="10">
        <v>33330</v>
      </c>
      <c r="F98" s="10">
        <v>27131</v>
      </c>
      <c r="G98" s="10">
        <v>66038</v>
      </c>
      <c r="H98" s="10">
        <v>69597</v>
      </c>
      <c r="I98" s="10">
        <v>56530</v>
      </c>
      <c r="J98" s="10">
        <v>40333</v>
      </c>
      <c r="K98" s="10">
        <v>31486</v>
      </c>
      <c r="L98" s="10">
        <v>25647</v>
      </c>
      <c r="M98" s="10">
        <v>23946</v>
      </c>
      <c r="N98" s="10">
        <v>22360</v>
      </c>
      <c r="O98" s="10">
        <v>19909</v>
      </c>
      <c r="P98" s="10">
        <v>16875</v>
      </c>
      <c r="Q98" s="10">
        <v>14778</v>
      </c>
      <c r="R98" s="10">
        <v>12210</v>
      </c>
      <c r="S98" s="10">
        <v>10311</v>
      </c>
      <c r="T98" s="10">
        <v>7206</v>
      </c>
      <c r="U98" s="10">
        <v>4481</v>
      </c>
      <c r="V98" s="10">
        <v>1612</v>
      </c>
      <c r="W98" s="10">
        <v>562</v>
      </c>
      <c r="X98" s="10">
        <v>157</v>
      </c>
      <c r="Y98" s="10">
        <v>75</v>
      </c>
      <c r="Z98" s="11">
        <f t="shared" si="5"/>
        <v>545928</v>
      </c>
    </row>
    <row r="99" spans="1:26" x14ac:dyDescent="0.2">
      <c r="A99" s="7">
        <v>2019</v>
      </c>
      <c r="B99" s="5" t="s">
        <v>27</v>
      </c>
      <c r="C99" s="10">
        <v>1966</v>
      </c>
      <c r="D99" s="10">
        <v>3470</v>
      </c>
      <c r="E99" s="10">
        <v>2316</v>
      </c>
      <c r="F99" s="10">
        <v>1930</v>
      </c>
      <c r="G99" s="10">
        <v>4842</v>
      </c>
      <c r="H99" s="10">
        <v>6358</v>
      </c>
      <c r="I99" s="10">
        <v>5348</v>
      </c>
      <c r="J99" s="10">
        <v>4022</v>
      </c>
      <c r="K99" s="10">
        <v>3260</v>
      </c>
      <c r="L99" s="10">
        <v>2637</v>
      </c>
      <c r="M99" s="10">
        <v>2471</v>
      </c>
      <c r="N99" s="10">
        <v>2093</v>
      </c>
      <c r="O99" s="10">
        <v>1978</v>
      </c>
      <c r="P99" s="10">
        <v>1846</v>
      </c>
      <c r="Q99" s="10">
        <v>1685</v>
      </c>
      <c r="R99" s="10">
        <v>1402</v>
      </c>
      <c r="S99" s="10">
        <v>951</v>
      </c>
      <c r="T99" s="10">
        <v>784</v>
      </c>
      <c r="U99" s="10">
        <v>467</v>
      </c>
      <c r="V99" s="10">
        <v>152</v>
      </c>
      <c r="W99" s="10">
        <v>53</v>
      </c>
      <c r="X99" s="10">
        <v>24</v>
      </c>
      <c r="Y99" s="10">
        <v>36</v>
      </c>
      <c r="Z99" s="11">
        <f t="shared" si="5"/>
        <v>50091</v>
      </c>
    </row>
    <row r="100" spans="1:26" x14ac:dyDescent="0.2">
      <c r="A100" s="7">
        <v>2019</v>
      </c>
      <c r="B100" s="5" t="s">
        <v>28</v>
      </c>
      <c r="C100" s="10">
        <v>8529</v>
      </c>
      <c r="D100" s="10">
        <v>22852</v>
      </c>
      <c r="E100" s="10">
        <v>15726</v>
      </c>
      <c r="F100" s="10">
        <v>11733</v>
      </c>
      <c r="G100" s="10">
        <v>23380</v>
      </c>
      <c r="H100" s="10">
        <v>22805</v>
      </c>
      <c r="I100" s="10">
        <v>19839</v>
      </c>
      <c r="J100" s="10">
        <v>15783</v>
      </c>
      <c r="K100" s="10">
        <v>12235</v>
      </c>
      <c r="L100" s="10">
        <v>11398</v>
      </c>
      <c r="M100" s="10">
        <v>10634</v>
      </c>
      <c r="N100" s="10">
        <v>9654</v>
      </c>
      <c r="O100" s="10">
        <v>8359</v>
      </c>
      <c r="P100" s="10">
        <v>6847</v>
      </c>
      <c r="Q100" s="10">
        <v>6126</v>
      </c>
      <c r="R100" s="10">
        <v>5643</v>
      </c>
      <c r="S100" s="10">
        <v>4903</v>
      </c>
      <c r="T100" s="10">
        <v>3930</v>
      </c>
      <c r="U100" s="10">
        <v>2552</v>
      </c>
      <c r="V100" s="10">
        <v>1094</v>
      </c>
      <c r="W100" s="10">
        <v>326</v>
      </c>
      <c r="X100" s="10">
        <v>49</v>
      </c>
      <c r="Y100" s="10">
        <v>2</v>
      </c>
      <c r="Z100" s="11">
        <f t="shared" si="5"/>
        <v>224399</v>
      </c>
    </row>
    <row r="101" spans="1:26" x14ac:dyDescent="0.2">
      <c r="A101" s="8">
        <v>2020</v>
      </c>
      <c r="B101" s="6" t="s">
        <v>2</v>
      </c>
      <c r="C101" s="9">
        <f>SUM(C102:C133)</f>
        <v>168229</v>
      </c>
      <c r="D101" s="9">
        <f t="shared" ref="D101:Y101" si="6">SUM(D102:D133)</f>
        <v>312795</v>
      </c>
      <c r="E101" s="9">
        <f t="shared" si="6"/>
        <v>247788</v>
      </c>
      <c r="F101" s="9">
        <f t="shared" si="6"/>
        <v>217705</v>
      </c>
      <c r="G101" s="9">
        <f t="shared" si="6"/>
        <v>666016</v>
      </c>
      <c r="H101" s="9">
        <f t="shared" si="6"/>
        <v>773448</v>
      </c>
      <c r="I101" s="9">
        <f t="shared" si="6"/>
        <v>638949</v>
      </c>
      <c r="J101" s="9">
        <f t="shared" si="6"/>
        <v>445347</v>
      </c>
      <c r="K101" s="9">
        <f t="shared" si="6"/>
        <v>328807</v>
      </c>
      <c r="L101" s="9">
        <f t="shared" si="6"/>
        <v>261866</v>
      </c>
      <c r="M101" s="9">
        <f t="shared" si="6"/>
        <v>244445</v>
      </c>
      <c r="N101" s="9">
        <f t="shared" si="6"/>
        <v>215751</v>
      </c>
      <c r="O101" s="9">
        <f t="shared" si="6"/>
        <v>186150</v>
      </c>
      <c r="P101" s="9">
        <f t="shared" si="6"/>
        <v>156362</v>
      </c>
      <c r="Q101" s="9">
        <f t="shared" si="6"/>
        <v>125211</v>
      </c>
      <c r="R101" s="9">
        <f t="shared" si="6"/>
        <v>100329</v>
      </c>
      <c r="S101" s="9">
        <f t="shared" si="6"/>
        <v>78780</v>
      </c>
      <c r="T101" s="9">
        <f t="shared" si="6"/>
        <v>56888</v>
      </c>
      <c r="U101" s="9">
        <f t="shared" si="6"/>
        <v>34986</v>
      </c>
      <c r="V101" s="9">
        <f t="shared" si="6"/>
        <v>13842</v>
      </c>
      <c r="W101" s="9">
        <f t="shared" si="6"/>
        <v>4721</v>
      </c>
      <c r="X101" s="9">
        <f t="shared" si="6"/>
        <v>3321</v>
      </c>
      <c r="Y101" s="9">
        <f t="shared" si="6"/>
        <v>3067</v>
      </c>
      <c r="Z101" s="9">
        <f>SUM(C101:Y101)</f>
        <v>5284803</v>
      </c>
    </row>
    <row r="102" spans="1:26" x14ac:dyDescent="0.2">
      <c r="A102" s="7">
        <v>2020</v>
      </c>
      <c r="B102" s="5" t="s">
        <v>3</v>
      </c>
      <c r="C102" s="10">
        <v>2395</v>
      </c>
      <c r="D102" s="10">
        <v>4780</v>
      </c>
      <c r="E102" s="10">
        <v>3467</v>
      </c>
      <c r="F102" s="10">
        <v>3311</v>
      </c>
      <c r="G102" s="10">
        <v>14354</v>
      </c>
      <c r="H102" s="10">
        <v>14258</v>
      </c>
      <c r="I102" s="10">
        <v>10823</v>
      </c>
      <c r="J102" s="10">
        <v>7296</v>
      </c>
      <c r="K102" s="10">
        <v>5342</v>
      </c>
      <c r="L102" s="10">
        <v>4321</v>
      </c>
      <c r="M102" s="10">
        <v>4043</v>
      </c>
      <c r="N102" s="10">
        <v>3393</v>
      </c>
      <c r="O102" s="10">
        <v>2884</v>
      </c>
      <c r="P102" s="10">
        <v>2190</v>
      </c>
      <c r="Q102" s="10">
        <v>1865</v>
      </c>
      <c r="R102" s="10">
        <v>1538</v>
      </c>
      <c r="S102" s="10">
        <v>1336</v>
      </c>
      <c r="T102" s="10">
        <v>856</v>
      </c>
      <c r="U102" s="10">
        <v>563</v>
      </c>
      <c r="V102" s="10">
        <v>233</v>
      </c>
      <c r="W102" s="10">
        <v>96</v>
      </c>
      <c r="X102" s="10">
        <v>2</v>
      </c>
      <c r="Y102" s="10">
        <v>2</v>
      </c>
      <c r="Z102" s="10">
        <f t="shared" ref="Z102:Z133" si="7">SUM(C102:Y102)</f>
        <v>89348</v>
      </c>
    </row>
    <row r="103" spans="1:26" x14ac:dyDescent="0.2">
      <c r="A103" s="7">
        <v>2020</v>
      </c>
      <c r="B103" s="5" t="s">
        <v>4</v>
      </c>
      <c r="C103" s="10">
        <v>3596</v>
      </c>
      <c r="D103" s="10">
        <v>5384</v>
      </c>
      <c r="E103" s="10">
        <v>3631</v>
      </c>
      <c r="F103" s="10">
        <v>3040</v>
      </c>
      <c r="G103" s="10">
        <v>10218</v>
      </c>
      <c r="H103" s="10">
        <v>14509</v>
      </c>
      <c r="I103" s="10">
        <v>10996</v>
      </c>
      <c r="J103" s="10">
        <v>8205</v>
      </c>
      <c r="K103" s="10">
        <v>6740</v>
      </c>
      <c r="L103" s="10">
        <v>6547</v>
      </c>
      <c r="M103" s="10">
        <v>6385</v>
      </c>
      <c r="N103" s="10">
        <v>5986</v>
      </c>
      <c r="O103" s="10">
        <v>5156</v>
      </c>
      <c r="P103" s="10">
        <v>4442</v>
      </c>
      <c r="Q103" s="10">
        <v>3304</v>
      </c>
      <c r="R103" s="10">
        <v>2428</v>
      </c>
      <c r="S103" s="10">
        <v>1818</v>
      </c>
      <c r="T103" s="10">
        <v>1177</v>
      </c>
      <c r="U103" s="10">
        <v>719</v>
      </c>
      <c r="V103" s="10">
        <v>230</v>
      </c>
      <c r="W103" s="10">
        <v>74</v>
      </c>
      <c r="X103" s="10">
        <v>56</v>
      </c>
      <c r="Y103" s="10">
        <v>54</v>
      </c>
      <c r="Z103" s="10">
        <f t="shared" si="7"/>
        <v>104695</v>
      </c>
    </row>
    <row r="104" spans="1:26" x14ac:dyDescent="0.2">
      <c r="A104" s="7">
        <v>2020</v>
      </c>
      <c r="B104" s="5" t="s">
        <v>5</v>
      </c>
      <c r="C104" s="10">
        <v>1413</v>
      </c>
      <c r="D104" s="10">
        <v>2538</v>
      </c>
      <c r="E104" s="10">
        <v>2032</v>
      </c>
      <c r="F104" s="10">
        <v>1573</v>
      </c>
      <c r="G104" s="10">
        <v>3620</v>
      </c>
      <c r="H104" s="10">
        <v>5182</v>
      </c>
      <c r="I104" s="10">
        <v>4114</v>
      </c>
      <c r="J104" s="10">
        <v>3209</v>
      </c>
      <c r="K104" s="10">
        <v>2721</v>
      </c>
      <c r="L104" s="10">
        <v>2471</v>
      </c>
      <c r="M104" s="10">
        <v>2456</v>
      </c>
      <c r="N104" s="10">
        <v>2016</v>
      </c>
      <c r="O104" s="10">
        <v>1548</v>
      </c>
      <c r="P104" s="10">
        <v>1269</v>
      </c>
      <c r="Q104" s="10">
        <v>869</v>
      </c>
      <c r="R104" s="10">
        <v>591</v>
      </c>
      <c r="S104" s="10">
        <v>517</v>
      </c>
      <c r="T104" s="10">
        <v>344</v>
      </c>
      <c r="U104" s="10">
        <v>190</v>
      </c>
      <c r="V104" s="10">
        <v>59</v>
      </c>
      <c r="W104" s="10">
        <v>30</v>
      </c>
      <c r="X104" s="10">
        <v>11</v>
      </c>
      <c r="Y104" s="10">
        <v>0</v>
      </c>
      <c r="Z104" s="10">
        <f t="shared" si="7"/>
        <v>38773</v>
      </c>
    </row>
    <row r="105" spans="1:26" x14ac:dyDescent="0.2">
      <c r="A105" s="7">
        <v>2020</v>
      </c>
      <c r="B105" s="5" t="s">
        <v>6</v>
      </c>
      <c r="C105" s="10">
        <v>1439</v>
      </c>
      <c r="D105" s="10">
        <v>2511</v>
      </c>
      <c r="E105" s="10">
        <v>1832</v>
      </c>
      <c r="F105" s="10">
        <v>1631</v>
      </c>
      <c r="G105" s="10">
        <v>5881</v>
      </c>
      <c r="H105" s="10">
        <v>8235</v>
      </c>
      <c r="I105" s="10">
        <v>6799</v>
      </c>
      <c r="J105" s="10">
        <v>4812</v>
      </c>
      <c r="K105" s="10">
        <v>3401</v>
      </c>
      <c r="L105" s="10">
        <v>2476</v>
      </c>
      <c r="M105" s="10">
        <v>2258</v>
      </c>
      <c r="N105" s="10">
        <v>1808</v>
      </c>
      <c r="O105" s="10">
        <v>1585</v>
      </c>
      <c r="P105" s="10">
        <v>1312</v>
      </c>
      <c r="Q105" s="10">
        <v>1116</v>
      </c>
      <c r="R105" s="10">
        <v>877</v>
      </c>
      <c r="S105" s="10">
        <v>583</v>
      </c>
      <c r="T105" s="10">
        <v>441</v>
      </c>
      <c r="U105" s="10">
        <v>259</v>
      </c>
      <c r="V105" s="10">
        <v>113</v>
      </c>
      <c r="W105" s="10">
        <v>28</v>
      </c>
      <c r="X105" s="10">
        <v>50</v>
      </c>
      <c r="Y105" s="10">
        <v>54</v>
      </c>
      <c r="Z105" s="10">
        <f t="shared" si="7"/>
        <v>49501</v>
      </c>
    </row>
    <row r="106" spans="1:26" x14ac:dyDescent="0.2">
      <c r="A106" s="7">
        <v>2020</v>
      </c>
      <c r="B106" s="5" t="s">
        <v>29</v>
      </c>
      <c r="C106" s="10">
        <v>1662</v>
      </c>
      <c r="D106" s="10">
        <v>3626</v>
      </c>
      <c r="E106" s="10">
        <v>2654</v>
      </c>
      <c r="F106" s="10">
        <v>2264</v>
      </c>
      <c r="G106" s="10">
        <v>9605</v>
      </c>
      <c r="H106" s="10">
        <v>8665</v>
      </c>
      <c r="I106" s="10">
        <v>5912</v>
      </c>
      <c r="J106" s="10">
        <v>3781</v>
      </c>
      <c r="K106" s="10">
        <v>2952</v>
      </c>
      <c r="L106" s="10">
        <v>2383</v>
      </c>
      <c r="M106" s="10">
        <v>2239</v>
      </c>
      <c r="N106" s="10">
        <v>1879</v>
      </c>
      <c r="O106" s="10">
        <v>1515</v>
      </c>
      <c r="P106" s="10">
        <v>1098</v>
      </c>
      <c r="Q106" s="10">
        <v>809</v>
      </c>
      <c r="R106" s="10">
        <v>698</v>
      </c>
      <c r="S106" s="10">
        <v>537</v>
      </c>
      <c r="T106" s="10">
        <v>432</v>
      </c>
      <c r="U106" s="10">
        <v>215</v>
      </c>
      <c r="V106" s="10">
        <v>95</v>
      </c>
      <c r="W106" s="10">
        <v>20</v>
      </c>
      <c r="X106" s="10">
        <v>39</v>
      </c>
      <c r="Y106" s="10">
        <v>94</v>
      </c>
      <c r="Z106" s="10">
        <f t="shared" si="7"/>
        <v>53174</v>
      </c>
    </row>
    <row r="107" spans="1:26" x14ac:dyDescent="0.2">
      <c r="A107" s="7">
        <v>2020</v>
      </c>
      <c r="B107" s="5" t="s">
        <v>7</v>
      </c>
      <c r="C107" s="10">
        <v>2091</v>
      </c>
      <c r="D107" s="10">
        <v>3491</v>
      </c>
      <c r="E107" s="10">
        <v>3088</v>
      </c>
      <c r="F107" s="10">
        <v>2712</v>
      </c>
      <c r="G107" s="10">
        <v>7730</v>
      </c>
      <c r="H107" s="10">
        <v>8238</v>
      </c>
      <c r="I107" s="10">
        <v>7092</v>
      </c>
      <c r="J107" s="10">
        <v>4956</v>
      </c>
      <c r="K107" s="10">
        <v>3997</v>
      </c>
      <c r="L107" s="10">
        <v>3639</v>
      </c>
      <c r="M107" s="10">
        <v>3227</v>
      </c>
      <c r="N107" s="10">
        <v>2650</v>
      </c>
      <c r="O107" s="10">
        <v>2329</v>
      </c>
      <c r="P107" s="10">
        <v>2058</v>
      </c>
      <c r="Q107" s="10">
        <v>1401</v>
      </c>
      <c r="R107" s="10">
        <v>1195</v>
      </c>
      <c r="S107" s="10">
        <v>1070</v>
      </c>
      <c r="T107" s="10">
        <v>656</v>
      </c>
      <c r="U107" s="10">
        <v>394</v>
      </c>
      <c r="V107" s="10">
        <v>189</v>
      </c>
      <c r="W107" s="10">
        <v>55</v>
      </c>
      <c r="X107" s="10">
        <v>22</v>
      </c>
      <c r="Y107" s="10">
        <v>3</v>
      </c>
      <c r="Z107" s="10">
        <f t="shared" si="7"/>
        <v>62283</v>
      </c>
    </row>
    <row r="108" spans="1:26" x14ac:dyDescent="0.2">
      <c r="A108" s="7">
        <v>2020</v>
      </c>
      <c r="B108" s="5" t="s">
        <v>8</v>
      </c>
      <c r="C108" s="10">
        <v>5035</v>
      </c>
      <c r="D108" s="10">
        <v>6859</v>
      </c>
      <c r="E108" s="10">
        <v>4991</v>
      </c>
      <c r="F108" s="10">
        <v>4947</v>
      </c>
      <c r="G108" s="10">
        <v>19491</v>
      </c>
      <c r="H108" s="10">
        <v>26652</v>
      </c>
      <c r="I108" s="10">
        <v>21626</v>
      </c>
      <c r="J108" s="10">
        <v>14975</v>
      </c>
      <c r="K108" s="10">
        <v>10689</v>
      </c>
      <c r="L108" s="10">
        <v>7212</v>
      </c>
      <c r="M108" s="10">
        <v>5888</v>
      </c>
      <c r="N108" s="10">
        <v>5323</v>
      </c>
      <c r="O108" s="10">
        <v>4793</v>
      </c>
      <c r="P108" s="10">
        <v>4198</v>
      </c>
      <c r="Q108" s="10">
        <v>3428</v>
      </c>
      <c r="R108" s="10">
        <v>2750</v>
      </c>
      <c r="S108" s="10">
        <v>2179</v>
      </c>
      <c r="T108" s="10">
        <v>1469</v>
      </c>
      <c r="U108" s="10">
        <v>828</v>
      </c>
      <c r="V108" s="10">
        <v>337</v>
      </c>
      <c r="W108" s="10">
        <v>82</v>
      </c>
      <c r="X108" s="10">
        <v>137</v>
      </c>
      <c r="Y108" s="10">
        <v>817</v>
      </c>
      <c r="Z108" s="10">
        <f t="shared" si="7"/>
        <v>154706</v>
      </c>
    </row>
    <row r="109" spans="1:26" x14ac:dyDescent="0.2">
      <c r="A109" s="7">
        <v>2020</v>
      </c>
      <c r="B109" s="5" t="s">
        <v>9</v>
      </c>
      <c r="C109" s="10">
        <v>3547</v>
      </c>
      <c r="D109" s="10">
        <v>6902</v>
      </c>
      <c r="E109" s="10">
        <v>5483</v>
      </c>
      <c r="F109" s="10">
        <v>5218</v>
      </c>
      <c r="G109" s="10">
        <v>15194</v>
      </c>
      <c r="H109" s="10">
        <v>15839</v>
      </c>
      <c r="I109" s="10">
        <v>12150</v>
      </c>
      <c r="J109" s="10">
        <v>9023</v>
      </c>
      <c r="K109" s="10">
        <v>6788</v>
      </c>
      <c r="L109" s="10">
        <v>5724</v>
      </c>
      <c r="M109" s="10">
        <v>5880</v>
      </c>
      <c r="N109" s="10">
        <v>5347</v>
      </c>
      <c r="O109" s="10">
        <v>4399</v>
      </c>
      <c r="P109" s="10">
        <v>3598</v>
      </c>
      <c r="Q109" s="10">
        <v>2757</v>
      </c>
      <c r="R109" s="10">
        <v>2436</v>
      </c>
      <c r="S109" s="10">
        <v>2094</v>
      </c>
      <c r="T109" s="10">
        <v>1609</v>
      </c>
      <c r="U109" s="10">
        <v>894</v>
      </c>
      <c r="V109" s="10">
        <v>323</v>
      </c>
      <c r="W109" s="10">
        <v>82</v>
      </c>
      <c r="X109" s="10">
        <v>126</v>
      </c>
      <c r="Y109" s="10">
        <v>154</v>
      </c>
      <c r="Z109" s="10">
        <f t="shared" si="7"/>
        <v>115567</v>
      </c>
    </row>
    <row r="110" spans="1:26" x14ac:dyDescent="0.2">
      <c r="A110" s="7">
        <v>2020</v>
      </c>
      <c r="B110" s="5" t="s">
        <v>59</v>
      </c>
      <c r="C110" s="10">
        <v>21715</v>
      </c>
      <c r="D110" s="10">
        <v>37864</v>
      </c>
      <c r="E110" s="10">
        <v>30064</v>
      </c>
      <c r="F110" s="10">
        <v>26251</v>
      </c>
      <c r="G110" s="10">
        <v>58695</v>
      </c>
      <c r="H110" s="10">
        <v>74142</v>
      </c>
      <c r="I110" s="10">
        <v>68254</v>
      </c>
      <c r="J110" s="10">
        <v>52410</v>
      </c>
      <c r="K110" s="10">
        <v>41554</v>
      </c>
      <c r="L110" s="10">
        <v>35912</v>
      </c>
      <c r="M110" s="10">
        <v>36197</v>
      </c>
      <c r="N110" s="10">
        <v>31997</v>
      </c>
      <c r="O110" s="10">
        <v>27610</v>
      </c>
      <c r="P110" s="10">
        <v>23041</v>
      </c>
      <c r="Q110" s="10">
        <v>16893</v>
      </c>
      <c r="R110" s="10">
        <v>12522</v>
      </c>
      <c r="S110" s="10">
        <v>8781</v>
      </c>
      <c r="T110" s="10">
        <v>5656</v>
      </c>
      <c r="U110" s="10">
        <v>3292</v>
      </c>
      <c r="V110" s="10">
        <v>1229</v>
      </c>
      <c r="W110" s="10">
        <v>394</v>
      </c>
      <c r="X110" s="10">
        <v>70</v>
      </c>
      <c r="Y110" s="10">
        <v>4</v>
      </c>
      <c r="Z110" s="10">
        <f t="shared" si="7"/>
        <v>614547</v>
      </c>
    </row>
    <row r="111" spans="1:26" x14ac:dyDescent="0.2">
      <c r="A111" s="7">
        <v>2020</v>
      </c>
      <c r="B111" s="5" t="s">
        <v>10</v>
      </c>
      <c r="C111" s="10">
        <v>4590</v>
      </c>
      <c r="D111" s="10">
        <v>8503</v>
      </c>
      <c r="E111" s="10">
        <v>6714</v>
      </c>
      <c r="F111" s="10">
        <v>5561</v>
      </c>
      <c r="G111" s="10">
        <v>18152</v>
      </c>
      <c r="H111" s="10">
        <v>18631</v>
      </c>
      <c r="I111" s="10">
        <v>14129</v>
      </c>
      <c r="J111" s="10">
        <v>9644</v>
      </c>
      <c r="K111" s="10">
        <v>7100</v>
      </c>
      <c r="L111" s="10">
        <v>5861</v>
      </c>
      <c r="M111" s="10">
        <v>5247</v>
      </c>
      <c r="N111" s="10">
        <v>4517</v>
      </c>
      <c r="O111" s="10">
        <v>3911</v>
      </c>
      <c r="P111" s="10">
        <v>3102</v>
      </c>
      <c r="Q111" s="10">
        <v>2697</v>
      </c>
      <c r="R111" s="10">
        <v>2275</v>
      </c>
      <c r="S111" s="10">
        <v>1952</v>
      </c>
      <c r="T111" s="10">
        <v>1378</v>
      </c>
      <c r="U111" s="10">
        <v>806</v>
      </c>
      <c r="V111" s="10">
        <v>247</v>
      </c>
      <c r="W111" s="10">
        <v>68</v>
      </c>
      <c r="X111" s="10">
        <v>88</v>
      </c>
      <c r="Y111" s="10">
        <v>49</v>
      </c>
      <c r="Z111" s="10">
        <f t="shared" si="7"/>
        <v>125222</v>
      </c>
    </row>
    <row r="112" spans="1:26" x14ac:dyDescent="0.2">
      <c r="A112" s="7">
        <v>2020</v>
      </c>
      <c r="B112" s="5" t="s">
        <v>11</v>
      </c>
      <c r="C112" s="10">
        <v>20047</v>
      </c>
      <c r="D112" s="10">
        <v>42430</v>
      </c>
      <c r="E112" s="10">
        <v>32474</v>
      </c>
      <c r="F112" s="10">
        <v>27186</v>
      </c>
      <c r="G112" s="10">
        <v>72940</v>
      </c>
      <c r="H112" s="10">
        <v>75755</v>
      </c>
      <c r="I112" s="10">
        <v>61735</v>
      </c>
      <c r="J112" s="10">
        <v>42789</v>
      </c>
      <c r="K112" s="10">
        <v>31110</v>
      </c>
      <c r="L112" s="10">
        <v>24999</v>
      </c>
      <c r="M112" s="10">
        <v>22684</v>
      </c>
      <c r="N112" s="10">
        <v>20052</v>
      </c>
      <c r="O112" s="10">
        <v>17282</v>
      </c>
      <c r="P112" s="10">
        <v>14409</v>
      </c>
      <c r="Q112" s="10">
        <v>12164</v>
      </c>
      <c r="R112" s="10">
        <v>9729</v>
      </c>
      <c r="S112" s="10">
        <v>7560</v>
      </c>
      <c r="T112" s="10">
        <v>5677</v>
      </c>
      <c r="U112" s="10">
        <v>3879</v>
      </c>
      <c r="V112" s="10">
        <v>1554</v>
      </c>
      <c r="W112" s="10">
        <v>496</v>
      </c>
      <c r="X112" s="10">
        <v>67</v>
      </c>
      <c r="Y112" s="10">
        <v>40</v>
      </c>
      <c r="Z112" s="10">
        <f t="shared" si="7"/>
        <v>547058</v>
      </c>
    </row>
    <row r="113" spans="1:26" x14ac:dyDescent="0.2">
      <c r="A113" s="7">
        <v>2020</v>
      </c>
      <c r="B113" s="5" t="s">
        <v>12</v>
      </c>
      <c r="C113" s="10">
        <v>3226</v>
      </c>
      <c r="D113" s="10">
        <v>5007</v>
      </c>
      <c r="E113" s="10">
        <v>4537</v>
      </c>
      <c r="F113" s="10">
        <v>4643</v>
      </c>
      <c r="G113" s="10">
        <v>15075</v>
      </c>
      <c r="H113" s="10">
        <v>18575</v>
      </c>
      <c r="I113" s="10">
        <v>15821</v>
      </c>
      <c r="J113" s="10">
        <v>10025</v>
      </c>
      <c r="K113" s="10">
        <v>6859</v>
      </c>
      <c r="L113" s="10">
        <v>4626</v>
      </c>
      <c r="M113" s="10">
        <v>3740</v>
      </c>
      <c r="N113" s="10">
        <v>3311</v>
      </c>
      <c r="O113" s="10">
        <v>2915</v>
      </c>
      <c r="P113" s="10">
        <v>2632</v>
      </c>
      <c r="Q113" s="10">
        <v>2240</v>
      </c>
      <c r="R113" s="10">
        <v>1701</v>
      </c>
      <c r="S113" s="10">
        <v>1287</v>
      </c>
      <c r="T113" s="10">
        <v>1140</v>
      </c>
      <c r="U113" s="10">
        <v>752</v>
      </c>
      <c r="V113" s="10">
        <v>273</v>
      </c>
      <c r="W113" s="10">
        <v>98</v>
      </c>
      <c r="X113" s="10">
        <v>180</v>
      </c>
      <c r="Y113" s="10">
        <v>127</v>
      </c>
      <c r="Z113" s="10">
        <f t="shared" si="7"/>
        <v>108790</v>
      </c>
    </row>
    <row r="114" spans="1:26" x14ac:dyDescent="0.2">
      <c r="A114" s="7">
        <v>2020</v>
      </c>
      <c r="B114" s="5" t="s">
        <v>13</v>
      </c>
      <c r="C114" s="10">
        <v>1847</v>
      </c>
      <c r="D114" s="10">
        <v>3605</v>
      </c>
      <c r="E114" s="10">
        <v>3283</v>
      </c>
      <c r="F114" s="10">
        <v>3322</v>
      </c>
      <c r="G114" s="10">
        <v>14676</v>
      </c>
      <c r="H114" s="10">
        <v>18110</v>
      </c>
      <c r="I114" s="10">
        <v>16376</v>
      </c>
      <c r="J114" s="10">
        <v>11006</v>
      </c>
      <c r="K114" s="10">
        <v>8049</v>
      </c>
      <c r="L114" s="10">
        <v>6076</v>
      </c>
      <c r="M114" s="10">
        <v>5675</v>
      </c>
      <c r="N114" s="10">
        <v>4952</v>
      </c>
      <c r="O114" s="10">
        <v>4544</v>
      </c>
      <c r="P114" s="10">
        <v>4145</v>
      </c>
      <c r="Q114" s="10">
        <v>3419</v>
      </c>
      <c r="R114" s="10">
        <v>2757</v>
      </c>
      <c r="S114" s="10">
        <v>2461</v>
      </c>
      <c r="T114" s="10">
        <v>1783</v>
      </c>
      <c r="U114" s="10">
        <v>1121</v>
      </c>
      <c r="V114" s="10">
        <v>452</v>
      </c>
      <c r="W114" s="10">
        <v>179</v>
      </c>
      <c r="X114" s="10">
        <v>24</v>
      </c>
      <c r="Y114" s="10">
        <v>129</v>
      </c>
      <c r="Z114" s="10">
        <f t="shared" si="7"/>
        <v>117991</v>
      </c>
    </row>
    <row r="115" spans="1:26" x14ac:dyDescent="0.2">
      <c r="A115" s="7">
        <v>2020</v>
      </c>
      <c r="B115" s="5" t="s">
        <v>14</v>
      </c>
      <c r="C115" s="10">
        <v>6293</v>
      </c>
      <c r="D115" s="10">
        <v>22749</v>
      </c>
      <c r="E115" s="10">
        <v>18114</v>
      </c>
      <c r="F115" s="10">
        <v>15754</v>
      </c>
      <c r="G115" s="10">
        <v>49883</v>
      </c>
      <c r="H115" s="10">
        <v>53125</v>
      </c>
      <c r="I115" s="10">
        <v>39721</v>
      </c>
      <c r="J115" s="10">
        <v>27927</v>
      </c>
      <c r="K115" s="10">
        <v>20602</v>
      </c>
      <c r="L115" s="10">
        <v>16029</v>
      </c>
      <c r="M115" s="10">
        <v>14863</v>
      </c>
      <c r="N115" s="10">
        <v>12865</v>
      </c>
      <c r="O115" s="10">
        <v>11043</v>
      </c>
      <c r="P115" s="10">
        <v>9404</v>
      </c>
      <c r="Q115" s="10">
        <v>7799</v>
      </c>
      <c r="R115" s="10">
        <v>6684</v>
      </c>
      <c r="S115" s="10">
        <v>5567</v>
      </c>
      <c r="T115" s="10">
        <v>4059</v>
      </c>
      <c r="U115" s="10">
        <v>2533</v>
      </c>
      <c r="V115" s="10">
        <v>1188</v>
      </c>
      <c r="W115" s="10">
        <v>353</v>
      </c>
      <c r="X115" s="10">
        <v>283</v>
      </c>
      <c r="Y115" s="10">
        <v>50</v>
      </c>
      <c r="Z115" s="10">
        <f t="shared" si="7"/>
        <v>346888</v>
      </c>
    </row>
    <row r="116" spans="1:26" x14ac:dyDescent="0.2">
      <c r="A116" s="7">
        <v>2020</v>
      </c>
      <c r="B116" s="5" t="s">
        <v>15</v>
      </c>
      <c r="C116" s="10">
        <v>16925</v>
      </c>
      <c r="D116" s="10">
        <v>26245</v>
      </c>
      <c r="E116" s="10">
        <v>20634</v>
      </c>
      <c r="F116" s="10">
        <v>19911</v>
      </c>
      <c r="G116" s="10">
        <v>85725</v>
      </c>
      <c r="H116" s="10">
        <v>102624</v>
      </c>
      <c r="I116" s="10">
        <v>84555</v>
      </c>
      <c r="J116" s="10">
        <v>53704</v>
      </c>
      <c r="K116" s="10">
        <v>37354</v>
      </c>
      <c r="L116" s="10">
        <v>27046</v>
      </c>
      <c r="M116" s="10">
        <v>24725</v>
      </c>
      <c r="N116" s="10">
        <v>22290</v>
      </c>
      <c r="O116" s="10">
        <v>18963</v>
      </c>
      <c r="P116" s="10">
        <v>15281</v>
      </c>
      <c r="Q116" s="10">
        <v>11949</v>
      </c>
      <c r="R116" s="10">
        <v>9267</v>
      </c>
      <c r="S116" s="10">
        <v>6978</v>
      </c>
      <c r="T116" s="10">
        <v>4974</v>
      </c>
      <c r="U116" s="10">
        <v>3180</v>
      </c>
      <c r="V116" s="10">
        <v>1274</v>
      </c>
      <c r="W116" s="10">
        <v>474</v>
      </c>
      <c r="X116" s="10">
        <v>89</v>
      </c>
      <c r="Y116" s="10">
        <v>79</v>
      </c>
      <c r="Z116" s="10">
        <f t="shared" si="7"/>
        <v>594246</v>
      </c>
    </row>
    <row r="117" spans="1:26" x14ac:dyDescent="0.2">
      <c r="A117" s="7">
        <v>2020</v>
      </c>
      <c r="B117" s="5" t="s">
        <v>30</v>
      </c>
      <c r="C117" s="10">
        <v>4203</v>
      </c>
      <c r="D117" s="10">
        <v>9213</v>
      </c>
      <c r="E117" s="10">
        <v>8762</v>
      </c>
      <c r="F117" s="10">
        <v>8313</v>
      </c>
      <c r="G117" s="10">
        <v>20575</v>
      </c>
      <c r="H117" s="10">
        <v>21522</v>
      </c>
      <c r="I117" s="10">
        <v>17387</v>
      </c>
      <c r="J117" s="10">
        <v>12774</v>
      </c>
      <c r="K117" s="10">
        <v>9204</v>
      </c>
      <c r="L117" s="10">
        <v>7302</v>
      </c>
      <c r="M117" s="10">
        <v>6498</v>
      </c>
      <c r="N117" s="10">
        <v>5369</v>
      </c>
      <c r="O117" s="10">
        <v>4479</v>
      </c>
      <c r="P117" s="10">
        <v>4000</v>
      </c>
      <c r="Q117" s="10">
        <v>3375</v>
      </c>
      <c r="R117" s="10">
        <v>2747</v>
      </c>
      <c r="S117" s="10">
        <v>2129</v>
      </c>
      <c r="T117" s="10">
        <v>1632</v>
      </c>
      <c r="U117" s="10">
        <v>1126</v>
      </c>
      <c r="V117" s="10">
        <v>505</v>
      </c>
      <c r="W117" s="10">
        <v>145</v>
      </c>
      <c r="X117" s="10">
        <v>188</v>
      </c>
      <c r="Y117" s="10">
        <v>311</v>
      </c>
      <c r="Z117" s="10">
        <f t="shared" si="7"/>
        <v>151759</v>
      </c>
    </row>
    <row r="118" spans="1:26" x14ac:dyDescent="0.2">
      <c r="A118" s="7">
        <v>2020</v>
      </c>
      <c r="B118" s="5" t="s">
        <v>16</v>
      </c>
      <c r="C118" s="10">
        <v>4014</v>
      </c>
      <c r="D118" s="10">
        <v>7059</v>
      </c>
      <c r="E118" s="10">
        <v>6113</v>
      </c>
      <c r="F118" s="10">
        <v>4934</v>
      </c>
      <c r="G118" s="10">
        <v>11182</v>
      </c>
      <c r="H118" s="10">
        <v>13432</v>
      </c>
      <c r="I118" s="10">
        <v>10999</v>
      </c>
      <c r="J118" s="10">
        <v>7055</v>
      </c>
      <c r="K118" s="10">
        <v>4826</v>
      </c>
      <c r="L118" s="10">
        <v>3504</v>
      </c>
      <c r="M118" s="10">
        <v>2911</v>
      </c>
      <c r="N118" s="10">
        <v>2493</v>
      </c>
      <c r="O118" s="10">
        <v>2233</v>
      </c>
      <c r="P118" s="10">
        <v>2005</v>
      </c>
      <c r="Q118" s="10">
        <v>1692</v>
      </c>
      <c r="R118" s="10">
        <v>1348</v>
      </c>
      <c r="S118" s="10">
        <v>938</v>
      </c>
      <c r="T118" s="10">
        <v>691</v>
      </c>
      <c r="U118" s="10">
        <v>485</v>
      </c>
      <c r="V118" s="10">
        <v>180</v>
      </c>
      <c r="W118" s="10">
        <v>54</v>
      </c>
      <c r="X118" s="10">
        <v>84</v>
      </c>
      <c r="Y118" s="10">
        <v>68</v>
      </c>
      <c r="Z118" s="10">
        <f t="shared" si="7"/>
        <v>88300</v>
      </c>
    </row>
    <row r="119" spans="1:26" x14ac:dyDescent="0.2">
      <c r="A119" s="7">
        <v>2020</v>
      </c>
      <c r="B119" s="5" t="s">
        <v>17</v>
      </c>
      <c r="C119" s="10">
        <v>972</v>
      </c>
      <c r="D119" s="10">
        <v>2455</v>
      </c>
      <c r="E119" s="10">
        <v>2170</v>
      </c>
      <c r="F119" s="10">
        <v>2034</v>
      </c>
      <c r="G119" s="10">
        <v>5080</v>
      </c>
      <c r="H119" s="10">
        <v>5602</v>
      </c>
      <c r="I119" s="10">
        <v>4862</v>
      </c>
      <c r="J119" s="10">
        <v>3499</v>
      </c>
      <c r="K119" s="10">
        <v>2792</v>
      </c>
      <c r="L119" s="10">
        <v>2269</v>
      </c>
      <c r="M119" s="10">
        <v>2248</v>
      </c>
      <c r="N119" s="10">
        <v>1938</v>
      </c>
      <c r="O119" s="10">
        <v>1653</v>
      </c>
      <c r="P119" s="10">
        <v>1465</v>
      </c>
      <c r="Q119" s="10">
        <v>1311</v>
      </c>
      <c r="R119" s="10">
        <v>1126</v>
      </c>
      <c r="S119" s="10">
        <v>986</v>
      </c>
      <c r="T119" s="10">
        <v>649</v>
      </c>
      <c r="U119" s="10">
        <v>369</v>
      </c>
      <c r="V119" s="10">
        <v>138</v>
      </c>
      <c r="W119" s="10">
        <v>61</v>
      </c>
      <c r="X119" s="10">
        <v>617</v>
      </c>
      <c r="Y119" s="10">
        <v>167</v>
      </c>
      <c r="Z119" s="10">
        <f t="shared" si="7"/>
        <v>44463</v>
      </c>
    </row>
    <row r="120" spans="1:26" x14ac:dyDescent="0.2">
      <c r="A120" s="7">
        <v>2020</v>
      </c>
      <c r="B120" s="5" t="s">
        <v>18</v>
      </c>
      <c r="C120" s="10">
        <v>7289</v>
      </c>
      <c r="D120" s="10">
        <v>9795</v>
      </c>
      <c r="E120" s="10">
        <v>7291</v>
      </c>
      <c r="F120" s="10">
        <v>5885</v>
      </c>
      <c r="G120" s="10">
        <v>17959</v>
      </c>
      <c r="H120" s="10">
        <v>20976</v>
      </c>
      <c r="I120" s="10">
        <v>16810</v>
      </c>
      <c r="J120" s="10">
        <v>11570</v>
      </c>
      <c r="K120" s="10">
        <v>9070</v>
      </c>
      <c r="L120" s="10">
        <v>7660</v>
      </c>
      <c r="M120" s="10">
        <v>7368</v>
      </c>
      <c r="N120" s="10">
        <v>6677</v>
      </c>
      <c r="O120" s="10">
        <v>5320</v>
      </c>
      <c r="P120" s="10">
        <v>4261</v>
      </c>
      <c r="Q120" s="10">
        <v>3153</v>
      </c>
      <c r="R120" s="10">
        <v>2687</v>
      </c>
      <c r="S120" s="10">
        <v>2494</v>
      </c>
      <c r="T120" s="10">
        <v>2144</v>
      </c>
      <c r="U120" s="10">
        <v>1189</v>
      </c>
      <c r="V120" s="10">
        <v>477</v>
      </c>
      <c r="W120" s="10">
        <v>149</v>
      </c>
      <c r="X120" s="10">
        <v>591</v>
      </c>
      <c r="Y120" s="10">
        <v>7</v>
      </c>
      <c r="Z120" s="10">
        <f t="shared" si="7"/>
        <v>150822</v>
      </c>
    </row>
    <row r="121" spans="1:26" x14ac:dyDescent="0.2">
      <c r="A121" s="7">
        <v>2020</v>
      </c>
      <c r="B121" s="5" t="s">
        <v>19</v>
      </c>
      <c r="C121" s="10">
        <v>2596</v>
      </c>
      <c r="D121" s="10">
        <v>4534</v>
      </c>
      <c r="E121" s="10">
        <v>3645</v>
      </c>
      <c r="F121" s="10">
        <v>3691</v>
      </c>
      <c r="G121" s="10">
        <v>12067</v>
      </c>
      <c r="H121" s="10">
        <v>15251</v>
      </c>
      <c r="I121" s="10">
        <v>13880</v>
      </c>
      <c r="J121" s="10">
        <v>9025</v>
      </c>
      <c r="K121" s="10">
        <v>6049</v>
      </c>
      <c r="L121" s="10">
        <v>3854</v>
      </c>
      <c r="M121" s="10">
        <v>3164</v>
      </c>
      <c r="N121" s="10">
        <v>2697</v>
      </c>
      <c r="O121" s="10">
        <v>2430</v>
      </c>
      <c r="P121" s="10">
        <v>2073</v>
      </c>
      <c r="Q121" s="10">
        <v>1873</v>
      </c>
      <c r="R121" s="10">
        <v>1505</v>
      </c>
      <c r="S121" s="10">
        <v>1302</v>
      </c>
      <c r="T121" s="10">
        <v>960</v>
      </c>
      <c r="U121" s="10">
        <v>617</v>
      </c>
      <c r="V121" s="10">
        <v>231</v>
      </c>
      <c r="W121" s="10">
        <v>75</v>
      </c>
      <c r="X121" s="10">
        <v>12</v>
      </c>
      <c r="Y121" s="10">
        <v>0</v>
      </c>
      <c r="Z121" s="10">
        <f t="shared" si="7"/>
        <v>91531</v>
      </c>
    </row>
    <row r="122" spans="1:26" x14ac:dyDescent="0.2">
      <c r="A122" s="7">
        <v>2020</v>
      </c>
      <c r="B122" s="5" t="s">
        <v>20</v>
      </c>
      <c r="C122" s="10">
        <v>6419</v>
      </c>
      <c r="D122" s="10">
        <v>13400</v>
      </c>
      <c r="E122" s="10">
        <v>10677</v>
      </c>
      <c r="F122" s="10">
        <v>9241</v>
      </c>
      <c r="G122" s="10">
        <v>27737</v>
      </c>
      <c r="H122" s="10">
        <v>33974</v>
      </c>
      <c r="I122" s="10">
        <v>29686</v>
      </c>
      <c r="J122" s="10">
        <v>19529</v>
      </c>
      <c r="K122" s="10">
        <v>14617</v>
      </c>
      <c r="L122" s="10">
        <v>12001</v>
      </c>
      <c r="M122" s="10">
        <v>10936</v>
      </c>
      <c r="N122" s="10">
        <v>10227</v>
      </c>
      <c r="O122" s="10">
        <v>8656</v>
      </c>
      <c r="P122" s="10">
        <v>8161</v>
      </c>
      <c r="Q122" s="10">
        <v>6635</v>
      </c>
      <c r="R122" s="10">
        <v>5131</v>
      </c>
      <c r="S122" s="10">
        <v>3845</v>
      </c>
      <c r="T122" s="10">
        <v>2601</v>
      </c>
      <c r="U122" s="10">
        <v>1653</v>
      </c>
      <c r="V122" s="10">
        <v>602</v>
      </c>
      <c r="W122" s="10">
        <v>239</v>
      </c>
      <c r="X122" s="10">
        <v>27</v>
      </c>
      <c r="Y122" s="10">
        <v>6</v>
      </c>
      <c r="Z122" s="10">
        <f t="shared" si="7"/>
        <v>236000</v>
      </c>
    </row>
    <row r="123" spans="1:26" x14ac:dyDescent="0.2">
      <c r="A123" s="7">
        <v>2020</v>
      </c>
      <c r="B123" s="5" t="s">
        <v>31</v>
      </c>
      <c r="C123" s="10">
        <v>2666</v>
      </c>
      <c r="D123" s="10">
        <v>3969</v>
      </c>
      <c r="E123" s="10">
        <v>3279</v>
      </c>
      <c r="F123" s="10">
        <v>2510</v>
      </c>
      <c r="G123" s="10">
        <v>7948</v>
      </c>
      <c r="H123" s="10">
        <v>10268</v>
      </c>
      <c r="I123" s="10">
        <v>8865</v>
      </c>
      <c r="J123" s="10">
        <v>6012</v>
      </c>
      <c r="K123" s="10">
        <v>4431</v>
      </c>
      <c r="L123" s="10">
        <v>3186</v>
      </c>
      <c r="M123" s="10">
        <v>2988</v>
      </c>
      <c r="N123" s="10">
        <v>2515</v>
      </c>
      <c r="O123" s="10">
        <v>2349</v>
      </c>
      <c r="P123" s="10">
        <v>1954</v>
      </c>
      <c r="Q123" s="10">
        <v>1601</v>
      </c>
      <c r="R123" s="10">
        <v>1344</v>
      </c>
      <c r="S123" s="10">
        <v>980</v>
      </c>
      <c r="T123" s="10">
        <v>902</v>
      </c>
      <c r="U123" s="10">
        <v>585</v>
      </c>
      <c r="V123" s="10">
        <v>233</v>
      </c>
      <c r="W123" s="10">
        <v>111</v>
      </c>
      <c r="X123" s="10">
        <v>22</v>
      </c>
      <c r="Y123" s="10">
        <v>3</v>
      </c>
      <c r="Z123" s="10">
        <f t="shared" si="7"/>
        <v>68721</v>
      </c>
    </row>
    <row r="124" spans="1:26" x14ac:dyDescent="0.2">
      <c r="A124" s="7">
        <v>2020</v>
      </c>
      <c r="B124" s="5" t="s">
        <v>21</v>
      </c>
      <c r="C124" s="10">
        <v>2659</v>
      </c>
      <c r="D124" s="10">
        <v>3855</v>
      </c>
      <c r="E124" s="10">
        <v>2828</v>
      </c>
      <c r="F124" s="10">
        <v>2423</v>
      </c>
      <c r="G124" s="10">
        <v>8425</v>
      </c>
      <c r="H124" s="10">
        <v>12048</v>
      </c>
      <c r="I124" s="10">
        <v>10312</v>
      </c>
      <c r="J124" s="10">
        <v>7126</v>
      </c>
      <c r="K124" s="10">
        <v>5471</v>
      </c>
      <c r="L124" s="10">
        <v>4321</v>
      </c>
      <c r="M124" s="10">
        <v>4037</v>
      </c>
      <c r="N124" s="10">
        <v>3348</v>
      </c>
      <c r="O124" s="10">
        <v>3168</v>
      </c>
      <c r="P124" s="10">
        <v>2018</v>
      </c>
      <c r="Q124" s="10">
        <v>1553</v>
      </c>
      <c r="R124" s="10">
        <v>1251</v>
      </c>
      <c r="S124" s="10">
        <v>833</v>
      </c>
      <c r="T124" s="10">
        <v>464</v>
      </c>
      <c r="U124" s="10">
        <v>262</v>
      </c>
      <c r="V124" s="10">
        <v>88</v>
      </c>
      <c r="W124" s="10">
        <v>47</v>
      </c>
      <c r="X124" s="10">
        <v>36</v>
      </c>
      <c r="Y124" s="10">
        <v>47</v>
      </c>
      <c r="Z124" s="10">
        <f t="shared" si="7"/>
        <v>76620</v>
      </c>
    </row>
    <row r="125" spans="1:26" x14ac:dyDescent="0.2">
      <c r="A125" s="7">
        <v>2020</v>
      </c>
      <c r="B125" s="5" t="s">
        <v>58</v>
      </c>
      <c r="C125" s="10">
        <v>4459</v>
      </c>
      <c r="D125" s="10">
        <v>7803</v>
      </c>
      <c r="E125" s="10">
        <v>5957</v>
      </c>
      <c r="F125" s="10">
        <v>5047</v>
      </c>
      <c r="G125" s="10">
        <v>14456</v>
      </c>
      <c r="H125" s="10">
        <v>16214</v>
      </c>
      <c r="I125" s="10">
        <v>14335</v>
      </c>
      <c r="J125" s="10">
        <v>10137</v>
      </c>
      <c r="K125" s="10">
        <v>7123</v>
      </c>
      <c r="L125" s="10">
        <v>5446</v>
      </c>
      <c r="M125" s="10">
        <v>4901</v>
      </c>
      <c r="N125" s="10">
        <v>4316</v>
      </c>
      <c r="O125" s="10">
        <v>3934</v>
      </c>
      <c r="P125" s="10">
        <v>3382</v>
      </c>
      <c r="Q125" s="10">
        <v>2951</v>
      </c>
      <c r="R125" s="10">
        <v>2503</v>
      </c>
      <c r="S125" s="10">
        <v>2134</v>
      </c>
      <c r="T125" s="10">
        <v>1650</v>
      </c>
      <c r="U125" s="10">
        <v>1173</v>
      </c>
      <c r="V125" s="10">
        <v>487</v>
      </c>
      <c r="W125" s="10">
        <v>176</v>
      </c>
      <c r="X125" s="10">
        <v>36</v>
      </c>
      <c r="Y125" s="10">
        <v>113</v>
      </c>
      <c r="Z125" s="10">
        <f t="shared" si="7"/>
        <v>118733</v>
      </c>
    </row>
    <row r="126" spans="1:26" x14ac:dyDescent="0.2">
      <c r="A126" s="7">
        <v>2020</v>
      </c>
      <c r="B126" s="5" t="s">
        <v>22</v>
      </c>
      <c r="C126" s="10">
        <v>7089</v>
      </c>
      <c r="D126" s="10">
        <v>13173</v>
      </c>
      <c r="E126" s="10">
        <v>9205</v>
      </c>
      <c r="F126" s="10">
        <v>7190</v>
      </c>
      <c r="G126" s="10">
        <v>16231</v>
      </c>
      <c r="H126" s="10">
        <v>17784</v>
      </c>
      <c r="I126" s="10">
        <v>14372</v>
      </c>
      <c r="J126" s="10">
        <v>10498</v>
      </c>
      <c r="K126" s="10">
        <v>8144</v>
      </c>
      <c r="L126" s="10">
        <v>6818</v>
      </c>
      <c r="M126" s="10">
        <v>6982</v>
      </c>
      <c r="N126" s="10">
        <v>5876</v>
      </c>
      <c r="O126" s="10">
        <v>5189</v>
      </c>
      <c r="P126" s="10">
        <v>4221</v>
      </c>
      <c r="Q126" s="10">
        <v>3865</v>
      </c>
      <c r="R126" s="10">
        <v>3279</v>
      </c>
      <c r="S126" s="10">
        <v>2720</v>
      </c>
      <c r="T126" s="10">
        <v>2117</v>
      </c>
      <c r="U126" s="10">
        <v>1175</v>
      </c>
      <c r="V126" s="10">
        <v>433</v>
      </c>
      <c r="W126" s="10">
        <v>147</v>
      </c>
      <c r="X126" s="10">
        <v>34</v>
      </c>
      <c r="Y126" s="10">
        <v>0</v>
      </c>
      <c r="Z126" s="10">
        <f t="shared" si="7"/>
        <v>146542</v>
      </c>
    </row>
    <row r="127" spans="1:26" x14ac:dyDescent="0.2">
      <c r="A127" s="7">
        <v>2020</v>
      </c>
      <c r="B127" s="5" t="s">
        <v>23</v>
      </c>
      <c r="C127" s="10">
        <v>5927</v>
      </c>
      <c r="D127" s="10">
        <v>10575</v>
      </c>
      <c r="E127" s="10">
        <v>8449</v>
      </c>
      <c r="F127" s="10">
        <v>7077</v>
      </c>
      <c r="G127" s="10">
        <v>21200</v>
      </c>
      <c r="H127" s="10">
        <v>22112</v>
      </c>
      <c r="I127" s="10">
        <v>16151</v>
      </c>
      <c r="J127" s="10">
        <v>11287</v>
      </c>
      <c r="K127" s="10">
        <v>9147</v>
      </c>
      <c r="L127" s="10">
        <v>8359</v>
      </c>
      <c r="M127" s="10">
        <v>7923</v>
      </c>
      <c r="N127" s="10">
        <v>7064</v>
      </c>
      <c r="O127" s="10">
        <v>5884</v>
      </c>
      <c r="P127" s="10">
        <v>4946</v>
      </c>
      <c r="Q127" s="10">
        <v>3857</v>
      </c>
      <c r="R127" s="10">
        <v>3012</v>
      </c>
      <c r="S127" s="10">
        <v>2340</v>
      </c>
      <c r="T127" s="10">
        <v>1711</v>
      </c>
      <c r="U127" s="10">
        <v>897</v>
      </c>
      <c r="V127" s="10">
        <v>346</v>
      </c>
      <c r="W127" s="10">
        <v>154</v>
      </c>
      <c r="X127" s="10">
        <v>33</v>
      </c>
      <c r="Y127" s="10">
        <v>34</v>
      </c>
      <c r="Z127" s="10">
        <f t="shared" si="7"/>
        <v>158485</v>
      </c>
    </row>
    <row r="128" spans="1:26" x14ac:dyDescent="0.2">
      <c r="A128" s="7">
        <v>2020</v>
      </c>
      <c r="B128" s="5" t="s">
        <v>24</v>
      </c>
      <c r="C128" s="10">
        <v>5832</v>
      </c>
      <c r="D128" s="10">
        <v>9199</v>
      </c>
      <c r="E128" s="10">
        <v>7399</v>
      </c>
      <c r="F128" s="10">
        <v>6880</v>
      </c>
      <c r="G128" s="10">
        <v>23057</v>
      </c>
      <c r="H128" s="10">
        <v>29023</v>
      </c>
      <c r="I128" s="10">
        <v>23682</v>
      </c>
      <c r="J128" s="10">
        <v>17189</v>
      </c>
      <c r="K128" s="10">
        <v>12734</v>
      </c>
      <c r="L128" s="10">
        <v>9568</v>
      </c>
      <c r="M128" s="10">
        <v>8613</v>
      </c>
      <c r="N128" s="10">
        <v>7344</v>
      </c>
      <c r="O128" s="10">
        <v>6612</v>
      </c>
      <c r="P128" s="10">
        <v>5503</v>
      </c>
      <c r="Q128" s="10">
        <v>4443</v>
      </c>
      <c r="R128" s="10">
        <v>3236</v>
      </c>
      <c r="S128" s="10">
        <v>2340</v>
      </c>
      <c r="T128" s="10">
        <v>1721</v>
      </c>
      <c r="U128" s="10">
        <v>946</v>
      </c>
      <c r="V128" s="10">
        <v>358</v>
      </c>
      <c r="W128" s="10">
        <v>110</v>
      </c>
      <c r="X128" s="10">
        <v>111</v>
      </c>
      <c r="Y128" s="10">
        <v>31</v>
      </c>
      <c r="Z128" s="10">
        <f t="shared" si="7"/>
        <v>185931</v>
      </c>
    </row>
    <row r="129" spans="1:26" x14ac:dyDescent="0.2">
      <c r="A129" s="7">
        <v>2020</v>
      </c>
      <c r="B129" s="5" t="s">
        <v>25</v>
      </c>
      <c r="C129" s="10">
        <v>4848</v>
      </c>
      <c r="D129" s="10">
        <v>8955</v>
      </c>
      <c r="E129" s="10">
        <v>7073</v>
      </c>
      <c r="F129" s="10">
        <v>5561</v>
      </c>
      <c r="G129" s="10">
        <v>14035</v>
      </c>
      <c r="H129" s="10">
        <v>17476</v>
      </c>
      <c r="I129" s="10">
        <v>15149</v>
      </c>
      <c r="J129" s="10">
        <v>11740</v>
      </c>
      <c r="K129" s="10">
        <v>8357</v>
      </c>
      <c r="L129" s="10">
        <v>7506</v>
      </c>
      <c r="M129" s="10">
        <v>7291</v>
      </c>
      <c r="N129" s="10">
        <v>7109</v>
      </c>
      <c r="O129" s="10">
        <v>5317</v>
      </c>
      <c r="P129" s="10">
        <v>4371</v>
      </c>
      <c r="Q129" s="10">
        <v>3182</v>
      </c>
      <c r="R129" s="10">
        <v>2530</v>
      </c>
      <c r="S129" s="10">
        <v>2244</v>
      </c>
      <c r="T129" s="10">
        <v>1590</v>
      </c>
      <c r="U129" s="10">
        <v>957</v>
      </c>
      <c r="V129" s="10">
        <v>420</v>
      </c>
      <c r="W129" s="10">
        <v>165</v>
      </c>
      <c r="X129" s="10">
        <v>19</v>
      </c>
      <c r="Y129" s="10">
        <v>6</v>
      </c>
      <c r="Z129" s="10">
        <f t="shared" si="7"/>
        <v>135901</v>
      </c>
    </row>
    <row r="130" spans="1:26" x14ac:dyDescent="0.2">
      <c r="A130" s="7">
        <v>2020</v>
      </c>
      <c r="B130" s="5" t="s">
        <v>26</v>
      </c>
      <c r="C130" s="10">
        <v>1943</v>
      </c>
      <c r="D130" s="10">
        <v>2918</v>
      </c>
      <c r="E130" s="10">
        <v>2301</v>
      </c>
      <c r="F130" s="10">
        <v>2124</v>
      </c>
      <c r="G130" s="10">
        <v>7444</v>
      </c>
      <c r="H130" s="10">
        <v>9213</v>
      </c>
      <c r="I130" s="10">
        <v>7690</v>
      </c>
      <c r="J130" s="10">
        <v>4917</v>
      </c>
      <c r="K130" s="10">
        <v>3479</v>
      </c>
      <c r="L130" s="10">
        <v>2569</v>
      </c>
      <c r="M130" s="10">
        <v>2222</v>
      </c>
      <c r="N130" s="10">
        <v>1944</v>
      </c>
      <c r="O130" s="10">
        <v>1729</v>
      </c>
      <c r="P130" s="10">
        <v>1446</v>
      </c>
      <c r="Q130" s="10">
        <v>1090</v>
      </c>
      <c r="R130" s="10">
        <v>857</v>
      </c>
      <c r="S130" s="10">
        <v>603</v>
      </c>
      <c r="T130" s="10">
        <v>447</v>
      </c>
      <c r="U130" s="10">
        <v>304</v>
      </c>
      <c r="V130" s="10">
        <v>110</v>
      </c>
      <c r="W130" s="10">
        <v>44</v>
      </c>
      <c r="X130" s="10">
        <v>6</v>
      </c>
      <c r="Y130" s="10">
        <v>3</v>
      </c>
      <c r="Z130" s="10">
        <f t="shared" si="7"/>
        <v>55403</v>
      </c>
    </row>
    <row r="131" spans="1:26" x14ac:dyDescent="0.2">
      <c r="A131" s="7">
        <v>2020</v>
      </c>
      <c r="B131" s="5" t="s">
        <v>32</v>
      </c>
      <c r="C131" s="10">
        <v>7713</v>
      </c>
      <c r="D131" s="10">
        <v>13847</v>
      </c>
      <c r="E131" s="10">
        <v>11673</v>
      </c>
      <c r="F131" s="10">
        <v>10644</v>
      </c>
      <c r="G131" s="10">
        <v>39093</v>
      </c>
      <c r="H131" s="10">
        <v>45209</v>
      </c>
      <c r="I131" s="10">
        <v>36632</v>
      </c>
      <c r="J131" s="10">
        <v>25477</v>
      </c>
      <c r="K131" s="10">
        <v>18210</v>
      </c>
      <c r="L131" s="10">
        <v>14068</v>
      </c>
      <c r="M131" s="10">
        <v>12790</v>
      </c>
      <c r="N131" s="10">
        <v>11614</v>
      </c>
      <c r="O131" s="10">
        <v>10654</v>
      </c>
      <c r="P131" s="10">
        <v>9105</v>
      </c>
      <c r="Q131" s="10">
        <v>7601</v>
      </c>
      <c r="R131" s="10">
        <v>6250</v>
      </c>
      <c r="S131" s="10">
        <v>4972</v>
      </c>
      <c r="T131" s="10">
        <v>3422</v>
      </c>
      <c r="U131" s="10">
        <v>2040</v>
      </c>
      <c r="V131" s="10">
        <v>787</v>
      </c>
      <c r="W131" s="10">
        <v>326</v>
      </c>
      <c r="X131" s="10">
        <v>147</v>
      </c>
      <c r="Y131" s="10">
        <v>77</v>
      </c>
      <c r="Z131" s="10">
        <f t="shared" si="7"/>
        <v>292351</v>
      </c>
    </row>
    <row r="132" spans="1:26" x14ac:dyDescent="0.2">
      <c r="A132" s="7">
        <v>2020</v>
      </c>
      <c r="B132" s="5" t="s">
        <v>27</v>
      </c>
      <c r="C132" s="10">
        <v>810</v>
      </c>
      <c r="D132" s="10">
        <v>1390</v>
      </c>
      <c r="E132" s="10">
        <v>1038</v>
      </c>
      <c r="F132" s="10">
        <v>987</v>
      </c>
      <c r="G132" s="10">
        <v>3601</v>
      </c>
      <c r="H132" s="10">
        <v>5294</v>
      </c>
      <c r="I132" s="10">
        <v>4551</v>
      </c>
      <c r="J132" s="10">
        <v>3330</v>
      </c>
      <c r="K132" s="10">
        <v>2305</v>
      </c>
      <c r="L132" s="10">
        <v>1793</v>
      </c>
      <c r="M132" s="10">
        <v>1754</v>
      </c>
      <c r="N132" s="10">
        <v>1425</v>
      </c>
      <c r="O132" s="10">
        <v>1448</v>
      </c>
      <c r="P132" s="10">
        <v>1308</v>
      </c>
      <c r="Q132" s="10">
        <v>1140</v>
      </c>
      <c r="R132" s="10">
        <v>891</v>
      </c>
      <c r="S132" s="10">
        <v>708</v>
      </c>
      <c r="T132" s="10">
        <v>487</v>
      </c>
      <c r="U132" s="10">
        <v>270</v>
      </c>
      <c r="V132" s="10">
        <v>90</v>
      </c>
      <c r="W132" s="10">
        <v>29</v>
      </c>
      <c r="X132" s="10">
        <v>41</v>
      </c>
      <c r="Y132" s="10">
        <v>527</v>
      </c>
      <c r="Z132" s="10">
        <f t="shared" si="7"/>
        <v>35217</v>
      </c>
    </row>
    <row r="133" spans="1:26" x14ac:dyDescent="0.2">
      <c r="A133" s="7">
        <v>2020</v>
      </c>
      <c r="B133" s="5" t="s">
        <v>28</v>
      </c>
      <c r="C133" s="10">
        <v>2969</v>
      </c>
      <c r="D133" s="10">
        <v>8161</v>
      </c>
      <c r="E133" s="10">
        <v>6930</v>
      </c>
      <c r="F133" s="10">
        <v>5840</v>
      </c>
      <c r="G133" s="10">
        <v>14687</v>
      </c>
      <c r="H133" s="10">
        <v>15510</v>
      </c>
      <c r="I133" s="10">
        <v>13483</v>
      </c>
      <c r="J133" s="10">
        <v>10420</v>
      </c>
      <c r="K133" s="10">
        <v>7590</v>
      </c>
      <c r="L133" s="10">
        <v>6320</v>
      </c>
      <c r="M133" s="10">
        <v>6312</v>
      </c>
      <c r="N133" s="10">
        <v>5409</v>
      </c>
      <c r="O133" s="10">
        <v>4618</v>
      </c>
      <c r="P133" s="10">
        <v>3964</v>
      </c>
      <c r="Q133" s="10">
        <v>3179</v>
      </c>
      <c r="R133" s="10">
        <v>3184</v>
      </c>
      <c r="S133" s="10">
        <v>2492</v>
      </c>
      <c r="T133" s="10">
        <v>2049</v>
      </c>
      <c r="U133" s="10">
        <v>1313</v>
      </c>
      <c r="V133" s="10">
        <v>561</v>
      </c>
      <c r="W133" s="10">
        <v>160</v>
      </c>
      <c r="X133" s="10">
        <v>73</v>
      </c>
      <c r="Y133" s="10">
        <v>11</v>
      </c>
      <c r="Z133" s="10">
        <f t="shared" si="7"/>
        <v>125235</v>
      </c>
    </row>
    <row r="134" spans="1:26" x14ac:dyDescent="0.2">
      <c r="A134" s="8">
        <v>2021</v>
      </c>
      <c r="B134" s="6" t="s">
        <v>2</v>
      </c>
      <c r="C134" s="9">
        <f>SUM(C135:C166)</f>
        <v>173547</v>
      </c>
      <c r="D134" s="9">
        <f t="shared" ref="D134:Y134" si="8">SUM(D135:D166)</f>
        <v>302989</v>
      </c>
      <c r="E134" s="9">
        <f t="shared" si="8"/>
        <v>214980</v>
      </c>
      <c r="F134" s="9">
        <f t="shared" si="8"/>
        <v>206578</v>
      </c>
      <c r="G134" s="9">
        <f t="shared" si="8"/>
        <v>668658</v>
      </c>
      <c r="H134" s="9">
        <f t="shared" si="8"/>
        <v>790521</v>
      </c>
      <c r="I134" s="9">
        <f t="shared" si="8"/>
        <v>644522</v>
      </c>
      <c r="J134" s="9">
        <f t="shared" si="8"/>
        <v>465184</v>
      </c>
      <c r="K134" s="9">
        <f t="shared" si="8"/>
        <v>346136</v>
      </c>
      <c r="L134" s="9">
        <f t="shared" si="8"/>
        <v>277000</v>
      </c>
      <c r="M134" s="9">
        <f t="shared" si="8"/>
        <v>260574</v>
      </c>
      <c r="N134" s="9">
        <f t="shared" si="8"/>
        <v>225784</v>
      </c>
      <c r="O134" s="9">
        <f t="shared" si="8"/>
        <v>196363</v>
      </c>
      <c r="P134" s="9">
        <f t="shared" si="8"/>
        <v>163790</v>
      </c>
      <c r="Q134" s="9">
        <f t="shared" si="8"/>
        <v>133170</v>
      </c>
      <c r="R134" s="9">
        <f t="shared" si="8"/>
        <v>103553</v>
      </c>
      <c r="S134" s="9">
        <f t="shared" si="8"/>
        <v>80256</v>
      </c>
      <c r="T134" s="9">
        <f t="shared" si="8"/>
        <v>54739</v>
      </c>
      <c r="U134" s="9">
        <f t="shared" si="8"/>
        <v>32960</v>
      </c>
      <c r="V134" s="9">
        <f t="shared" si="8"/>
        <v>12827</v>
      </c>
      <c r="W134" s="9">
        <f t="shared" si="8"/>
        <v>3788</v>
      </c>
      <c r="X134" s="9">
        <f t="shared" si="8"/>
        <v>4246</v>
      </c>
      <c r="Y134" s="9">
        <f t="shared" si="8"/>
        <v>21140</v>
      </c>
      <c r="Z134" s="9">
        <f>SUM(C134:Y134)</f>
        <v>5383305</v>
      </c>
    </row>
    <row r="135" spans="1:26" x14ac:dyDescent="0.2">
      <c r="A135" s="7">
        <v>2021</v>
      </c>
      <c r="B135" s="5" t="s">
        <v>3</v>
      </c>
      <c r="C135" s="10">
        <v>2531</v>
      </c>
      <c r="D135" s="10">
        <v>5611</v>
      </c>
      <c r="E135" s="10">
        <v>3905</v>
      </c>
      <c r="F135" s="10">
        <v>3735</v>
      </c>
      <c r="G135" s="10">
        <v>14215</v>
      </c>
      <c r="H135" s="10">
        <v>14969</v>
      </c>
      <c r="I135" s="10">
        <v>10921</v>
      </c>
      <c r="J135" s="10">
        <v>7478</v>
      </c>
      <c r="K135" s="10">
        <v>5782</v>
      </c>
      <c r="L135" s="10">
        <v>4755</v>
      </c>
      <c r="M135" s="10">
        <v>4289</v>
      </c>
      <c r="N135" s="10">
        <v>3697</v>
      </c>
      <c r="O135" s="10">
        <v>3064</v>
      </c>
      <c r="P135" s="10">
        <v>2486</v>
      </c>
      <c r="Q135" s="10">
        <v>2005</v>
      </c>
      <c r="R135" s="10">
        <v>1537</v>
      </c>
      <c r="S135" s="10">
        <v>1412</v>
      </c>
      <c r="T135" s="10">
        <v>985</v>
      </c>
      <c r="U135" s="10">
        <v>592</v>
      </c>
      <c r="V135" s="10">
        <v>219</v>
      </c>
      <c r="W135" s="10">
        <v>74</v>
      </c>
      <c r="X135" s="10">
        <v>4</v>
      </c>
      <c r="Y135" s="10">
        <v>1</v>
      </c>
      <c r="Z135" s="10">
        <f t="shared" ref="Z135:Z166" si="9">SUM(C135:Y135)</f>
        <v>94267</v>
      </c>
    </row>
    <row r="136" spans="1:26" x14ac:dyDescent="0.2">
      <c r="A136" s="7">
        <v>2021</v>
      </c>
      <c r="B136" s="5" t="s">
        <v>4</v>
      </c>
      <c r="C136" s="10">
        <v>2655</v>
      </c>
      <c r="D136" s="10">
        <v>4263</v>
      </c>
      <c r="E136" s="10">
        <v>2981</v>
      </c>
      <c r="F136" s="10">
        <v>2883</v>
      </c>
      <c r="G136" s="10">
        <v>12973</v>
      </c>
      <c r="H136" s="10">
        <v>16631</v>
      </c>
      <c r="I136" s="10">
        <v>13030</v>
      </c>
      <c r="J136" s="10">
        <v>8982</v>
      </c>
      <c r="K136" s="10">
        <v>6784</v>
      </c>
      <c r="L136" s="10">
        <v>5731</v>
      </c>
      <c r="M136" s="10">
        <v>5657</v>
      </c>
      <c r="N136" s="10">
        <v>5186</v>
      </c>
      <c r="O136" s="10">
        <v>4424</v>
      </c>
      <c r="P136" s="10">
        <v>3811</v>
      </c>
      <c r="Q136" s="10">
        <v>2619</v>
      </c>
      <c r="R136" s="10">
        <v>1942</v>
      </c>
      <c r="S136" s="10">
        <v>1499</v>
      </c>
      <c r="T136" s="10">
        <v>898</v>
      </c>
      <c r="U136" s="10">
        <v>582</v>
      </c>
      <c r="V136" s="10">
        <v>223</v>
      </c>
      <c r="W136" s="10">
        <v>93</v>
      </c>
      <c r="X136" s="10">
        <v>35</v>
      </c>
      <c r="Y136" s="10">
        <v>14</v>
      </c>
      <c r="Z136" s="10">
        <f t="shared" si="9"/>
        <v>103896</v>
      </c>
    </row>
    <row r="137" spans="1:26" x14ac:dyDescent="0.2">
      <c r="A137" s="7">
        <v>2021</v>
      </c>
      <c r="B137" s="5" t="s">
        <v>5</v>
      </c>
      <c r="C137" s="10">
        <v>1017</v>
      </c>
      <c r="D137" s="10">
        <v>2053</v>
      </c>
      <c r="E137" s="10">
        <v>1237</v>
      </c>
      <c r="F137" s="10">
        <v>1194</v>
      </c>
      <c r="G137" s="10">
        <v>3182</v>
      </c>
      <c r="H137" s="10">
        <v>4606</v>
      </c>
      <c r="I137" s="10">
        <v>3727</v>
      </c>
      <c r="J137" s="10">
        <v>2736</v>
      </c>
      <c r="K137" s="10">
        <v>2422</v>
      </c>
      <c r="L137" s="10">
        <v>2203</v>
      </c>
      <c r="M137" s="10">
        <v>2085</v>
      </c>
      <c r="N137" s="10">
        <v>1745</v>
      </c>
      <c r="O137" s="10">
        <v>1470</v>
      </c>
      <c r="P137" s="10">
        <v>1092</v>
      </c>
      <c r="Q137" s="10">
        <v>769</v>
      </c>
      <c r="R137" s="10">
        <v>579</v>
      </c>
      <c r="S137" s="10">
        <v>411</v>
      </c>
      <c r="T137" s="10">
        <v>256</v>
      </c>
      <c r="U137" s="10">
        <v>195</v>
      </c>
      <c r="V137" s="10">
        <v>42</v>
      </c>
      <c r="W137" s="10">
        <v>27</v>
      </c>
      <c r="X137" s="10">
        <v>3</v>
      </c>
      <c r="Y137" s="10">
        <v>6</v>
      </c>
      <c r="Z137" s="10">
        <f t="shared" si="9"/>
        <v>33057</v>
      </c>
    </row>
    <row r="138" spans="1:26" x14ac:dyDescent="0.2">
      <c r="A138" s="7">
        <v>2021</v>
      </c>
      <c r="B138" s="5" t="s">
        <v>6</v>
      </c>
      <c r="C138" s="10">
        <v>1546</v>
      </c>
      <c r="D138" s="10">
        <v>2810</v>
      </c>
      <c r="E138" s="10">
        <v>1978</v>
      </c>
      <c r="F138" s="10">
        <v>1873</v>
      </c>
      <c r="G138" s="10">
        <v>6850</v>
      </c>
      <c r="H138" s="10">
        <v>9153</v>
      </c>
      <c r="I138" s="10">
        <v>7730</v>
      </c>
      <c r="J138" s="10">
        <v>5765</v>
      </c>
      <c r="K138" s="10">
        <v>4279</v>
      </c>
      <c r="L138" s="10">
        <v>3330</v>
      </c>
      <c r="M138" s="10">
        <v>3072</v>
      </c>
      <c r="N138" s="10">
        <v>2543</v>
      </c>
      <c r="O138" s="10">
        <v>2114</v>
      </c>
      <c r="P138" s="10">
        <v>1676</v>
      </c>
      <c r="Q138" s="10">
        <v>1466</v>
      </c>
      <c r="R138" s="10">
        <v>1083</v>
      </c>
      <c r="S138" s="10">
        <v>783</v>
      </c>
      <c r="T138" s="10">
        <v>554</v>
      </c>
      <c r="U138" s="10">
        <v>267</v>
      </c>
      <c r="V138" s="10">
        <v>122</v>
      </c>
      <c r="W138" s="10">
        <v>34</v>
      </c>
      <c r="X138" s="10">
        <v>65</v>
      </c>
      <c r="Y138" s="10">
        <v>33</v>
      </c>
      <c r="Z138" s="10">
        <f t="shared" si="9"/>
        <v>59126</v>
      </c>
    </row>
    <row r="139" spans="1:26" x14ac:dyDescent="0.2">
      <c r="A139" s="7">
        <v>2021</v>
      </c>
      <c r="B139" s="5" t="s">
        <v>29</v>
      </c>
      <c r="C139" s="10">
        <v>2172</v>
      </c>
      <c r="D139" s="10">
        <v>4555</v>
      </c>
      <c r="E139" s="10">
        <v>3166</v>
      </c>
      <c r="F139" s="10">
        <v>2834</v>
      </c>
      <c r="G139" s="10">
        <v>11327</v>
      </c>
      <c r="H139" s="10">
        <v>10819</v>
      </c>
      <c r="I139" s="10">
        <v>7147</v>
      </c>
      <c r="J139" s="10">
        <v>4722</v>
      </c>
      <c r="K139" s="10">
        <v>3455</v>
      </c>
      <c r="L139" s="10">
        <v>3055</v>
      </c>
      <c r="M139" s="10">
        <v>2604</v>
      </c>
      <c r="N139" s="10">
        <v>2139</v>
      </c>
      <c r="O139" s="10">
        <v>1787</v>
      </c>
      <c r="P139" s="10">
        <v>1341</v>
      </c>
      <c r="Q139" s="10">
        <v>1014</v>
      </c>
      <c r="R139" s="10">
        <v>831</v>
      </c>
      <c r="S139" s="10">
        <v>594</v>
      </c>
      <c r="T139" s="10">
        <v>393</v>
      </c>
      <c r="U139" s="10">
        <v>230</v>
      </c>
      <c r="V139" s="10">
        <v>92</v>
      </c>
      <c r="W139" s="10">
        <v>20</v>
      </c>
      <c r="X139" s="10">
        <v>17</v>
      </c>
      <c r="Y139" s="10">
        <v>19</v>
      </c>
      <c r="Z139" s="10">
        <f t="shared" si="9"/>
        <v>64333</v>
      </c>
    </row>
    <row r="140" spans="1:26" x14ac:dyDescent="0.2">
      <c r="A140" s="7">
        <v>2021</v>
      </c>
      <c r="B140" s="5" t="s">
        <v>7</v>
      </c>
      <c r="C140" s="10">
        <v>1837</v>
      </c>
      <c r="D140" s="10">
        <v>3159</v>
      </c>
      <c r="E140" s="10">
        <v>2400</v>
      </c>
      <c r="F140" s="10">
        <v>2308</v>
      </c>
      <c r="G140" s="10">
        <v>7101</v>
      </c>
      <c r="H140" s="10">
        <v>8009</v>
      </c>
      <c r="I140" s="10">
        <v>6232</v>
      </c>
      <c r="J140" s="10">
        <v>4960</v>
      </c>
      <c r="K140" s="10">
        <v>3942</v>
      </c>
      <c r="L140" s="10">
        <v>3427</v>
      </c>
      <c r="M140" s="10">
        <v>3375</v>
      </c>
      <c r="N140" s="10">
        <v>2659</v>
      </c>
      <c r="O140" s="10">
        <v>2334</v>
      </c>
      <c r="P140" s="10">
        <v>1959</v>
      </c>
      <c r="Q140" s="10">
        <v>1523</v>
      </c>
      <c r="R140" s="10">
        <v>1181</v>
      </c>
      <c r="S140" s="10">
        <v>976</v>
      </c>
      <c r="T140" s="10">
        <v>649</v>
      </c>
      <c r="U140" s="10">
        <v>364</v>
      </c>
      <c r="V140" s="10">
        <v>149</v>
      </c>
      <c r="W140" s="10">
        <v>44</v>
      </c>
      <c r="X140" s="10">
        <v>17</v>
      </c>
      <c r="Y140" s="10">
        <v>19</v>
      </c>
      <c r="Z140" s="10">
        <f t="shared" si="9"/>
        <v>58624</v>
      </c>
    </row>
    <row r="141" spans="1:26" x14ac:dyDescent="0.2">
      <c r="A141" s="7">
        <v>2021</v>
      </c>
      <c r="B141" s="5" t="s">
        <v>8</v>
      </c>
      <c r="C141" s="10">
        <v>8021</v>
      </c>
      <c r="D141" s="10">
        <v>10356</v>
      </c>
      <c r="E141" s="10">
        <v>6372</v>
      </c>
      <c r="F141" s="10">
        <v>6839</v>
      </c>
      <c r="G141" s="10">
        <v>27212</v>
      </c>
      <c r="H141" s="10">
        <v>34241</v>
      </c>
      <c r="I141" s="10">
        <v>29243</v>
      </c>
      <c r="J141" s="10">
        <v>20972</v>
      </c>
      <c r="K141" s="10">
        <v>14945</v>
      </c>
      <c r="L141" s="10">
        <v>11030</v>
      </c>
      <c r="M141" s="10">
        <v>9025</v>
      </c>
      <c r="N141" s="10">
        <v>7965</v>
      </c>
      <c r="O141" s="10">
        <v>7290</v>
      </c>
      <c r="P141" s="10">
        <v>6317</v>
      </c>
      <c r="Q141" s="10">
        <v>5261</v>
      </c>
      <c r="R141" s="10">
        <v>3704</v>
      </c>
      <c r="S141" s="10">
        <v>3067</v>
      </c>
      <c r="T141" s="10">
        <v>1934</v>
      </c>
      <c r="U141" s="10">
        <v>1019</v>
      </c>
      <c r="V141" s="10">
        <v>356</v>
      </c>
      <c r="W141" s="10">
        <v>143</v>
      </c>
      <c r="X141" s="10">
        <v>117</v>
      </c>
      <c r="Y141" s="10">
        <v>490</v>
      </c>
      <c r="Z141" s="10">
        <f t="shared" si="9"/>
        <v>215919</v>
      </c>
    </row>
    <row r="142" spans="1:26" x14ac:dyDescent="0.2">
      <c r="A142" s="7">
        <v>2021</v>
      </c>
      <c r="B142" s="5" t="s">
        <v>9</v>
      </c>
      <c r="C142" s="10">
        <v>3117</v>
      </c>
      <c r="D142" s="10">
        <v>6738</v>
      </c>
      <c r="E142" s="10">
        <v>4695</v>
      </c>
      <c r="F142" s="10">
        <v>4290</v>
      </c>
      <c r="G142" s="10">
        <v>12341</v>
      </c>
      <c r="H142" s="10">
        <v>12999</v>
      </c>
      <c r="I142" s="10">
        <v>10343</v>
      </c>
      <c r="J142" s="10">
        <v>8190</v>
      </c>
      <c r="K142" s="10">
        <v>6555</v>
      </c>
      <c r="L142" s="10">
        <v>5359</v>
      </c>
      <c r="M142" s="10">
        <v>5622</v>
      </c>
      <c r="N142" s="10">
        <v>5407</v>
      </c>
      <c r="O142" s="10">
        <v>4472</v>
      </c>
      <c r="P142" s="10">
        <v>3561</v>
      </c>
      <c r="Q142" s="10">
        <v>2674</v>
      </c>
      <c r="R142" s="10">
        <v>2349</v>
      </c>
      <c r="S142" s="10">
        <v>1881</v>
      </c>
      <c r="T142" s="10">
        <v>1363</v>
      </c>
      <c r="U142" s="10">
        <v>784</v>
      </c>
      <c r="V142" s="10">
        <v>279</v>
      </c>
      <c r="W142" s="10">
        <v>56</v>
      </c>
      <c r="X142" s="10">
        <v>22</v>
      </c>
      <c r="Y142" s="10">
        <v>44</v>
      </c>
      <c r="Z142" s="10">
        <f t="shared" si="9"/>
        <v>103141</v>
      </c>
    </row>
    <row r="143" spans="1:26" x14ac:dyDescent="0.2">
      <c r="A143" s="7">
        <v>2021</v>
      </c>
      <c r="B143" s="5" t="s">
        <v>59</v>
      </c>
      <c r="C143" s="10">
        <v>20918</v>
      </c>
      <c r="D143" s="10">
        <v>42573</v>
      </c>
      <c r="E143" s="10">
        <v>30861</v>
      </c>
      <c r="F143" s="10">
        <v>28767</v>
      </c>
      <c r="G143" s="10">
        <v>62621</v>
      </c>
      <c r="H143" s="10">
        <v>79509</v>
      </c>
      <c r="I143" s="10">
        <v>74734</v>
      </c>
      <c r="J143" s="10">
        <v>58419</v>
      </c>
      <c r="K143" s="10">
        <v>47150</v>
      </c>
      <c r="L143" s="10">
        <v>41009</v>
      </c>
      <c r="M143" s="10">
        <v>42160</v>
      </c>
      <c r="N143" s="10">
        <v>35677</v>
      </c>
      <c r="O143" s="10">
        <v>31465</v>
      </c>
      <c r="P143" s="10">
        <v>25772</v>
      </c>
      <c r="Q143" s="10">
        <v>20323</v>
      </c>
      <c r="R143" s="10">
        <v>14495</v>
      </c>
      <c r="S143" s="10">
        <v>10579</v>
      </c>
      <c r="T143" s="10">
        <v>6152</v>
      </c>
      <c r="U143" s="10">
        <v>3611</v>
      </c>
      <c r="V143" s="10">
        <v>1362</v>
      </c>
      <c r="W143" s="10">
        <v>397</v>
      </c>
      <c r="X143" s="10">
        <v>85</v>
      </c>
      <c r="Y143" s="10">
        <v>309</v>
      </c>
      <c r="Z143" s="10">
        <f t="shared" si="9"/>
        <v>678948</v>
      </c>
    </row>
    <row r="144" spans="1:26" x14ac:dyDescent="0.2">
      <c r="A144" s="7">
        <v>2021</v>
      </c>
      <c r="B144" s="5" t="s">
        <v>10</v>
      </c>
      <c r="C144" s="10">
        <v>6151</v>
      </c>
      <c r="D144" s="10">
        <v>10376</v>
      </c>
      <c r="E144" s="10">
        <v>6993</v>
      </c>
      <c r="F144" s="10">
        <v>5906</v>
      </c>
      <c r="G144" s="10">
        <v>19865</v>
      </c>
      <c r="H144" s="10">
        <v>21132</v>
      </c>
      <c r="I144" s="10">
        <v>16140</v>
      </c>
      <c r="J144" s="10">
        <v>11479</v>
      </c>
      <c r="K144" s="10">
        <v>8930</v>
      </c>
      <c r="L144" s="10">
        <v>6726</v>
      </c>
      <c r="M144" s="10">
        <v>6539</v>
      </c>
      <c r="N144" s="10">
        <v>5556</v>
      </c>
      <c r="O144" s="10">
        <v>4683</v>
      </c>
      <c r="P144" s="10">
        <v>3972</v>
      </c>
      <c r="Q144" s="10">
        <v>3117</v>
      </c>
      <c r="R144" s="10">
        <v>2717</v>
      </c>
      <c r="S144" s="10">
        <v>2268</v>
      </c>
      <c r="T144" s="10">
        <v>1442</v>
      </c>
      <c r="U144" s="10">
        <v>889</v>
      </c>
      <c r="V144" s="10">
        <v>320</v>
      </c>
      <c r="W144" s="10">
        <v>78</v>
      </c>
      <c r="X144" s="10">
        <v>104</v>
      </c>
      <c r="Y144" s="10">
        <v>322</v>
      </c>
      <c r="Z144" s="10">
        <f t="shared" si="9"/>
        <v>145705</v>
      </c>
    </row>
    <row r="145" spans="1:26" x14ac:dyDescent="0.2">
      <c r="A145" s="7">
        <v>2021</v>
      </c>
      <c r="B145" s="5" t="s">
        <v>11</v>
      </c>
      <c r="C145" s="10">
        <v>22174</v>
      </c>
      <c r="D145" s="10">
        <v>38511</v>
      </c>
      <c r="E145" s="10">
        <v>25475</v>
      </c>
      <c r="F145" s="10">
        <v>23660</v>
      </c>
      <c r="G145" s="10">
        <v>66360</v>
      </c>
      <c r="H145" s="10">
        <v>70161</v>
      </c>
      <c r="I145" s="10">
        <v>55750</v>
      </c>
      <c r="J145" s="10">
        <v>39529</v>
      </c>
      <c r="K145" s="10">
        <v>28939</v>
      </c>
      <c r="L145" s="10">
        <v>23434</v>
      </c>
      <c r="M145" s="10">
        <v>21778</v>
      </c>
      <c r="N145" s="10">
        <v>19061</v>
      </c>
      <c r="O145" s="10">
        <v>16695</v>
      </c>
      <c r="P145" s="10">
        <v>13562</v>
      </c>
      <c r="Q145" s="10">
        <v>11501</v>
      </c>
      <c r="R145" s="10">
        <v>9344</v>
      </c>
      <c r="S145" s="10">
        <v>7177</v>
      </c>
      <c r="T145" s="10">
        <v>4934</v>
      </c>
      <c r="U145" s="10">
        <v>3465</v>
      </c>
      <c r="V145" s="10">
        <v>1415</v>
      </c>
      <c r="W145" s="10">
        <v>432</v>
      </c>
      <c r="X145" s="10">
        <v>55</v>
      </c>
      <c r="Y145" s="10">
        <v>2262</v>
      </c>
      <c r="Z145" s="10">
        <f t="shared" si="9"/>
        <v>505674</v>
      </c>
    </row>
    <row r="146" spans="1:26" x14ac:dyDescent="0.2">
      <c r="A146" s="7">
        <v>2021</v>
      </c>
      <c r="B146" s="5" t="s">
        <v>12</v>
      </c>
      <c r="C146" s="10">
        <v>3031</v>
      </c>
      <c r="D146" s="10">
        <v>4680</v>
      </c>
      <c r="E146" s="10">
        <v>3751</v>
      </c>
      <c r="F146" s="10">
        <v>4091</v>
      </c>
      <c r="G146" s="10">
        <v>15093</v>
      </c>
      <c r="H146" s="10">
        <v>18826</v>
      </c>
      <c r="I146" s="10">
        <v>16241</v>
      </c>
      <c r="J146" s="10">
        <v>11010</v>
      </c>
      <c r="K146" s="10">
        <v>7288</v>
      </c>
      <c r="L146" s="10">
        <v>4828</v>
      </c>
      <c r="M146" s="10">
        <v>4212</v>
      </c>
      <c r="N146" s="10">
        <v>3615</v>
      </c>
      <c r="O146" s="10">
        <v>3302</v>
      </c>
      <c r="P146" s="10">
        <v>2843</v>
      </c>
      <c r="Q146" s="10">
        <v>2439</v>
      </c>
      <c r="R146" s="10">
        <v>1776</v>
      </c>
      <c r="S146" s="10">
        <v>1406</v>
      </c>
      <c r="T146" s="10">
        <v>1027</v>
      </c>
      <c r="U146" s="10">
        <v>666</v>
      </c>
      <c r="V146" s="10">
        <v>273</v>
      </c>
      <c r="W146" s="10">
        <v>86</v>
      </c>
      <c r="X146" s="10">
        <v>151</v>
      </c>
      <c r="Y146" s="10">
        <v>98</v>
      </c>
      <c r="Z146" s="10">
        <f t="shared" si="9"/>
        <v>110733</v>
      </c>
    </row>
    <row r="147" spans="1:26" x14ac:dyDescent="0.2">
      <c r="A147" s="7">
        <v>2021</v>
      </c>
      <c r="B147" s="5" t="s">
        <v>13</v>
      </c>
      <c r="C147" s="10">
        <v>1967</v>
      </c>
      <c r="D147" s="10">
        <v>3264</v>
      </c>
      <c r="E147" s="10">
        <v>2935</v>
      </c>
      <c r="F147" s="10">
        <v>3216</v>
      </c>
      <c r="G147" s="10">
        <v>14685</v>
      </c>
      <c r="H147" s="10">
        <v>19362</v>
      </c>
      <c r="I147" s="10">
        <v>17500</v>
      </c>
      <c r="J147" s="10">
        <v>12280</v>
      </c>
      <c r="K147" s="10">
        <v>8935</v>
      </c>
      <c r="L147" s="10">
        <v>7209</v>
      </c>
      <c r="M147" s="10">
        <v>6802</v>
      </c>
      <c r="N147" s="10">
        <v>5708</v>
      </c>
      <c r="O147" s="10">
        <v>5208</v>
      </c>
      <c r="P147" s="10">
        <v>4693</v>
      </c>
      <c r="Q147" s="10">
        <v>3916</v>
      </c>
      <c r="R147" s="10">
        <v>2966</v>
      </c>
      <c r="S147" s="10">
        <v>2331</v>
      </c>
      <c r="T147" s="10">
        <v>1617</v>
      </c>
      <c r="U147" s="10">
        <v>999</v>
      </c>
      <c r="V147" s="10">
        <v>429</v>
      </c>
      <c r="W147" s="10">
        <v>110</v>
      </c>
      <c r="X147" s="10">
        <v>228</v>
      </c>
      <c r="Y147" s="10">
        <v>6</v>
      </c>
      <c r="Z147" s="10">
        <f t="shared" si="9"/>
        <v>126366</v>
      </c>
    </row>
    <row r="148" spans="1:26" x14ac:dyDescent="0.2">
      <c r="A148" s="7">
        <v>2021</v>
      </c>
      <c r="B148" s="5" t="s">
        <v>14</v>
      </c>
      <c r="C148" s="10">
        <v>7195</v>
      </c>
      <c r="D148" s="10">
        <v>17116</v>
      </c>
      <c r="E148" s="10">
        <v>12747</v>
      </c>
      <c r="F148" s="10">
        <v>12655</v>
      </c>
      <c r="G148" s="10">
        <v>45305</v>
      </c>
      <c r="H148" s="10">
        <v>47003</v>
      </c>
      <c r="I148" s="10">
        <v>33794</v>
      </c>
      <c r="J148" s="10">
        <v>24113</v>
      </c>
      <c r="K148" s="10">
        <v>17812</v>
      </c>
      <c r="L148" s="10">
        <v>13516</v>
      </c>
      <c r="M148" s="10">
        <v>12648</v>
      </c>
      <c r="N148" s="10">
        <v>11018</v>
      </c>
      <c r="O148" s="10">
        <v>9301</v>
      </c>
      <c r="P148" s="10">
        <v>8427</v>
      </c>
      <c r="Q148" s="10">
        <v>6865</v>
      </c>
      <c r="R148" s="10">
        <v>5736</v>
      </c>
      <c r="S148" s="10">
        <v>4570</v>
      </c>
      <c r="T148" s="10">
        <v>3384</v>
      </c>
      <c r="U148" s="10">
        <v>2072</v>
      </c>
      <c r="V148" s="10">
        <v>884</v>
      </c>
      <c r="W148" s="10">
        <v>294</v>
      </c>
      <c r="X148" s="10">
        <v>240</v>
      </c>
      <c r="Y148" s="10">
        <v>52</v>
      </c>
      <c r="Z148" s="10">
        <f t="shared" si="9"/>
        <v>296747</v>
      </c>
    </row>
    <row r="149" spans="1:26" x14ac:dyDescent="0.2">
      <c r="A149" s="7">
        <v>2021</v>
      </c>
      <c r="B149" s="5" t="s">
        <v>15</v>
      </c>
      <c r="C149" s="10">
        <v>16878</v>
      </c>
      <c r="D149" s="10">
        <v>24028</v>
      </c>
      <c r="E149" s="10">
        <v>17227</v>
      </c>
      <c r="F149" s="10">
        <v>18898</v>
      </c>
      <c r="G149" s="10">
        <v>84086</v>
      </c>
      <c r="H149" s="10">
        <v>103859</v>
      </c>
      <c r="I149" s="10">
        <v>81729</v>
      </c>
      <c r="J149" s="10">
        <v>55778</v>
      </c>
      <c r="K149" s="10">
        <v>38615</v>
      </c>
      <c r="L149" s="10">
        <v>28433</v>
      </c>
      <c r="M149" s="10">
        <v>25976</v>
      </c>
      <c r="N149" s="10">
        <v>22172</v>
      </c>
      <c r="O149" s="10">
        <v>18953</v>
      </c>
      <c r="P149" s="10">
        <v>15568</v>
      </c>
      <c r="Q149" s="10">
        <v>11719</v>
      </c>
      <c r="R149" s="10">
        <v>9105</v>
      </c>
      <c r="S149" s="10">
        <v>6754</v>
      </c>
      <c r="T149" s="10">
        <v>4518</v>
      </c>
      <c r="U149" s="10">
        <v>2707</v>
      </c>
      <c r="V149" s="10">
        <v>1027</v>
      </c>
      <c r="W149" s="10">
        <v>287</v>
      </c>
      <c r="X149" s="10">
        <v>114</v>
      </c>
      <c r="Y149" s="10">
        <v>212</v>
      </c>
      <c r="Z149" s="10">
        <f t="shared" si="9"/>
        <v>588643</v>
      </c>
    </row>
    <row r="150" spans="1:26" x14ac:dyDescent="0.2">
      <c r="A150" s="7">
        <v>2021</v>
      </c>
      <c r="B150" s="5" t="s">
        <v>30</v>
      </c>
      <c r="C150" s="10">
        <v>3864</v>
      </c>
      <c r="D150" s="10">
        <v>7616</v>
      </c>
      <c r="E150" s="10">
        <v>6768</v>
      </c>
      <c r="F150" s="10">
        <v>6886</v>
      </c>
      <c r="G150" s="10">
        <v>20238</v>
      </c>
      <c r="H150" s="10">
        <v>21397</v>
      </c>
      <c r="I150" s="10">
        <v>17090</v>
      </c>
      <c r="J150" s="10">
        <v>12849</v>
      </c>
      <c r="K150" s="10">
        <v>9316</v>
      </c>
      <c r="L150" s="10">
        <v>7306</v>
      </c>
      <c r="M150" s="10">
        <v>6603</v>
      </c>
      <c r="N150" s="10">
        <v>5626</v>
      </c>
      <c r="O150" s="10">
        <v>4748</v>
      </c>
      <c r="P150" s="10">
        <v>4090</v>
      </c>
      <c r="Q150" s="10">
        <v>3406</v>
      </c>
      <c r="R150" s="10">
        <v>2639</v>
      </c>
      <c r="S150" s="10">
        <v>2040</v>
      </c>
      <c r="T150" s="10">
        <v>1408</v>
      </c>
      <c r="U150" s="10">
        <v>923</v>
      </c>
      <c r="V150" s="10">
        <v>417</v>
      </c>
      <c r="W150" s="10">
        <v>130</v>
      </c>
      <c r="X150" s="10">
        <v>100</v>
      </c>
      <c r="Y150" s="10">
        <v>142</v>
      </c>
      <c r="Z150" s="10">
        <f t="shared" si="9"/>
        <v>145602</v>
      </c>
    </row>
    <row r="151" spans="1:26" x14ac:dyDescent="0.2">
      <c r="A151" s="7">
        <v>2021</v>
      </c>
      <c r="B151" s="5" t="s">
        <v>16</v>
      </c>
      <c r="C151" s="10">
        <v>3781</v>
      </c>
      <c r="D151" s="10">
        <v>6621</v>
      </c>
      <c r="E151" s="10">
        <v>5447</v>
      </c>
      <c r="F151" s="10">
        <v>4844</v>
      </c>
      <c r="G151" s="10">
        <v>10557</v>
      </c>
      <c r="H151" s="10">
        <v>13199</v>
      </c>
      <c r="I151" s="10">
        <v>10830</v>
      </c>
      <c r="J151" s="10">
        <v>7233</v>
      </c>
      <c r="K151" s="10">
        <v>5021</v>
      </c>
      <c r="L151" s="10">
        <v>3860</v>
      </c>
      <c r="M151" s="10">
        <v>3222</v>
      </c>
      <c r="N151" s="10">
        <v>2733</v>
      </c>
      <c r="O151" s="10">
        <v>2491</v>
      </c>
      <c r="P151" s="10">
        <v>2100</v>
      </c>
      <c r="Q151" s="10">
        <v>1861</v>
      </c>
      <c r="R151" s="10">
        <v>1340</v>
      </c>
      <c r="S151" s="10">
        <v>979</v>
      </c>
      <c r="T151" s="10">
        <v>677</v>
      </c>
      <c r="U151" s="10">
        <v>425</v>
      </c>
      <c r="V151" s="10">
        <v>174</v>
      </c>
      <c r="W151" s="10">
        <v>44</v>
      </c>
      <c r="X151" s="10">
        <v>66</v>
      </c>
      <c r="Y151" s="10">
        <v>20</v>
      </c>
      <c r="Z151" s="10">
        <f t="shared" si="9"/>
        <v>87525</v>
      </c>
    </row>
    <row r="152" spans="1:26" x14ac:dyDescent="0.2">
      <c r="A152" s="7">
        <v>2021</v>
      </c>
      <c r="B152" s="5" t="s">
        <v>17</v>
      </c>
      <c r="C152" s="10">
        <v>994</v>
      </c>
      <c r="D152" s="10">
        <v>2454</v>
      </c>
      <c r="E152" s="10">
        <v>1815</v>
      </c>
      <c r="F152" s="10">
        <v>1872</v>
      </c>
      <c r="G152" s="10">
        <v>5680</v>
      </c>
      <c r="H152" s="10">
        <v>6361</v>
      </c>
      <c r="I152" s="10">
        <v>5338</v>
      </c>
      <c r="J152" s="10">
        <v>3850</v>
      </c>
      <c r="K152" s="10">
        <v>3105</v>
      </c>
      <c r="L152" s="10">
        <v>2596</v>
      </c>
      <c r="M152" s="10">
        <v>2318</v>
      </c>
      <c r="N152" s="10">
        <v>2015</v>
      </c>
      <c r="O152" s="10">
        <v>1830</v>
      </c>
      <c r="P152" s="10">
        <v>1527</v>
      </c>
      <c r="Q152" s="10">
        <v>1456</v>
      </c>
      <c r="R152" s="10">
        <v>1303</v>
      </c>
      <c r="S152" s="10">
        <v>995</v>
      </c>
      <c r="T152" s="10">
        <v>778</v>
      </c>
      <c r="U152" s="10">
        <v>487</v>
      </c>
      <c r="V152" s="10">
        <v>183</v>
      </c>
      <c r="W152" s="10">
        <v>55</v>
      </c>
      <c r="X152" s="10">
        <v>18</v>
      </c>
      <c r="Y152" s="10">
        <v>43</v>
      </c>
      <c r="Z152" s="10">
        <f t="shared" si="9"/>
        <v>47073</v>
      </c>
    </row>
    <row r="153" spans="1:26" x14ac:dyDescent="0.2">
      <c r="A153" s="7">
        <v>2021</v>
      </c>
      <c r="B153" s="5" t="s">
        <v>18</v>
      </c>
      <c r="C153" s="10">
        <v>6612</v>
      </c>
      <c r="D153" s="10">
        <v>9318</v>
      </c>
      <c r="E153" s="10">
        <v>5633</v>
      </c>
      <c r="F153" s="10">
        <v>4904</v>
      </c>
      <c r="G153" s="10">
        <v>17541</v>
      </c>
      <c r="H153" s="10">
        <v>21053</v>
      </c>
      <c r="I153" s="10">
        <v>15850</v>
      </c>
      <c r="J153" s="10">
        <v>11025</v>
      </c>
      <c r="K153" s="10">
        <v>8391</v>
      </c>
      <c r="L153" s="10">
        <v>6881</v>
      </c>
      <c r="M153" s="10">
        <v>6792</v>
      </c>
      <c r="N153" s="10">
        <v>5800</v>
      </c>
      <c r="O153" s="10">
        <v>5032</v>
      </c>
      <c r="P153" s="10">
        <v>3906</v>
      </c>
      <c r="Q153" s="10">
        <v>2932</v>
      </c>
      <c r="R153" s="10">
        <v>2580</v>
      </c>
      <c r="S153" s="10">
        <v>2209</v>
      </c>
      <c r="T153" s="10">
        <v>1787</v>
      </c>
      <c r="U153" s="10">
        <v>1028</v>
      </c>
      <c r="V153" s="10">
        <v>423</v>
      </c>
      <c r="W153" s="10">
        <v>90</v>
      </c>
      <c r="X153" s="10">
        <v>183</v>
      </c>
      <c r="Y153" s="10">
        <v>44</v>
      </c>
      <c r="Z153" s="10">
        <f t="shared" si="9"/>
        <v>140014</v>
      </c>
    </row>
    <row r="154" spans="1:26" x14ac:dyDescent="0.2">
      <c r="A154" s="7">
        <v>2021</v>
      </c>
      <c r="B154" s="5" t="s">
        <v>19</v>
      </c>
      <c r="C154" s="10">
        <v>2406</v>
      </c>
      <c r="D154" s="10">
        <v>3433</v>
      </c>
      <c r="E154" s="10">
        <v>2848</v>
      </c>
      <c r="F154" s="10">
        <v>2914</v>
      </c>
      <c r="G154" s="10">
        <v>10920</v>
      </c>
      <c r="H154" s="10">
        <v>13403</v>
      </c>
      <c r="I154" s="10">
        <v>11819</v>
      </c>
      <c r="J154" s="10">
        <v>8494</v>
      </c>
      <c r="K154" s="10">
        <v>5744</v>
      </c>
      <c r="L154" s="10">
        <v>3969</v>
      </c>
      <c r="M154" s="10">
        <v>3032</v>
      </c>
      <c r="N154" s="10">
        <v>2619</v>
      </c>
      <c r="O154" s="10">
        <v>2175</v>
      </c>
      <c r="P154" s="10">
        <v>1992</v>
      </c>
      <c r="Q154" s="10">
        <v>1782</v>
      </c>
      <c r="R154" s="10">
        <v>1358</v>
      </c>
      <c r="S154" s="10">
        <v>1127</v>
      </c>
      <c r="T154" s="10">
        <v>708</v>
      </c>
      <c r="U154" s="10">
        <v>413</v>
      </c>
      <c r="V154" s="10">
        <v>200</v>
      </c>
      <c r="W154" s="10">
        <v>57</v>
      </c>
      <c r="X154" s="10">
        <v>50</v>
      </c>
      <c r="Y154" s="10">
        <v>1877</v>
      </c>
      <c r="Z154" s="10">
        <f t="shared" si="9"/>
        <v>83340</v>
      </c>
    </row>
    <row r="155" spans="1:26" x14ac:dyDescent="0.2">
      <c r="A155" s="7">
        <v>2021</v>
      </c>
      <c r="B155" s="5" t="s">
        <v>20</v>
      </c>
      <c r="C155" s="10">
        <v>5093</v>
      </c>
      <c r="D155" s="10">
        <v>11087</v>
      </c>
      <c r="E155" s="10">
        <v>8491</v>
      </c>
      <c r="F155" s="10">
        <v>7763</v>
      </c>
      <c r="G155" s="10">
        <v>26649</v>
      </c>
      <c r="H155" s="10">
        <v>34008</v>
      </c>
      <c r="I155" s="10">
        <v>29762</v>
      </c>
      <c r="J155" s="10">
        <v>20487</v>
      </c>
      <c r="K155" s="10">
        <v>14642</v>
      </c>
      <c r="L155" s="10">
        <v>12021</v>
      </c>
      <c r="M155" s="10">
        <v>11320</v>
      </c>
      <c r="N155" s="10">
        <v>10312</v>
      </c>
      <c r="O155" s="10">
        <v>8709</v>
      </c>
      <c r="P155" s="10">
        <v>7643</v>
      </c>
      <c r="Q155" s="10">
        <v>6722</v>
      </c>
      <c r="R155" s="10">
        <v>4840</v>
      </c>
      <c r="S155" s="10">
        <v>4073</v>
      </c>
      <c r="T155" s="10">
        <v>2397</v>
      </c>
      <c r="U155" s="10">
        <v>1478</v>
      </c>
      <c r="V155" s="10">
        <v>566</v>
      </c>
      <c r="W155" s="10">
        <v>151</v>
      </c>
      <c r="X155" s="10">
        <v>128</v>
      </c>
      <c r="Y155" s="10">
        <v>149</v>
      </c>
      <c r="Z155" s="10">
        <f t="shared" si="9"/>
        <v>228491</v>
      </c>
    </row>
    <row r="156" spans="1:26" x14ac:dyDescent="0.2">
      <c r="A156" s="7">
        <v>2021</v>
      </c>
      <c r="B156" s="5" t="s">
        <v>31</v>
      </c>
      <c r="C156" s="10">
        <v>3504</v>
      </c>
      <c r="D156" s="10">
        <v>5542</v>
      </c>
      <c r="E156" s="10">
        <v>3798</v>
      </c>
      <c r="F156" s="10">
        <v>3488</v>
      </c>
      <c r="G156" s="10">
        <v>7614</v>
      </c>
      <c r="H156" s="10">
        <v>9223</v>
      </c>
      <c r="I156" s="10">
        <v>8707</v>
      </c>
      <c r="J156" s="10">
        <v>6653</v>
      </c>
      <c r="K156" s="10">
        <v>5078</v>
      </c>
      <c r="L156" s="10">
        <v>4062</v>
      </c>
      <c r="M156" s="10">
        <v>3805</v>
      </c>
      <c r="N156" s="10">
        <v>3346</v>
      </c>
      <c r="O156" s="10">
        <v>2986</v>
      </c>
      <c r="P156" s="10">
        <v>2489</v>
      </c>
      <c r="Q156" s="10">
        <v>2067</v>
      </c>
      <c r="R156" s="10">
        <v>1817</v>
      </c>
      <c r="S156" s="10">
        <v>1393</v>
      </c>
      <c r="T156" s="10">
        <v>1070</v>
      </c>
      <c r="U156" s="10">
        <v>702</v>
      </c>
      <c r="V156" s="10">
        <v>308</v>
      </c>
      <c r="W156" s="10">
        <v>77</v>
      </c>
      <c r="X156" s="10">
        <v>158</v>
      </c>
      <c r="Y156" s="10">
        <v>4</v>
      </c>
      <c r="Z156" s="10">
        <f t="shared" si="9"/>
        <v>77891</v>
      </c>
    </row>
    <row r="157" spans="1:26" x14ac:dyDescent="0.2">
      <c r="A157" s="7">
        <v>2021</v>
      </c>
      <c r="B157" s="5" t="s">
        <v>21</v>
      </c>
      <c r="C157" s="10">
        <v>2615</v>
      </c>
      <c r="D157" s="10">
        <v>3908</v>
      </c>
      <c r="E157" s="10">
        <v>2559</v>
      </c>
      <c r="F157" s="10">
        <v>2429</v>
      </c>
      <c r="G157" s="10">
        <v>10426</v>
      </c>
      <c r="H157" s="10">
        <v>15318</v>
      </c>
      <c r="I157" s="10">
        <v>12523</v>
      </c>
      <c r="J157" s="10">
        <v>9433</v>
      </c>
      <c r="K157" s="10">
        <v>6645</v>
      </c>
      <c r="L157" s="10">
        <v>5057</v>
      </c>
      <c r="M157" s="10">
        <v>4478</v>
      </c>
      <c r="N157" s="10">
        <v>3606</v>
      </c>
      <c r="O157" s="10">
        <v>2897</v>
      </c>
      <c r="P157" s="10">
        <v>2265</v>
      </c>
      <c r="Q157" s="10">
        <v>1851</v>
      </c>
      <c r="R157" s="10">
        <v>1387</v>
      </c>
      <c r="S157" s="10">
        <v>829</v>
      </c>
      <c r="T157" s="10">
        <v>620</v>
      </c>
      <c r="U157" s="10">
        <v>357</v>
      </c>
      <c r="V157" s="10">
        <v>115</v>
      </c>
      <c r="W157" s="10">
        <v>29</v>
      </c>
      <c r="X157" s="10">
        <v>93</v>
      </c>
      <c r="Y157" s="10">
        <v>49</v>
      </c>
      <c r="Z157" s="10">
        <f t="shared" si="9"/>
        <v>89489</v>
      </c>
    </row>
    <row r="158" spans="1:26" x14ac:dyDescent="0.2">
      <c r="A158" s="7">
        <v>2021</v>
      </c>
      <c r="B158" s="5" t="s">
        <v>58</v>
      </c>
      <c r="C158" s="10">
        <v>4023</v>
      </c>
      <c r="D158" s="10">
        <v>6056</v>
      </c>
      <c r="E158" s="10">
        <v>4026</v>
      </c>
      <c r="F158" s="10">
        <v>4035</v>
      </c>
      <c r="G158" s="10">
        <v>13825</v>
      </c>
      <c r="H158" s="10">
        <v>16124</v>
      </c>
      <c r="I158" s="10">
        <v>13667</v>
      </c>
      <c r="J158" s="10">
        <v>9818</v>
      </c>
      <c r="K158" s="10">
        <v>7118</v>
      </c>
      <c r="L158" s="10">
        <v>5325</v>
      </c>
      <c r="M158" s="10">
        <v>4665</v>
      </c>
      <c r="N158" s="10">
        <v>4210</v>
      </c>
      <c r="O158" s="10">
        <v>3719</v>
      </c>
      <c r="P158" s="10">
        <v>3271</v>
      </c>
      <c r="Q158" s="10">
        <v>2670</v>
      </c>
      <c r="R158" s="10">
        <v>2298</v>
      </c>
      <c r="S158" s="10">
        <v>1823</v>
      </c>
      <c r="T158" s="10">
        <v>1366</v>
      </c>
      <c r="U158" s="10">
        <v>889</v>
      </c>
      <c r="V158" s="10">
        <v>366</v>
      </c>
      <c r="W158" s="10">
        <v>142</v>
      </c>
      <c r="X158" s="10">
        <v>56</v>
      </c>
      <c r="Y158" s="10">
        <v>23</v>
      </c>
      <c r="Z158" s="10">
        <f t="shared" si="9"/>
        <v>109515</v>
      </c>
    </row>
    <row r="159" spans="1:26" x14ac:dyDescent="0.2">
      <c r="A159" s="7">
        <v>2021</v>
      </c>
      <c r="B159" s="5" t="s">
        <v>22</v>
      </c>
      <c r="C159" s="10">
        <v>7142</v>
      </c>
      <c r="D159" s="10">
        <v>13844</v>
      </c>
      <c r="E159" s="10">
        <v>7979</v>
      </c>
      <c r="F159" s="10">
        <v>6692</v>
      </c>
      <c r="G159" s="10">
        <v>15268</v>
      </c>
      <c r="H159" s="10">
        <v>17260</v>
      </c>
      <c r="I159" s="10">
        <v>13726</v>
      </c>
      <c r="J159" s="10">
        <v>9799</v>
      </c>
      <c r="K159" s="10">
        <v>7768</v>
      </c>
      <c r="L159" s="10">
        <v>6805</v>
      </c>
      <c r="M159" s="10">
        <v>6928</v>
      </c>
      <c r="N159" s="10">
        <v>5886</v>
      </c>
      <c r="O159" s="10">
        <v>4981</v>
      </c>
      <c r="P159" s="10">
        <v>4163</v>
      </c>
      <c r="Q159" s="10">
        <v>3629</v>
      </c>
      <c r="R159" s="10">
        <v>3054</v>
      </c>
      <c r="S159" s="10">
        <v>2638</v>
      </c>
      <c r="T159" s="10">
        <v>2044</v>
      </c>
      <c r="U159" s="10">
        <v>1111</v>
      </c>
      <c r="V159" s="10">
        <v>402</v>
      </c>
      <c r="W159" s="10">
        <v>113</v>
      </c>
      <c r="X159" s="10">
        <v>854</v>
      </c>
      <c r="Y159" s="10">
        <v>33</v>
      </c>
      <c r="Z159" s="10">
        <f t="shared" si="9"/>
        <v>142119</v>
      </c>
    </row>
    <row r="160" spans="1:26" x14ac:dyDescent="0.2">
      <c r="A160" s="7">
        <v>2021</v>
      </c>
      <c r="B160" s="5" t="s">
        <v>23</v>
      </c>
      <c r="C160" s="10">
        <v>6965</v>
      </c>
      <c r="D160" s="10">
        <v>11117</v>
      </c>
      <c r="E160" s="10">
        <v>7513</v>
      </c>
      <c r="F160" s="10">
        <v>6768</v>
      </c>
      <c r="G160" s="10">
        <v>20353</v>
      </c>
      <c r="H160" s="10">
        <v>21763</v>
      </c>
      <c r="I160" s="10">
        <v>15497</v>
      </c>
      <c r="J160" s="10">
        <v>11133</v>
      </c>
      <c r="K160" s="10">
        <v>9141</v>
      </c>
      <c r="L160" s="10">
        <v>8153</v>
      </c>
      <c r="M160" s="10">
        <v>7795</v>
      </c>
      <c r="N160" s="10">
        <v>6882</v>
      </c>
      <c r="O160" s="10">
        <v>6157</v>
      </c>
      <c r="P160" s="10">
        <v>5112</v>
      </c>
      <c r="Q160" s="10">
        <v>3874</v>
      </c>
      <c r="R160" s="10">
        <v>2911</v>
      </c>
      <c r="S160" s="10">
        <v>2231</v>
      </c>
      <c r="T160" s="10">
        <v>1690</v>
      </c>
      <c r="U160" s="10">
        <v>816</v>
      </c>
      <c r="V160" s="10">
        <v>325</v>
      </c>
      <c r="W160" s="10">
        <v>97</v>
      </c>
      <c r="X160" s="10">
        <v>134</v>
      </c>
      <c r="Y160" s="10">
        <v>168</v>
      </c>
      <c r="Z160" s="10">
        <f t="shared" si="9"/>
        <v>156595</v>
      </c>
    </row>
    <row r="161" spans="1:26" x14ac:dyDescent="0.2">
      <c r="A161" s="7">
        <v>2021</v>
      </c>
      <c r="B161" s="5" t="s">
        <v>24</v>
      </c>
      <c r="C161" s="10">
        <v>7504</v>
      </c>
      <c r="D161" s="10">
        <v>11848</v>
      </c>
      <c r="E161" s="10">
        <v>9294</v>
      </c>
      <c r="F161" s="10">
        <v>9097</v>
      </c>
      <c r="G161" s="10">
        <v>30651</v>
      </c>
      <c r="H161" s="10">
        <v>39103</v>
      </c>
      <c r="I161" s="10">
        <v>32246</v>
      </c>
      <c r="J161" s="10">
        <v>24678</v>
      </c>
      <c r="K161" s="10">
        <v>18284</v>
      </c>
      <c r="L161" s="10">
        <v>14603</v>
      </c>
      <c r="M161" s="10">
        <v>13094</v>
      </c>
      <c r="N161" s="10">
        <v>11002</v>
      </c>
      <c r="O161" s="10">
        <v>9563</v>
      </c>
      <c r="P161" s="10">
        <v>7853</v>
      </c>
      <c r="Q161" s="10">
        <v>6446</v>
      </c>
      <c r="R161" s="10">
        <v>4618</v>
      </c>
      <c r="S161" s="10">
        <v>3236</v>
      </c>
      <c r="T161" s="10">
        <v>2274</v>
      </c>
      <c r="U161" s="10">
        <v>1338</v>
      </c>
      <c r="V161" s="10">
        <v>426</v>
      </c>
      <c r="W161" s="10">
        <v>110</v>
      </c>
      <c r="X161" s="10">
        <v>224</v>
      </c>
      <c r="Y161" s="10">
        <v>581</v>
      </c>
      <c r="Z161" s="10">
        <f t="shared" si="9"/>
        <v>258073</v>
      </c>
    </row>
    <row r="162" spans="1:26" x14ac:dyDescent="0.2">
      <c r="A162" s="7">
        <v>2021</v>
      </c>
      <c r="B162" s="5" t="s">
        <v>25</v>
      </c>
      <c r="C162" s="10">
        <v>4691</v>
      </c>
      <c r="D162" s="10">
        <v>7540</v>
      </c>
      <c r="E162" s="10">
        <v>4712</v>
      </c>
      <c r="F162" s="10">
        <v>3965</v>
      </c>
      <c r="G162" s="10">
        <v>13290</v>
      </c>
      <c r="H162" s="10">
        <v>16400</v>
      </c>
      <c r="I162" s="10">
        <v>11850</v>
      </c>
      <c r="J162" s="10">
        <v>9018</v>
      </c>
      <c r="K162" s="10">
        <v>7297</v>
      </c>
      <c r="L162" s="10">
        <v>6800</v>
      </c>
      <c r="M162" s="10">
        <v>6832</v>
      </c>
      <c r="N162" s="10">
        <v>6344</v>
      </c>
      <c r="O162" s="10">
        <v>5417</v>
      </c>
      <c r="P162" s="10">
        <v>4378</v>
      </c>
      <c r="Q162" s="10">
        <v>3613</v>
      </c>
      <c r="R162" s="10">
        <v>2781</v>
      </c>
      <c r="S162" s="10">
        <v>2335</v>
      </c>
      <c r="T162" s="10">
        <v>1668</v>
      </c>
      <c r="U162" s="10">
        <v>954</v>
      </c>
      <c r="V162" s="10">
        <v>393</v>
      </c>
      <c r="W162" s="10">
        <v>167</v>
      </c>
      <c r="X162" s="10">
        <v>101</v>
      </c>
      <c r="Y162" s="10">
        <v>121</v>
      </c>
      <c r="Z162" s="10">
        <f t="shared" si="9"/>
        <v>120667</v>
      </c>
    </row>
    <row r="163" spans="1:26" x14ac:dyDescent="0.2">
      <c r="A163" s="7">
        <v>2021</v>
      </c>
      <c r="B163" s="5" t="s">
        <v>26</v>
      </c>
      <c r="C163" s="10">
        <v>1900</v>
      </c>
      <c r="D163" s="10">
        <v>2841</v>
      </c>
      <c r="E163" s="10">
        <v>2210</v>
      </c>
      <c r="F163" s="10">
        <v>2141</v>
      </c>
      <c r="G163" s="10">
        <v>7677</v>
      </c>
      <c r="H163" s="10">
        <v>9935</v>
      </c>
      <c r="I163" s="10">
        <v>7946</v>
      </c>
      <c r="J163" s="10">
        <v>5257</v>
      </c>
      <c r="K163" s="10">
        <v>3610</v>
      </c>
      <c r="L163" s="10">
        <v>2660</v>
      </c>
      <c r="M163" s="10">
        <v>2411</v>
      </c>
      <c r="N163" s="10">
        <v>2052</v>
      </c>
      <c r="O163" s="10">
        <v>1761</v>
      </c>
      <c r="P163" s="10">
        <v>1501</v>
      </c>
      <c r="Q163" s="10">
        <v>1193</v>
      </c>
      <c r="R163" s="10">
        <v>944</v>
      </c>
      <c r="S163" s="10">
        <v>664</v>
      </c>
      <c r="T163" s="10">
        <v>467</v>
      </c>
      <c r="U163" s="10">
        <v>295</v>
      </c>
      <c r="V163" s="10">
        <v>93</v>
      </c>
      <c r="W163" s="10">
        <v>23</v>
      </c>
      <c r="X163" s="10">
        <v>18</v>
      </c>
      <c r="Y163" s="10">
        <v>8</v>
      </c>
      <c r="Z163" s="10">
        <f t="shared" si="9"/>
        <v>57607</v>
      </c>
    </row>
    <row r="164" spans="1:26" x14ac:dyDescent="0.2">
      <c r="A164" s="7">
        <v>2021</v>
      </c>
      <c r="B164" s="5" t="s">
        <v>32</v>
      </c>
      <c r="C164" s="10">
        <v>7621</v>
      </c>
      <c r="D164" s="10">
        <v>11104</v>
      </c>
      <c r="E164" s="10">
        <v>8741</v>
      </c>
      <c r="F164" s="10">
        <v>9415</v>
      </c>
      <c r="G164" s="10">
        <v>38407</v>
      </c>
      <c r="H164" s="10">
        <v>45284</v>
      </c>
      <c r="I164" s="10">
        <v>36855</v>
      </c>
      <c r="J164" s="10">
        <v>25908</v>
      </c>
      <c r="K164" s="10">
        <v>18991</v>
      </c>
      <c r="L164" s="10">
        <v>14360</v>
      </c>
      <c r="M164" s="10">
        <v>13191</v>
      </c>
      <c r="N164" s="10">
        <v>11913</v>
      </c>
      <c r="O164" s="10">
        <v>11053</v>
      </c>
      <c r="P164" s="10">
        <v>8983</v>
      </c>
      <c r="Q164" s="10">
        <v>7892</v>
      </c>
      <c r="R164" s="10">
        <v>6178</v>
      </c>
      <c r="S164" s="10">
        <v>4589</v>
      </c>
      <c r="T164" s="10">
        <v>3266</v>
      </c>
      <c r="U164" s="10">
        <v>1800</v>
      </c>
      <c r="V164" s="10">
        <v>662</v>
      </c>
      <c r="W164" s="10">
        <v>156</v>
      </c>
      <c r="X164" s="10">
        <v>370</v>
      </c>
      <c r="Y164" s="10">
        <v>239</v>
      </c>
      <c r="Z164" s="10">
        <f t="shared" si="9"/>
        <v>286978</v>
      </c>
    </row>
    <row r="165" spans="1:26" x14ac:dyDescent="0.2">
      <c r="A165" s="7">
        <v>2021</v>
      </c>
      <c r="B165" s="5" t="s">
        <v>27</v>
      </c>
      <c r="C165" s="10">
        <v>1021</v>
      </c>
      <c r="D165" s="10">
        <v>1911</v>
      </c>
      <c r="E165" s="10">
        <v>1435</v>
      </c>
      <c r="F165" s="10">
        <v>1477</v>
      </c>
      <c r="G165" s="10">
        <v>4286</v>
      </c>
      <c r="H165" s="10">
        <v>6626</v>
      </c>
      <c r="I165" s="10">
        <v>5752</v>
      </c>
      <c r="J165" s="10">
        <v>4385</v>
      </c>
      <c r="K165" s="10">
        <v>3455</v>
      </c>
      <c r="L165" s="10">
        <v>2882</v>
      </c>
      <c r="M165" s="10">
        <v>2560</v>
      </c>
      <c r="N165" s="10">
        <v>2311</v>
      </c>
      <c r="O165" s="10">
        <v>2045</v>
      </c>
      <c r="P165" s="10">
        <v>1812</v>
      </c>
      <c r="Q165" s="10">
        <v>1545</v>
      </c>
      <c r="R165" s="10">
        <v>1418</v>
      </c>
      <c r="S165" s="10">
        <v>1012</v>
      </c>
      <c r="T165" s="10">
        <v>690</v>
      </c>
      <c r="U165" s="10">
        <v>363</v>
      </c>
      <c r="V165" s="10">
        <v>119</v>
      </c>
      <c r="W165" s="10">
        <v>39</v>
      </c>
      <c r="X165" s="10">
        <v>154</v>
      </c>
      <c r="Y165" s="10">
        <v>989</v>
      </c>
      <c r="Z165" s="10">
        <f t="shared" si="9"/>
        <v>48287</v>
      </c>
    </row>
    <row r="166" spans="1:26" x14ac:dyDescent="0.2">
      <c r="A166" s="7">
        <v>2021</v>
      </c>
      <c r="B166" s="5" t="s">
        <v>28</v>
      </c>
      <c r="C166" s="10">
        <v>2601</v>
      </c>
      <c r="D166" s="10">
        <v>6656</v>
      </c>
      <c r="E166" s="10">
        <v>4988</v>
      </c>
      <c r="F166" s="10">
        <v>4739</v>
      </c>
      <c r="G166" s="10">
        <v>12060</v>
      </c>
      <c r="H166" s="10">
        <v>12785</v>
      </c>
      <c r="I166" s="10">
        <v>10803</v>
      </c>
      <c r="J166" s="10">
        <v>8751</v>
      </c>
      <c r="K166" s="10">
        <v>6697</v>
      </c>
      <c r="L166" s="10">
        <v>5615</v>
      </c>
      <c r="M166" s="10">
        <v>5684</v>
      </c>
      <c r="N166" s="10">
        <v>4979</v>
      </c>
      <c r="O166" s="10">
        <v>4237</v>
      </c>
      <c r="P166" s="10">
        <v>3625</v>
      </c>
      <c r="Q166" s="10">
        <v>3020</v>
      </c>
      <c r="R166" s="10">
        <v>2742</v>
      </c>
      <c r="S166" s="10">
        <v>2375</v>
      </c>
      <c r="T166" s="10">
        <v>1723</v>
      </c>
      <c r="U166" s="10">
        <v>1139</v>
      </c>
      <c r="V166" s="10">
        <v>463</v>
      </c>
      <c r="W166" s="10">
        <v>133</v>
      </c>
      <c r="X166" s="10">
        <v>282</v>
      </c>
      <c r="Y166" s="10">
        <v>12763</v>
      </c>
      <c r="Z166" s="10">
        <f t="shared" si="9"/>
        <v>118860</v>
      </c>
    </row>
    <row r="167" spans="1:26" x14ac:dyDescent="0.2">
      <c r="A167" s="8">
        <v>2022</v>
      </c>
      <c r="B167" s="6" t="s">
        <v>2</v>
      </c>
      <c r="C167" s="9">
        <f>SUM(C168:C199)</f>
        <v>245545</v>
      </c>
      <c r="D167" s="9">
        <f t="shared" ref="D167:Z167" si="10">SUM(D168:D199)</f>
        <v>466276</v>
      </c>
      <c r="E167" s="9">
        <f t="shared" si="10"/>
        <v>345986</v>
      </c>
      <c r="F167" s="9">
        <f t="shared" si="10"/>
        <v>305583</v>
      </c>
      <c r="G167" s="9">
        <f t="shared" si="10"/>
        <v>755436</v>
      </c>
      <c r="H167" s="9">
        <f t="shared" si="10"/>
        <v>877228</v>
      </c>
      <c r="I167" s="9">
        <f t="shared" si="10"/>
        <v>698105</v>
      </c>
      <c r="J167" s="9">
        <f t="shared" si="10"/>
        <v>523088</v>
      </c>
      <c r="K167" s="9">
        <f t="shared" si="10"/>
        <v>383965</v>
      </c>
      <c r="L167" s="9">
        <f t="shared" si="10"/>
        <v>306561</v>
      </c>
      <c r="M167" s="9">
        <f t="shared" si="10"/>
        <v>286991</v>
      </c>
      <c r="N167" s="9">
        <f t="shared" si="10"/>
        <v>255824</v>
      </c>
      <c r="O167" s="9">
        <f t="shared" si="10"/>
        <v>219302</v>
      </c>
      <c r="P167" s="9">
        <f t="shared" si="10"/>
        <v>185718</v>
      </c>
      <c r="Q167" s="9">
        <f t="shared" si="10"/>
        <v>151895</v>
      </c>
      <c r="R167" s="9">
        <f t="shared" si="10"/>
        <v>121438</v>
      </c>
      <c r="S167" s="9">
        <f t="shared" si="10"/>
        <v>95136</v>
      </c>
      <c r="T167" s="9">
        <f t="shared" si="10"/>
        <v>67470</v>
      </c>
      <c r="U167" s="9">
        <f t="shared" si="10"/>
        <v>41048</v>
      </c>
      <c r="V167" s="9">
        <f t="shared" si="10"/>
        <v>17251</v>
      </c>
      <c r="W167" s="9">
        <f t="shared" si="10"/>
        <v>4648</v>
      </c>
      <c r="X167" s="9">
        <f t="shared" si="10"/>
        <v>3986</v>
      </c>
      <c r="Y167" s="9">
        <f t="shared" si="10"/>
        <v>24358</v>
      </c>
      <c r="Z167" s="9">
        <f t="shared" si="10"/>
        <v>6382838</v>
      </c>
    </row>
    <row r="168" spans="1:26" x14ac:dyDescent="0.2">
      <c r="A168" s="7">
        <v>2022</v>
      </c>
      <c r="B168" s="5" t="s">
        <v>3</v>
      </c>
      <c r="C168" s="10">
        <v>2003</v>
      </c>
      <c r="D168" s="10">
        <v>3899</v>
      </c>
      <c r="E168" s="10">
        <v>3134</v>
      </c>
      <c r="F168" s="10">
        <v>3387</v>
      </c>
      <c r="G168" s="10">
        <v>12753</v>
      </c>
      <c r="H168" s="10">
        <v>12931</v>
      </c>
      <c r="I168" s="10">
        <v>9102</v>
      </c>
      <c r="J168" s="10">
        <v>6407</v>
      </c>
      <c r="K168" s="10">
        <v>4661</v>
      </c>
      <c r="L168" s="10">
        <v>3727</v>
      </c>
      <c r="M168" s="10">
        <v>3446</v>
      </c>
      <c r="N168" s="10">
        <v>2973</v>
      </c>
      <c r="O168" s="10">
        <v>2344</v>
      </c>
      <c r="P168" s="10">
        <v>1889</v>
      </c>
      <c r="Q168" s="10">
        <v>1496</v>
      </c>
      <c r="R168" s="10">
        <v>1185</v>
      </c>
      <c r="S168" s="10">
        <v>1077</v>
      </c>
      <c r="T168" s="10">
        <v>686</v>
      </c>
      <c r="U168" s="10">
        <v>446</v>
      </c>
      <c r="V168" s="10">
        <v>193</v>
      </c>
      <c r="W168" s="10">
        <v>59</v>
      </c>
      <c r="X168" s="10">
        <v>7</v>
      </c>
      <c r="Y168" s="10">
        <v>0</v>
      </c>
      <c r="Z168" s="10">
        <f>SUM(C168:Y168)</f>
        <v>77805</v>
      </c>
    </row>
    <row r="169" spans="1:26" x14ac:dyDescent="0.2">
      <c r="A169" s="7">
        <v>2022</v>
      </c>
      <c r="B169" s="5" t="s">
        <v>4</v>
      </c>
      <c r="C169" s="10">
        <v>4202</v>
      </c>
      <c r="D169" s="10">
        <v>8011</v>
      </c>
      <c r="E169" s="10">
        <v>6047</v>
      </c>
      <c r="F169" s="10">
        <v>4840</v>
      </c>
      <c r="G169" s="10">
        <v>14029</v>
      </c>
      <c r="H169" s="10">
        <v>17851</v>
      </c>
      <c r="I169" s="10">
        <v>13767</v>
      </c>
      <c r="J169" s="10">
        <v>9860</v>
      </c>
      <c r="K169" s="10">
        <v>7737</v>
      </c>
      <c r="L169" s="10">
        <v>6633</v>
      </c>
      <c r="M169" s="10">
        <v>6989</v>
      </c>
      <c r="N169" s="10">
        <v>6381</v>
      </c>
      <c r="O169" s="10">
        <v>5377</v>
      </c>
      <c r="P169" s="10">
        <v>4654</v>
      </c>
      <c r="Q169" s="10">
        <v>3303</v>
      </c>
      <c r="R169" s="10">
        <v>2373</v>
      </c>
      <c r="S169" s="10">
        <v>1829</v>
      </c>
      <c r="T169" s="10">
        <v>1140</v>
      </c>
      <c r="U169" s="10">
        <v>687</v>
      </c>
      <c r="V169" s="10">
        <v>285</v>
      </c>
      <c r="W169" s="10">
        <v>109</v>
      </c>
      <c r="X169" s="10">
        <v>43</v>
      </c>
      <c r="Y169" s="10">
        <v>23</v>
      </c>
      <c r="Z169" s="10">
        <f t="shared" ref="Z169:Z199" si="11">SUM(C169:Y169)</f>
        <v>126170</v>
      </c>
    </row>
    <row r="170" spans="1:26" x14ac:dyDescent="0.2">
      <c r="A170" s="7">
        <v>2022</v>
      </c>
      <c r="B170" s="5" t="s">
        <v>5</v>
      </c>
      <c r="C170" s="10">
        <v>1264</v>
      </c>
      <c r="D170" s="10">
        <v>2050</v>
      </c>
      <c r="E170" s="10">
        <v>1505</v>
      </c>
      <c r="F170" s="10">
        <v>1344</v>
      </c>
      <c r="G170" s="10">
        <v>2860</v>
      </c>
      <c r="H170" s="10">
        <v>4106</v>
      </c>
      <c r="I170" s="10">
        <v>3382</v>
      </c>
      <c r="J170" s="10">
        <v>2743</v>
      </c>
      <c r="K170" s="10">
        <v>2226</v>
      </c>
      <c r="L170" s="10">
        <v>1911</v>
      </c>
      <c r="M170" s="10">
        <v>2144</v>
      </c>
      <c r="N170" s="10">
        <v>1678</v>
      </c>
      <c r="O170" s="10">
        <v>1426</v>
      </c>
      <c r="P170" s="10">
        <v>1130</v>
      </c>
      <c r="Q170" s="10">
        <v>898</v>
      </c>
      <c r="R170" s="10">
        <v>694</v>
      </c>
      <c r="S170" s="10">
        <v>423</v>
      </c>
      <c r="T170" s="10">
        <v>286</v>
      </c>
      <c r="U170" s="10">
        <v>145</v>
      </c>
      <c r="V170" s="10">
        <v>64</v>
      </c>
      <c r="W170" s="10">
        <v>23</v>
      </c>
      <c r="X170" s="10">
        <v>7</v>
      </c>
      <c r="Y170" s="10">
        <v>2</v>
      </c>
      <c r="Z170" s="10">
        <f t="shared" si="11"/>
        <v>32311</v>
      </c>
    </row>
    <row r="171" spans="1:26" x14ac:dyDescent="0.2">
      <c r="A171" s="7">
        <v>2022</v>
      </c>
      <c r="B171" s="5" t="s">
        <v>6</v>
      </c>
      <c r="C171" s="10">
        <v>2367</v>
      </c>
      <c r="D171" s="10">
        <v>4495</v>
      </c>
      <c r="E171" s="10">
        <v>3343</v>
      </c>
      <c r="F171" s="10">
        <v>2603</v>
      </c>
      <c r="G171" s="10">
        <v>6580</v>
      </c>
      <c r="H171" s="10">
        <v>8595</v>
      </c>
      <c r="I171" s="10">
        <v>7283</v>
      </c>
      <c r="J171" s="10">
        <v>5857</v>
      </c>
      <c r="K171" s="10">
        <v>4455</v>
      </c>
      <c r="L171" s="10">
        <v>3489</v>
      </c>
      <c r="M171" s="10">
        <v>3255</v>
      </c>
      <c r="N171" s="10">
        <v>2745</v>
      </c>
      <c r="O171" s="10">
        <v>2242</v>
      </c>
      <c r="P171" s="10">
        <v>1957</v>
      </c>
      <c r="Q171" s="10">
        <v>1641</v>
      </c>
      <c r="R171" s="10">
        <v>1300</v>
      </c>
      <c r="S171" s="10">
        <v>898</v>
      </c>
      <c r="T171" s="10">
        <v>576</v>
      </c>
      <c r="U171" s="10">
        <v>340</v>
      </c>
      <c r="V171" s="10">
        <v>146</v>
      </c>
      <c r="W171" s="10">
        <v>34</v>
      </c>
      <c r="X171" s="10">
        <v>39</v>
      </c>
      <c r="Y171" s="10">
        <v>31</v>
      </c>
      <c r="Z171" s="10">
        <f t="shared" si="11"/>
        <v>64271</v>
      </c>
    </row>
    <row r="172" spans="1:26" x14ac:dyDescent="0.2">
      <c r="A172" s="7">
        <v>2022</v>
      </c>
      <c r="B172" s="5" t="s">
        <v>29</v>
      </c>
      <c r="C172" s="10">
        <v>2734</v>
      </c>
      <c r="D172" s="10">
        <v>6170</v>
      </c>
      <c r="E172" s="10">
        <v>4444</v>
      </c>
      <c r="F172" s="10">
        <v>3534</v>
      </c>
      <c r="G172" s="10">
        <v>11049</v>
      </c>
      <c r="H172" s="10">
        <v>11143</v>
      </c>
      <c r="I172" s="10">
        <v>7528</v>
      </c>
      <c r="J172" s="10">
        <v>5209</v>
      </c>
      <c r="K172" s="10">
        <v>3792</v>
      </c>
      <c r="L172" s="10">
        <v>3329</v>
      </c>
      <c r="M172" s="10">
        <v>3091</v>
      </c>
      <c r="N172" s="10">
        <v>2607</v>
      </c>
      <c r="O172" s="10">
        <v>2155</v>
      </c>
      <c r="P172" s="10">
        <v>1558</v>
      </c>
      <c r="Q172" s="10">
        <v>1193</v>
      </c>
      <c r="R172" s="10">
        <v>1052</v>
      </c>
      <c r="S172" s="10">
        <v>705</v>
      </c>
      <c r="T172" s="10">
        <v>531</v>
      </c>
      <c r="U172" s="10">
        <v>281</v>
      </c>
      <c r="V172" s="10">
        <v>124</v>
      </c>
      <c r="W172" s="10">
        <v>42</v>
      </c>
      <c r="X172" s="10">
        <v>38</v>
      </c>
      <c r="Y172" s="10">
        <v>29</v>
      </c>
      <c r="Z172" s="10">
        <f t="shared" si="11"/>
        <v>72338</v>
      </c>
    </row>
    <row r="173" spans="1:26" x14ac:dyDescent="0.2">
      <c r="A173" s="7">
        <v>2022</v>
      </c>
      <c r="B173" s="5" t="s">
        <v>7</v>
      </c>
      <c r="C173" s="10">
        <v>2133</v>
      </c>
      <c r="D173" s="10">
        <v>4156</v>
      </c>
      <c r="E173" s="10">
        <v>3412</v>
      </c>
      <c r="F173" s="10">
        <v>3296</v>
      </c>
      <c r="G173" s="10">
        <v>8044</v>
      </c>
      <c r="H173" s="10">
        <v>9090</v>
      </c>
      <c r="I173" s="10">
        <v>7191</v>
      </c>
      <c r="J173" s="10">
        <v>5849</v>
      </c>
      <c r="K173" s="10">
        <v>4342</v>
      </c>
      <c r="L173" s="10">
        <v>3834</v>
      </c>
      <c r="M173" s="10">
        <v>3871</v>
      </c>
      <c r="N173" s="10">
        <v>3058</v>
      </c>
      <c r="O173" s="10">
        <v>2567</v>
      </c>
      <c r="P173" s="10">
        <v>2234</v>
      </c>
      <c r="Q173" s="10">
        <v>1784</v>
      </c>
      <c r="R173" s="10">
        <v>1508</v>
      </c>
      <c r="S173" s="10">
        <v>1175</v>
      </c>
      <c r="T173" s="10">
        <v>840</v>
      </c>
      <c r="U173" s="10">
        <v>441</v>
      </c>
      <c r="V173" s="10">
        <v>216</v>
      </c>
      <c r="W173" s="10">
        <v>54</v>
      </c>
      <c r="X173" s="10">
        <v>16</v>
      </c>
      <c r="Y173" s="10">
        <v>0</v>
      </c>
      <c r="Z173" s="10">
        <f t="shared" si="11"/>
        <v>69111</v>
      </c>
    </row>
    <row r="174" spans="1:26" x14ac:dyDescent="0.2">
      <c r="A174" s="7">
        <v>2022</v>
      </c>
      <c r="B174" s="5" t="s">
        <v>8</v>
      </c>
      <c r="C174" s="10">
        <v>13745</v>
      </c>
      <c r="D174" s="10">
        <v>20307</v>
      </c>
      <c r="E174" s="10">
        <v>13677</v>
      </c>
      <c r="F174" s="10">
        <v>12985</v>
      </c>
      <c r="G174" s="10">
        <v>38901</v>
      </c>
      <c r="H174" s="10">
        <v>46924</v>
      </c>
      <c r="I174" s="10">
        <v>39767</v>
      </c>
      <c r="J174" s="10">
        <v>30359</v>
      </c>
      <c r="K174" s="10">
        <v>22735</v>
      </c>
      <c r="L174" s="10">
        <v>17320</v>
      </c>
      <c r="M174" s="10">
        <v>14838</v>
      </c>
      <c r="N174" s="10">
        <v>12944</v>
      </c>
      <c r="O174" s="10">
        <v>11671</v>
      </c>
      <c r="P174" s="10">
        <v>10251</v>
      </c>
      <c r="Q174" s="10">
        <v>8758</v>
      </c>
      <c r="R174" s="10">
        <v>6522</v>
      </c>
      <c r="S174" s="10">
        <v>5229</v>
      </c>
      <c r="T174" s="10">
        <v>3529</v>
      </c>
      <c r="U174" s="10">
        <v>1739</v>
      </c>
      <c r="V174" s="10">
        <v>630</v>
      </c>
      <c r="W174" s="10">
        <v>172</v>
      </c>
      <c r="X174" s="10">
        <v>147</v>
      </c>
      <c r="Y174" s="10">
        <v>643</v>
      </c>
      <c r="Z174" s="10">
        <f t="shared" si="11"/>
        <v>333793</v>
      </c>
    </row>
    <row r="175" spans="1:26" x14ac:dyDescent="0.2">
      <c r="A175" s="7">
        <v>2022</v>
      </c>
      <c r="B175" s="5" t="s">
        <v>9</v>
      </c>
      <c r="C175" s="10">
        <v>4333</v>
      </c>
      <c r="D175" s="10">
        <v>9231</v>
      </c>
      <c r="E175" s="10">
        <v>8386</v>
      </c>
      <c r="F175" s="10">
        <v>7403</v>
      </c>
      <c r="G175" s="10">
        <v>13511</v>
      </c>
      <c r="H175" s="10">
        <v>14058</v>
      </c>
      <c r="I175" s="10">
        <v>10871</v>
      </c>
      <c r="J175" s="10">
        <v>8976</v>
      </c>
      <c r="K175" s="10">
        <v>7196</v>
      </c>
      <c r="L175" s="10">
        <v>5691</v>
      </c>
      <c r="M175" s="10">
        <v>5891</v>
      </c>
      <c r="N175" s="10">
        <v>5552</v>
      </c>
      <c r="O175" s="10">
        <v>4833</v>
      </c>
      <c r="P175" s="10">
        <v>3934</v>
      </c>
      <c r="Q175" s="10">
        <v>3027</v>
      </c>
      <c r="R175" s="10">
        <v>2702</v>
      </c>
      <c r="S175" s="10">
        <v>2194</v>
      </c>
      <c r="T175" s="10">
        <v>1654</v>
      </c>
      <c r="U175" s="10">
        <v>916</v>
      </c>
      <c r="V175" s="10">
        <v>353</v>
      </c>
      <c r="W175" s="10">
        <v>87</v>
      </c>
      <c r="X175" s="10">
        <v>60</v>
      </c>
      <c r="Y175" s="10">
        <v>17</v>
      </c>
      <c r="Z175" s="10">
        <f t="shared" si="11"/>
        <v>120876</v>
      </c>
    </row>
    <row r="176" spans="1:26" x14ac:dyDescent="0.2">
      <c r="A176" s="7">
        <v>2022</v>
      </c>
      <c r="B176" s="5" t="s">
        <v>59</v>
      </c>
      <c r="C176" s="10">
        <v>26207</v>
      </c>
      <c r="D176" s="10">
        <v>59337</v>
      </c>
      <c r="E176" s="10">
        <v>42491</v>
      </c>
      <c r="F176" s="10">
        <v>35896</v>
      </c>
      <c r="G176" s="10">
        <v>58216</v>
      </c>
      <c r="H176" s="10">
        <v>71991</v>
      </c>
      <c r="I176" s="10">
        <v>63893</v>
      </c>
      <c r="J176" s="10">
        <v>48807</v>
      </c>
      <c r="K176" s="10">
        <v>37228</v>
      </c>
      <c r="L176" s="10">
        <v>30447</v>
      </c>
      <c r="M176" s="10">
        <v>29436</v>
      </c>
      <c r="N176" s="10">
        <v>26314</v>
      </c>
      <c r="O176" s="10">
        <v>21635</v>
      </c>
      <c r="P176" s="10">
        <v>17360</v>
      </c>
      <c r="Q176" s="10">
        <v>12938</v>
      </c>
      <c r="R176" s="10">
        <v>9444</v>
      </c>
      <c r="S176" s="10">
        <v>6904</v>
      </c>
      <c r="T176" s="10">
        <v>4520</v>
      </c>
      <c r="U176" s="10">
        <v>2794</v>
      </c>
      <c r="V176" s="10">
        <v>1176</v>
      </c>
      <c r="W176" s="10">
        <v>358</v>
      </c>
      <c r="X176" s="10">
        <v>206</v>
      </c>
      <c r="Y176" s="10">
        <v>9144</v>
      </c>
      <c r="Z176" s="10">
        <f t="shared" si="11"/>
        <v>616742</v>
      </c>
    </row>
    <row r="177" spans="1:26" x14ac:dyDescent="0.2">
      <c r="A177" s="7">
        <v>2022</v>
      </c>
      <c r="B177" s="5" t="s">
        <v>10</v>
      </c>
      <c r="C177" s="10">
        <v>6553</v>
      </c>
      <c r="D177" s="10">
        <v>12492</v>
      </c>
      <c r="E177" s="10">
        <v>9153</v>
      </c>
      <c r="F177" s="10">
        <v>7517</v>
      </c>
      <c r="G177" s="10">
        <v>19856</v>
      </c>
      <c r="H177" s="10">
        <v>19924</v>
      </c>
      <c r="I177" s="10">
        <v>14952</v>
      </c>
      <c r="J177" s="10">
        <v>10927</v>
      </c>
      <c r="K177" s="10">
        <v>8176</v>
      </c>
      <c r="L177" s="10">
        <v>6795</v>
      </c>
      <c r="M177" s="10">
        <v>6385</v>
      </c>
      <c r="N177" s="10">
        <v>5513</v>
      </c>
      <c r="O177" s="10">
        <v>4558</v>
      </c>
      <c r="P177" s="10">
        <v>3752</v>
      </c>
      <c r="Q177" s="10">
        <v>2912</v>
      </c>
      <c r="R177" s="10">
        <v>2548</v>
      </c>
      <c r="S177" s="10">
        <v>2101</v>
      </c>
      <c r="T177" s="10">
        <v>1360</v>
      </c>
      <c r="U177" s="10">
        <v>859</v>
      </c>
      <c r="V177" s="10">
        <v>283</v>
      </c>
      <c r="W177" s="10">
        <v>57</v>
      </c>
      <c r="X177" s="10">
        <v>71</v>
      </c>
      <c r="Y177" s="10">
        <v>863</v>
      </c>
      <c r="Z177" s="10">
        <f t="shared" si="11"/>
        <v>147607</v>
      </c>
    </row>
    <row r="178" spans="1:26" x14ac:dyDescent="0.2">
      <c r="A178" s="7">
        <v>2022</v>
      </c>
      <c r="B178" s="5" t="s">
        <v>11</v>
      </c>
      <c r="C178" s="10">
        <v>30042</v>
      </c>
      <c r="D178" s="10">
        <v>55854</v>
      </c>
      <c r="E178" s="10">
        <v>39429</v>
      </c>
      <c r="F178" s="10">
        <v>34165</v>
      </c>
      <c r="G178" s="10">
        <v>74668</v>
      </c>
      <c r="H178" s="10">
        <v>77041</v>
      </c>
      <c r="I178" s="10">
        <v>60345</v>
      </c>
      <c r="J178" s="10">
        <v>45813</v>
      </c>
      <c r="K178" s="10">
        <v>32901</v>
      </c>
      <c r="L178" s="10">
        <v>26754</v>
      </c>
      <c r="M178" s="10">
        <v>25131</v>
      </c>
      <c r="N178" s="10">
        <v>22213</v>
      </c>
      <c r="O178" s="10">
        <v>19324</v>
      </c>
      <c r="P178" s="10">
        <v>15845</v>
      </c>
      <c r="Q178" s="10">
        <v>13155</v>
      </c>
      <c r="R178" s="10">
        <v>10840</v>
      </c>
      <c r="S178" s="10">
        <v>8452</v>
      </c>
      <c r="T178" s="10">
        <v>5996</v>
      </c>
      <c r="U178" s="10">
        <v>4116</v>
      </c>
      <c r="V178" s="10">
        <v>1689</v>
      </c>
      <c r="W178" s="10">
        <v>483</v>
      </c>
      <c r="X178" s="10">
        <v>85</v>
      </c>
      <c r="Y178" s="10">
        <v>982</v>
      </c>
      <c r="Z178" s="10">
        <f t="shared" si="11"/>
        <v>605323</v>
      </c>
    </row>
    <row r="179" spans="1:26" x14ac:dyDescent="0.2">
      <c r="A179" s="7">
        <v>2022</v>
      </c>
      <c r="B179" s="5" t="s">
        <v>12</v>
      </c>
      <c r="C179" s="10">
        <v>4538</v>
      </c>
      <c r="D179" s="10">
        <v>7588</v>
      </c>
      <c r="E179" s="10">
        <v>5846</v>
      </c>
      <c r="F179" s="10">
        <v>6018</v>
      </c>
      <c r="G179" s="10">
        <v>17770</v>
      </c>
      <c r="H179" s="10">
        <v>21843</v>
      </c>
      <c r="I179" s="10">
        <v>18774</v>
      </c>
      <c r="J179" s="10">
        <v>13489</v>
      </c>
      <c r="K179" s="10">
        <v>9116</v>
      </c>
      <c r="L179" s="10">
        <v>6449</v>
      </c>
      <c r="M179" s="10">
        <v>5537</v>
      </c>
      <c r="N179" s="10">
        <v>4978</v>
      </c>
      <c r="O179" s="10">
        <v>4243</v>
      </c>
      <c r="P179" s="10">
        <v>3831</v>
      </c>
      <c r="Q179" s="10">
        <v>3325</v>
      </c>
      <c r="R179" s="10">
        <v>2361</v>
      </c>
      <c r="S179" s="10">
        <v>2138</v>
      </c>
      <c r="T179" s="10">
        <v>1422</v>
      </c>
      <c r="U179" s="10">
        <v>1044</v>
      </c>
      <c r="V179" s="10">
        <v>420</v>
      </c>
      <c r="W179" s="10">
        <v>128</v>
      </c>
      <c r="X179" s="10">
        <v>113</v>
      </c>
      <c r="Y179" s="10">
        <v>32</v>
      </c>
      <c r="Z179" s="10">
        <f t="shared" si="11"/>
        <v>141003</v>
      </c>
    </row>
    <row r="180" spans="1:26" x14ac:dyDescent="0.2">
      <c r="A180" s="7">
        <v>2022</v>
      </c>
      <c r="B180" s="5" t="s">
        <v>13</v>
      </c>
      <c r="C180" s="10">
        <v>2917</v>
      </c>
      <c r="D180" s="10">
        <v>5447</v>
      </c>
      <c r="E180" s="10">
        <v>4711</v>
      </c>
      <c r="F180" s="10">
        <v>5046</v>
      </c>
      <c r="G180" s="10">
        <v>14932</v>
      </c>
      <c r="H180" s="10">
        <v>19604</v>
      </c>
      <c r="I180" s="10">
        <v>16244</v>
      </c>
      <c r="J180" s="10">
        <v>11596</v>
      </c>
      <c r="K180" s="10">
        <v>8161</v>
      </c>
      <c r="L180" s="10">
        <v>6093</v>
      </c>
      <c r="M180" s="10">
        <v>5618</v>
      </c>
      <c r="N180" s="10">
        <v>5163</v>
      </c>
      <c r="O180" s="10">
        <v>4289</v>
      </c>
      <c r="P180" s="10">
        <v>3778</v>
      </c>
      <c r="Q180" s="10">
        <v>3383</v>
      </c>
      <c r="R180" s="10">
        <v>2753</v>
      </c>
      <c r="S180" s="10">
        <v>2049</v>
      </c>
      <c r="T180" s="10">
        <v>1642</v>
      </c>
      <c r="U180" s="10">
        <v>942</v>
      </c>
      <c r="V180" s="10">
        <v>440</v>
      </c>
      <c r="W180" s="10">
        <v>132</v>
      </c>
      <c r="X180" s="10">
        <v>29</v>
      </c>
      <c r="Y180" s="10">
        <v>9</v>
      </c>
      <c r="Z180" s="10">
        <f t="shared" si="11"/>
        <v>124978</v>
      </c>
    </row>
    <row r="181" spans="1:26" x14ac:dyDescent="0.2">
      <c r="A181" s="7">
        <v>2022</v>
      </c>
      <c r="B181" s="5" t="s">
        <v>14</v>
      </c>
      <c r="C181" s="10">
        <v>14473</v>
      </c>
      <c r="D181" s="10">
        <v>29325</v>
      </c>
      <c r="E181" s="10">
        <v>22328</v>
      </c>
      <c r="F181" s="10">
        <v>20846</v>
      </c>
      <c r="G181" s="10">
        <v>54954</v>
      </c>
      <c r="H181" s="10">
        <v>57324</v>
      </c>
      <c r="I181" s="10">
        <v>40836</v>
      </c>
      <c r="J181" s="10">
        <v>30225</v>
      </c>
      <c r="K181" s="10">
        <v>22824</v>
      </c>
      <c r="L181" s="10">
        <v>18255</v>
      </c>
      <c r="M181" s="10">
        <v>16425</v>
      </c>
      <c r="N181" s="10">
        <v>15519</v>
      </c>
      <c r="O181" s="10">
        <v>13110</v>
      </c>
      <c r="P181" s="10">
        <v>11310</v>
      </c>
      <c r="Q181" s="10">
        <v>9691</v>
      </c>
      <c r="R181" s="10">
        <v>8197</v>
      </c>
      <c r="S181" s="10">
        <v>6800</v>
      </c>
      <c r="T181" s="10">
        <v>5024</v>
      </c>
      <c r="U181" s="10">
        <v>3032</v>
      </c>
      <c r="V181" s="10">
        <v>1446</v>
      </c>
      <c r="W181" s="10">
        <v>387</v>
      </c>
      <c r="X181" s="10">
        <v>214</v>
      </c>
      <c r="Y181" s="10">
        <v>84</v>
      </c>
      <c r="Z181" s="10">
        <f t="shared" si="11"/>
        <v>402629</v>
      </c>
    </row>
    <row r="182" spans="1:26" x14ac:dyDescent="0.2">
      <c r="A182" s="7">
        <v>2022</v>
      </c>
      <c r="B182" s="5" t="s">
        <v>15</v>
      </c>
      <c r="C182" s="10">
        <v>30911</v>
      </c>
      <c r="D182" s="10">
        <v>52010</v>
      </c>
      <c r="E182" s="10">
        <v>38449</v>
      </c>
      <c r="F182" s="10">
        <v>34647</v>
      </c>
      <c r="G182" s="10">
        <v>105357</v>
      </c>
      <c r="H182" s="10">
        <v>127989</v>
      </c>
      <c r="I182" s="10">
        <v>97605</v>
      </c>
      <c r="J182" s="10">
        <v>69952</v>
      </c>
      <c r="K182" s="10">
        <v>47998</v>
      </c>
      <c r="L182" s="10">
        <v>36459</v>
      </c>
      <c r="M182" s="10">
        <v>32921</v>
      </c>
      <c r="N182" s="10">
        <v>28681</v>
      </c>
      <c r="O182" s="10">
        <v>24388</v>
      </c>
      <c r="P182" s="10">
        <v>20669</v>
      </c>
      <c r="Q182" s="10">
        <v>16113</v>
      </c>
      <c r="R182" s="10">
        <v>12549</v>
      </c>
      <c r="S182" s="10">
        <v>9555</v>
      </c>
      <c r="T182" s="10">
        <v>6490</v>
      </c>
      <c r="U182" s="10">
        <v>4055</v>
      </c>
      <c r="V182" s="10">
        <v>1823</v>
      </c>
      <c r="W182" s="10">
        <v>457</v>
      </c>
      <c r="X182" s="10">
        <v>189</v>
      </c>
      <c r="Y182" s="10">
        <v>270</v>
      </c>
      <c r="Z182" s="10">
        <f t="shared" si="11"/>
        <v>799537</v>
      </c>
    </row>
    <row r="183" spans="1:26" x14ac:dyDescent="0.2">
      <c r="A183" s="7">
        <v>2022</v>
      </c>
      <c r="B183" s="5" t="s">
        <v>30</v>
      </c>
      <c r="C183" s="10">
        <v>3616</v>
      </c>
      <c r="D183" s="10">
        <v>8126</v>
      </c>
      <c r="E183" s="10">
        <v>7473</v>
      </c>
      <c r="F183" s="10">
        <v>7925</v>
      </c>
      <c r="G183" s="10">
        <v>20661</v>
      </c>
      <c r="H183" s="10">
        <v>21908</v>
      </c>
      <c r="I183" s="10">
        <v>17385</v>
      </c>
      <c r="J183" s="10">
        <v>13707</v>
      </c>
      <c r="K183" s="10">
        <v>9974</v>
      </c>
      <c r="L183" s="10">
        <v>7664</v>
      </c>
      <c r="M183" s="10">
        <v>7345</v>
      </c>
      <c r="N183" s="10">
        <v>6200</v>
      </c>
      <c r="O183" s="10">
        <v>5275</v>
      </c>
      <c r="P183" s="10">
        <v>4562</v>
      </c>
      <c r="Q183" s="10">
        <v>3800</v>
      </c>
      <c r="R183" s="10">
        <v>3201</v>
      </c>
      <c r="S183" s="10">
        <v>2572</v>
      </c>
      <c r="T183" s="10">
        <v>1804</v>
      </c>
      <c r="U183" s="10">
        <v>1108</v>
      </c>
      <c r="V183" s="10">
        <v>504</v>
      </c>
      <c r="W183" s="10">
        <v>132</v>
      </c>
      <c r="X183" s="10">
        <v>0</v>
      </c>
      <c r="Y183" s="10">
        <v>75</v>
      </c>
      <c r="Z183" s="10">
        <f t="shared" si="11"/>
        <v>155017</v>
      </c>
    </row>
    <row r="184" spans="1:26" x14ac:dyDescent="0.2">
      <c r="A184" s="7">
        <v>2022</v>
      </c>
      <c r="B184" s="5" t="s">
        <v>16</v>
      </c>
      <c r="C184" s="10">
        <v>5102</v>
      </c>
      <c r="D184" s="10">
        <v>10575</v>
      </c>
      <c r="E184" s="10">
        <v>8522</v>
      </c>
      <c r="F184" s="10">
        <v>7017</v>
      </c>
      <c r="G184" s="10">
        <v>13665</v>
      </c>
      <c r="H184" s="10">
        <v>16281</v>
      </c>
      <c r="I184" s="10">
        <v>13626</v>
      </c>
      <c r="J184" s="10">
        <v>9686</v>
      </c>
      <c r="K184" s="10">
        <v>7116</v>
      </c>
      <c r="L184" s="10">
        <v>5174</v>
      </c>
      <c r="M184" s="10">
        <v>4656</v>
      </c>
      <c r="N184" s="10">
        <v>4142</v>
      </c>
      <c r="O184" s="10">
        <v>3571</v>
      </c>
      <c r="P184" s="10">
        <v>2955</v>
      </c>
      <c r="Q184" s="10">
        <v>2610</v>
      </c>
      <c r="R184" s="10">
        <v>2022</v>
      </c>
      <c r="S184" s="10">
        <v>1512</v>
      </c>
      <c r="T184" s="10">
        <v>1034</v>
      </c>
      <c r="U184" s="10">
        <v>695</v>
      </c>
      <c r="V184" s="10">
        <v>226</v>
      </c>
      <c r="W184" s="10">
        <v>70</v>
      </c>
      <c r="X184" s="10">
        <v>119</v>
      </c>
      <c r="Y184" s="10">
        <v>53</v>
      </c>
      <c r="Z184" s="10">
        <f t="shared" si="11"/>
        <v>120429</v>
      </c>
    </row>
    <row r="185" spans="1:26" x14ac:dyDescent="0.2">
      <c r="A185" s="7">
        <v>2022</v>
      </c>
      <c r="B185" s="5" t="s">
        <v>17</v>
      </c>
      <c r="C185" s="10">
        <v>1839</v>
      </c>
      <c r="D185" s="10">
        <v>4176</v>
      </c>
      <c r="E185" s="10">
        <v>3406</v>
      </c>
      <c r="F185" s="10">
        <v>3101</v>
      </c>
      <c r="G185" s="10">
        <v>6866</v>
      </c>
      <c r="H185" s="10">
        <v>7579</v>
      </c>
      <c r="I185" s="10">
        <v>5889</v>
      </c>
      <c r="J185" s="10">
        <v>4871</v>
      </c>
      <c r="K185" s="10">
        <v>3759</v>
      </c>
      <c r="L185" s="10">
        <v>3121</v>
      </c>
      <c r="M185" s="10">
        <v>2981</v>
      </c>
      <c r="N185" s="10">
        <v>2693</v>
      </c>
      <c r="O185" s="10">
        <v>2280</v>
      </c>
      <c r="P185" s="10">
        <v>2071</v>
      </c>
      <c r="Q185" s="10">
        <v>1928</v>
      </c>
      <c r="R185" s="10">
        <v>1707</v>
      </c>
      <c r="S185" s="10">
        <v>1335</v>
      </c>
      <c r="T185" s="10">
        <v>1021</v>
      </c>
      <c r="U185" s="10">
        <v>629</v>
      </c>
      <c r="V185" s="10">
        <v>287</v>
      </c>
      <c r="W185" s="10">
        <v>66</v>
      </c>
      <c r="X185" s="10">
        <v>45</v>
      </c>
      <c r="Y185" s="10">
        <v>46</v>
      </c>
      <c r="Z185" s="10">
        <f t="shared" si="11"/>
        <v>61696</v>
      </c>
    </row>
    <row r="186" spans="1:26" x14ac:dyDescent="0.2">
      <c r="A186" s="7">
        <v>2022</v>
      </c>
      <c r="B186" s="5" t="s">
        <v>18</v>
      </c>
      <c r="C186" s="10">
        <v>5585</v>
      </c>
      <c r="D186" s="10">
        <v>10048</v>
      </c>
      <c r="E186" s="10">
        <v>7040</v>
      </c>
      <c r="F186" s="10">
        <v>5706</v>
      </c>
      <c r="G186" s="10">
        <v>18850</v>
      </c>
      <c r="H186" s="10">
        <v>22115</v>
      </c>
      <c r="I186" s="10">
        <v>17085</v>
      </c>
      <c r="J186" s="10">
        <v>12956</v>
      </c>
      <c r="K186" s="10">
        <v>9304</v>
      </c>
      <c r="L186" s="10">
        <v>7816</v>
      </c>
      <c r="M186" s="10">
        <v>7700</v>
      </c>
      <c r="N186" s="10">
        <v>7144</v>
      </c>
      <c r="O186" s="10">
        <v>5893</v>
      </c>
      <c r="P186" s="10">
        <v>4409</v>
      </c>
      <c r="Q186" s="10">
        <v>3397</v>
      </c>
      <c r="R186" s="10">
        <v>2794</v>
      </c>
      <c r="S186" s="10">
        <v>2440</v>
      </c>
      <c r="T186" s="10">
        <v>1997</v>
      </c>
      <c r="U186" s="10">
        <v>1239</v>
      </c>
      <c r="V186" s="10">
        <v>529</v>
      </c>
      <c r="W186" s="10">
        <v>136</v>
      </c>
      <c r="X186" s="10">
        <v>290</v>
      </c>
      <c r="Y186" s="10">
        <v>42</v>
      </c>
      <c r="Z186" s="10">
        <f t="shared" si="11"/>
        <v>154515</v>
      </c>
    </row>
    <row r="187" spans="1:26" x14ac:dyDescent="0.2">
      <c r="A187" s="7">
        <v>2022</v>
      </c>
      <c r="B187" s="5" t="s">
        <v>19</v>
      </c>
      <c r="C187" s="10">
        <v>4941</v>
      </c>
      <c r="D187" s="10">
        <v>7621</v>
      </c>
      <c r="E187" s="10">
        <v>5615</v>
      </c>
      <c r="F187" s="10">
        <v>5613</v>
      </c>
      <c r="G187" s="10">
        <v>14931</v>
      </c>
      <c r="H187" s="10">
        <v>17895</v>
      </c>
      <c r="I187" s="10">
        <v>15105</v>
      </c>
      <c r="J187" s="10">
        <v>11109</v>
      </c>
      <c r="K187" s="10">
        <v>7942</v>
      </c>
      <c r="L187" s="10">
        <v>5686</v>
      </c>
      <c r="M187" s="10">
        <v>4658</v>
      </c>
      <c r="N187" s="10">
        <v>4182</v>
      </c>
      <c r="O187" s="10">
        <v>3704</v>
      </c>
      <c r="P187" s="10">
        <v>3404</v>
      </c>
      <c r="Q187" s="10">
        <v>3103</v>
      </c>
      <c r="R187" s="10">
        <v>2594</v>
      </c>
      <c r="S187" s="10">
        <v>1972</v>
      </c>
      <c r="T187" s="10">
        <v>1416</v>
      </c>
      <c r="U187" s="10">
        <v>821</v>
      </c>
      <c r="V187" s="10">
        <v>402</v>
      </c>
      <c r="W187" s="10">
        <v>89</v>
      </c>
      <c r="X187" s="10">
        <v>41</v>
      </c>
      <c r="Y187" s="10">
        <v>2872</v>
      </c>
      <c r="Z187" s="10">
        <f t="shared" si="11"/>
        <v>125716</v>
      </c>
    </row>
    <row r="188" spans="1:26" x14ac:dyDescent="0.2">
      <c r="A188" s="7">
        <v>2022</v>
      </c>
      <c r="B188" s="5" t="s">
        <v>20</v>
      </c>
      <c r="C188" s="10">
        <v>10592</v>
      </c>
      <c r="D188" s="10">
        <v>25874</v>
      </c>
      <c r="E188" s="10">
        <v>22263</v>
      </c>
      <c r="F188" s="10">
        <v>17305</v>
      </c>
      <c r="G188" s="10">
        <v>39317</v>
      </c>
      <c r="H188" s="10">
        <v>47908</v>
      </c>
      <c r="I188" s="10">
        <v>38209</v>
      </c>
      <c r="J188" s="10">
        <v>28132</v>
      </c>
      <c r="K188" s="10">
        <v>20116</v>
      </c>
      <c r="L188" s="10">
        <v>15557</v>
      </c>
      <c r="M188" s="10">
        <v>13901</v>
      </c>
      <c r="N188" s="10">
        <v>12457</v>
      </c>
      <c r="O188" s="10">
        <v>10599</v>
      </c>
      <c r="P188" s="10">
        <v>9244</v>
      </c>
      <c r="Q188" s="10">
        <v>7591</v>
      </c>
      <c r="R188" s="10">
        <v>5899</v>
      </c>
      <c r="S188" s="10">
        <v>4689</v>
      </c>
      <c r="T188" s="10">
        <v>3178</v>
      </c>
      <c r="U188" s="10">
        <v>1881</v>
      </c>
      <c r="V188" s="10">
        <v>772</v>
      </c>
      <c r="W188" s="10">
        <v>189</v>
      </c>
      <c r="X188" s="10">
        <v>285</v>
      </c>
      <c r="Y188" s="10">
        <v>273</v>
      </c>
      <c r="Z188" s="10">
        <f t="shared" si="11"/>
        <v>336231</v>
      </c>
    </row>
    <row r="189" spans="1:26" x14ac:dyDescent="0.2">
      <c r="A189" s="7">
        <v>2022</v>
      </c>
      <c r="B189" s="5" t="s">
        <v>31</v>
      </c>
      <c r="C189" s="10">
        <v>4935</v>
      </c>
      <c r="D189" s="10">
        <v>8834</v>
      </c>
      <c r="E189" s="10">
        <v>6284</v>
      </c>
      <c r="F189" s="10">
        <v>5402</v>
      </c>
      <c r="G189" s="10">
        <v>12172</v>
      </c>
      <c r="H189" s="10">
        <v>15030</v>
      </c>
      <c r="I189" s="10">
        <v>13285</v>
      </c>
      <c r="J189" s="10">
        <v>9512</v>
      </c>
      <c r="K189" s="10">
        <v>7110</v>
      </c>
      <c r="L189" s="10">
        <v>5340</v>
      </c>
      <c r="M189" s="10">
        <v>5030</v>
      </c>
      <c r="N189" s="10">
        <v>4641</v>
      </c>
      <c r="O189" s="10">
        <v>4152</v>
      </c>
      <c r="P189" s="10">
        <v>3224</v>
      </c>
      <c r="Q189" s="10">
        <v>2830</v>
      </c>
      <c r="R189" s="10">
        <v>2523</v>
      </c>
      <c r="S189" s="10">
        <v>1850</v>
      </c>
      <c r="T189" s="10">
        <v>1523</v>
      </c>
      <c r="U189" s="10">
        <v>1060</v>
      </c>
      <c r="V189" s="10">
        <v>433</v>
      </c>
      <c r="W189" s="10">
        <v>123</v>
      </c>
      <c r="X189" s="10">
        <v>210</v>
      </c>
      <c r="Y189" s="10">
        <v>11</v>
      </c>
      <c r="Z189" s="10">
        <f t="shared" si="11"/>
        <v>115514</v>
      </c>
    </row>
    <row r="190" spans="1:26" x14ac:dyDescent="0.2">
      <c r="A190" s="7">
        <v>2022</v>
      </c>
      <c r="B190" s="5" t="s">
        <v>21</v>
      </c>
      <c r="C190" s="10">
        <v>2624</v>
      </c>
      <c r="D190" s="10">
        <v>4612</v>
      </c>
      <c r="E190" s="10">
        <v>3008</v>
      </c>
      <c r="F190" s="10">
        <v>2969</v>
      </c>
      <c r="G190" s="10">
        <v>9835</v>
      </c>
      <c r="H190" s="10">
        <v>13075</v>
      </c>
      <c r="I190" s="10">
        <v>10445</v>
      </c>
      <c r="J190" s="10">
        <v>7733</v>
      </c>
      <c r="K190" s="10">
        <v>5601</v>
      </c>
      <c r="L190" s="10">
        <v>4509</v>
      </c>
      <c r="M190" s="10">
        <v>3872</v>
      </c>
      <c r="N190" s="10">
        <v>3289</v>
      </c>
      <c r="O190" s="10">
        <v>2682</v>
      </c>
      <c r="P190" s="10">
        <v>2250</v>
      </c>
      <c r="Q190" s="10">
        <v>1631</v>
      </c>
      <c r="R190" s="10">
        <v>1285</v>
      </c>
      <c r="S190" s="10">
        <v>869</v>
      </c>
      <c r="T190" s="10">
        <v>652</v>
      </c>
      <c r="U190" s="10">
        <v>315</v>
      </c>
      <c r="V190" s="10">
        <v>116</v>
      </c>
      <c r="W190" s="10">
        <v>33</v>
      </c>
      <c r="X190" s="10">
        <v>33</v>
      </c>
      <c r="Y190" s="10">
        <v>35</v>
      </c>
      <c r="Z190" s="10">
        <f t="shared" si="11"/>
        <v>81473</v>
      </c>
    </row>
    <row r="191" spans="1:26" x14ac:dyDescent="0.2">
      <c r="A191" s="7">
        <v>2022</v>
      </c>
      <c r="B191" s="5" t="s">
        <v>58</v>
      </c>
      <c r="C191" s="10">
        <v>5532</v>
      </c>
      <c r="D191" s="10">
        <v>8469</v>
      </c>
      <c r="E191" s="10">
        <v>5624</v>
      </c>
      <c r="F191" s="10">
        <v>5368</v>
      </c>
      <c r="G191" s="10">
        <v>14155</v>
      </c>
      <c r="H191" s="10">
        <v>16172</v>
      </c>
      <c r="I191" s="10">
        <v>13107</v>
      </c>
      <c r="J191" s="10">
        <v>9883</v>
      </c>
      <c r="K191" s="10">
        <v>7077</v>
      </c>
      <c r="L191" s="10">
        <v>5344</v>
      </c>
      <c r="M191" s="10">
        <v>5064</v>
      </c>
      <c r="N191" s="10">
        <v>4528</v>
      </c>
      <c r="O191" s="10">
        <v>3811</v>
      </c>
      <c r="P191" s="10">
        <v>3454</v>
      </c>
      <c r="Q191" s="10">
        <v>2813</v>
      </c>
      <c r="R191" s="10">
        <v>2406</v>
      </c>
      <c r="S191" s="10">
        <v>2070</v>
      </c>
      <c r="T191" s="10">
        <v>1530</v>
      </c>
      <c r="U191" s="10">
        <v>1055</v>
      </c>
      <c r="V191" s="10">
        <v>479</v>
      </c>
      <c r="W191" s="10">
        <v>165</v>
      </c>
      <c r="X191" s="10">
        <v>94</v>
      </c>
      <c r="Y191" s="10">
        <v>52</v>
      </c>
      <c r="Z191" s="10">
        <f t="shared" si="11"/>
        <v>118252</v>
      </c>
    </row>
    <row r="192" spans="1:26" x14ac:dyDescent="0.2">
      <c r="A192" s="7">
        <v>2022</v>
      </c>
      <c r="B192" s="5" t="s">
        <v>22</v>
      </c>
      <c r="C192" s="10">
        <v>7580</v>
      </c>
      <c r="D192" s="10">
        <v>14875</v>
      </c>
      <c r="E192" s="10">
        <v>8899</v>
      </c>
      <c r="F192" s="10">
        <v>7835</v>
      </c>
      <c r="G192" s="10">
        <v>15183</v>
      </c>
      <c r="H192" s="10">
        <v>16430</v>
      </c>
      <c r="I192" s="10">
        <v>13547</v>
      </c>
      <c r="J192" s="10">
        <v>9966</v>
      </c>
      <c r="K192" s="10">
        <v>7405</v>
      </c>
      <c r="L192" s="10">
        <v>6608</v>
      </c>
      <c r="M192" s="10">
        <v>6683</v>
      </c>
      <c r="N192" s="10">
        <v>6036</v>
      </c>
      <c r="O192" s="10">
        <v>5065</v>
      </c>
      <c r="P192" s="10">
        <v>4370</v>
      </c>
      <c r="Q192" s="10">
        <v>3786</v>
      </c>
      <c r="R192" s="10">
        <v>3525</v>
      </c>
      <c r="S192" s="10">
        <v>2928</v>
      </c>
      <c r="T192" s="10">
        <v>2203</v>
      </c>
      <c r="U192" s="10">
        <v>1308</v>
      </c>
      <c r="V192" s="10">
        <v>563</v>
      </c>
      <c r="W192" s="10">
        <v>119</v>
      </c>
      <c r="X192" s="10">
        <v>614</v>
      </c>
      <c r="Y192" s="10">
        <v>282</v>
      </c>
      <c r="Z192" s="10">
        <f t="shared" si="11"/>
        <v>145810</v>
      </c>
    </row>
    <row r="193" spans="1:26" x14ac:dyDescent="0.2">
      <c r="A193" s="7">
        <v>2022</v>
      </c>
      <c r="B193" s="5" t="s">
        <v>23</v>
      </c>
      <c r="C193" s="10">
        <v>6573</v>
      </c>
      <c r="D193" s="10">
        <v>11910</v>
      </c>
      <c r="E193" s="10">
        <v>9250</v>
      </c>
      <c r="F193" s="10">
        <v>7982</v>
      </c>
      <c r="G193" s="10">
        <v>17998</v>
      </c>
      <c r="H193" s="10">
        <v>19575</v>
      </c>
      <c r="I193" s="10">
        <v>14538</v>
      </c>
      <c r="J193" s="10">
        <v>10995</v>
      </c>
      <c r="K193" s="10">
        <v>8729</v>
      </c>
      <c r="L193" s="10">
        <v>7980</v>
      </c>
      <c r="M193" s="10">
        <v>8191</v>
      </c>
      <c r="N193" s="10">
        <v>7087</v>
      </c>
      <c r="O193" s="10">
        <v>6073</v>
      </c>
      <c r="P193" s="10">
        <v>5456</v>
      </c>
      <c r="Q193" s="10">
        <v>4321</v>
      </c>
      <c r="R193" s="10">
        <v>3239</v>
      </c>
      <c r="S193" s="10">
        <v>2630</v>
      </c>
      <c r="T193" s="10">
        <v>1956</v>
      </c>
      <c r="U193" s="10">
        <v>1012</v>
      </c>
      <c r="V193" s="10">
        <v>395</v>
      </c>
      <c r="W193" s="10">
        <v>78</v>
      </c>
      <c r="X193" s="10">
        <v>101</v>
      </c>
      <c r="Y193" s="10">
        <v>168</v>
      </c>
      <c r="Z193" s="10">
        <f t="shared" si="11"/>
        <v>156237</v>
      </c>
    </row>
    <row r="194" spans="1:26" x14ac:dyDescent="0.2">
      <c r="A194" s="7">
        <v>2022</v>
      </c>
      <c r="B194" s="5" t="s">
        <v>24</v>
      </c>
      <c r="C194" s="10">
        <v>10477</v>
      </c>
      <c r="D194" s="10">
        <v>19743</v>
      </c>
      <c r="E194" s="10">
        <v>14891</v>
      </c>
      <c r="F194" s="10">
        <v>11988</v>
      </c>
      <c r="G194" s="10">
        <v>31273</v>
      </c>
      <c r="H194" s="10">
        <v>38007</v>
      </c>
      <c r="I194" s="10">
        <v>30860</v>
      </c>
      <c r="J194" s="10">
        <v>24141</v>
      </c>
      <c r="K194" s="10">
        <v>18823</v>
      </c>
      <c r="L194" s="10">
        <v>15558</v>
      </c>
      <c r="M194" s="10">
        <v>14446</v>
      </c>
      <c r="N194" s="10">
        <v>12394</v>
      </c>
      <c r="O194" s="10">
        <v>11162</v>
      </c>
      <c r="P194" s="10">
        <v>9738</v>
      </c>
      <c r="Q194" s="10">
        <v>7968</v>
      </c>
      <c r="R194" s="10">
        <v>5860</v>
      </c>
      <c r="S194" s="10">
        <v>4197</v>
      </c>
      <c r="T194" s="10">
        <v>2910</v>
      </c>
      <c r="U194" s="10">
        <v>1671</v>
      </c>
      <c r="V194" s="10">
        <v>656</v>
      </c>
      <c r="W194" s="10">
        <v>165</v>
      </c>
      <c r="X194" s="10">
        <v>77</v>
      </c>
      <c r="Y194" s="10">
        <v>430</v>
      </c>
      <c r="Z194" s="10">
        <f t="shared" si="11"/>
        <v>287435</v>
      </c>
    </row>
    <row r="195" spans="1:26" x14ac:dyDescent="0.2">
      <c r="A195" s="7">
        <v>2022</v>
      </c>
      <c r="B195" s="5" t="s">
        <v>25</v>
      </c>
      <c r="C195" s="10">
        <v>6204</v>
      </c>
      <c r="D195" s="10">
        <v>10304</v>
      </c>
      <c r="E195" s="10">
        <v>6659</v>
      </c>
      <c r="F195" s="10">
        <v>5329</v>
      </c>
      <c r="G195" s="10">
        <v>12917</v>
      </c>
      <c r="H195" s="10">
        <v>17182</v>
      </c>
      <c r="I195" s="10">
        <v>12015</v>
      </c>
      <c r="J195" s="10">
        <v>9179</v>
      </c>
      <c r="K195" s="10">
        <v>7309</v>
      </c>
      <c r="L195" s="10">
        <v>6803</v>
      </c>
      <c r="M195" s="10">
        <v>6894</v>
      </c>
      <c r="N195" s="10">
        <v>6451</v>
      </c>
      <c r="O195" s="10">
        <v>5793</v>
      </c>
      <c r="P195" s="10">
        <v>4807</v>
      </c>
      <c r="Q195" s="10">
        <v>3968</v>
      </c>
      <c r="R195" s="10">
        <v>3003</v>
      </c>
      <c r="S195" s="10">
        <v>2353</v>
      </c>
      <c r="T195" s="10">
        <v>1824</v>
      </c>
      <c r="U195" s="10">
        <v>1052</v>
      </c>
      <c r="V195" s="10">
        <v>487</v>
      </c>
      <c r="W195" s="10">
        <v>120</v>
      </c>
      <c r="X195" s="10">
        <v>60</v>
      </c>
      <c r="Y195" s="10">
        <v>134</v>
      </c>
      <c r="Z195" s="10">
        <f t="shared" si="11"/>
        <v>130847</v>
      </c>
    </row>
    <row r="196" spans="1:26" x14ac:dyDescent="0.2">
      <c r="A196" s="7">
        <v>2022</v>
      </c>
      <c r="B196" s="5" t="s">
        <v>26</v>
      </c>
      <c r="C196" s="10">
        <v>3266</v>
      </c>
      <c r="D196" s="10">
        <v>5916</v>
      </c>
      <c r="E196" s="10">
        <v>4272</v>
      </c>
      <c r="F196" s="10">
        <v>3609</v>
      </c>
      <c r="G196" s="10">
        <v>9984</v>
      </c>
      <c r="H196" s="10">
        <v>12702</v>
      </c>
      <c r="I196" s="10">
        <v>10645</v>
      </c>
      <c r="J196" s="10">
        <v>7375</v>
      </c>
      <c r="K196" s="10">
        <v>4766</v>
      </c>
      <c r="L196" s="10">
        <v>3694</v>
      </c>
      <c r="M196" s="10">
        <v>3320</v>
      </c>
      <c r="N196" s="10">
        <v>2866</v>
      </c>
      <c r="O196" s="10">
        <v>2473</v>
      </c>
      <c r="P196" s="10">
        <v>2059</v>
      </c>
      <c r="Q196" s="10">
        <v>1601</v>
      </c>
      <c r="R196" s="10">
        <v>1216</v>
      </c>
      <c r="S196" s="10">
        <v>1054</v>
      </c>
      <c r="T196" s="10">
        <v>744</v>
      </c>
      <c r="U196" s="10">
        <v>443</v>
      </c>
      <c r="V196" s="10">
        <v>132</v>
      </c>
      <c r="W196" s="10">
        <v>62</v>
      </c>
      <c r="X196" s="10">
        <v>21</v>
      </c>
      <c r="Y196" s="10">
        <v>0</v>
      </c>
      <c r="Z196" s="10">
        <f t="shared" si="11"/>
        <v>82220</v>
      </c>
    </row>
    <row r="197" spans="1:26" x14ac:dyDescent="0.2">
      <c r="A197" s="7">
        <v>2022</v>
      </c>
      <c r="B197" s="5" t="s">
        <v>32</v>
      </c>
      <c r="C197" s="10">
        <v>12770</v>
      </c>
      <c r="D197" s="10">
        <v>21774</v>
      </c>
      <c r="E197" s="10">
        <v>16362</v>
      </c>
      <c r="F197" s="10">
        <v>15558</v>
      </c>
      <c r="G197" s="10">
        <v>44268</v>
      </c>
      <c r="H197" s="10">
        <v>52731</v>
      </c>
      <c r="I197" s="10">
        <v>42637</v>
      </c>
      <c r="J197" s="10">
        <v>32625</v>
      </c>
      <c r="K197" s="10">
        <v>23652</v>
      </c>
      <c r="L197" s="10">
        <v>18838</v>
      </c>
      <c r="M197" s="10">
        <v>17497</v>
      </c>
      <c r="N197" s="10">
        <v>16875</v>
      </c>
      <c r="O197" s="10">
        <v>15109</v>
      </c>
      <c r="P197" s="10">
        <v>12929</v>
      </c>
      <c r="Q197" s="10">
        <v>11138</v>
      </c>
      <c r="R197" s="10">
        <v>9252</v>
      </c>
      <c r="S197" s="10">
        <v>7185</v>
      </c>
      <c r="T197" s="10">
        <v>5122</v>
      </c>
      <c r="U197" s="10">
        <v>3056</v>
      </c>
      <c r="V197" s="10">
        <v>1221</v>
      </c>
      <c r="W197" s="10">
        <v>318</v>
      </c>
      <c r="X197" s="10">
        <v>314</v>
      </c>
      <c r="Y197" s="10">
        <v>237</v>
      </c>
      <c r="Z197" s="10">
        <f t="shared" si="11"/>
        <v>381468</v>
      </c>
    </row>
    <row r="198" spans="1:26" x14ac:dyDescent="0.2">
      <c r="A198" s="7">
        <v>2022</v>
      </c>
      <c r="B198" s="5" t="s">
        <v>27</v>
      </c>
      <c r="C198" s="10">
        <v>1576</v>
      </c>
      <c r="D198" s="10">
        <v>2780</v>
      </c>
      <c r="E198" s="10">
        <v>2094</v>
      </c>
      <c r="F198" s="10">
        <v>1956</v>
      </c>
      <c r="G198" s="10">
        <v>5342</v>
      </c>
      <c r="H198" s="10">
        <v>7798</v>
      </c>
      <c r="I198" s="10">
        <v>6417</v>
      </c>
      <c r="J198" s="10">
        <v>5133</v>
      </c>
      <c r="K198" s="10">
        <v>3940</v>
      </c>
      <c r="L198" s="10">
        <v>3145</v>
      </c>
      <c r="M198" s="10">
        <v>3026</v>
      </c>
      <c r="N198" s="10">
        <v>2522</v>
      </c>
      <c r="O198" s="10">
        <v>2297</v>
      </c>
      <c r="P198" s="10">
        <v>2219</v>
      </c>
      <c r="Q198" s="10">
        <v>1927</v>
      </c>
      <c r="R198" s="10">
        <v>1615</v>
      </c>
      <c r="S198" s="10">
        <v>1084</v>
      </c>
      <c r="T198" s="10">
        <v>807</v>
      </c>
      <c r="U198" s="10">
        <v>476</v>
      </c>
      <c r="V198" s="10">
        <v>168</v>
      </c>
      <c r="W198" s="10">
        <v>28</v>
      </c>
      <c r="X198" s="10">
        <v>83</v>
      </c>
      <c r="Y198" s="10">
        <v>265</v>
      </c>
      <c r="Z198" s="10">
        <f t="shared" si="11"/>
        <v>56698</v>
      </c>
    </row>
    <row r="199" spans="1:26" x14ac:dyDescent="0.2">
      <c r="A199" s="7">
        <v>2022</v>
      </c>
      <c r="B199" s="5" t="s">
        <v>28</v>
      </c>
      <c r="C199" s="10">
        <v>3911</v>
      </c>
      <c r="D199" s="10">
        <v>10267</v>
      </c>
      <c r="E199" s="10">
        <v>7969</v>
      </c>
      <c r="F199" s="10">
        <v>7393</v>
      </c>
      <c r="G199" s="10">
        <v>14539</v>
      </c>
      <c r="H199" s="10">
        <v>14426</v>
      </c>
      <c r="I199" s="10">
        <v>11770</v>
      </c>
      <c r="J199" s="10">
        <v>10016</v>
      </c>
      <c r="K199" s="10">
        <v>7794</v>
      </c>
      <c r="L199" s="10">
        <v>6538</v>
      </c>
      <c r="M199" s="10">
        <v>6749</v>
      </c>
      <c r="N199" s="10">
        <v>5998</v>
      </c>
      <c r="O199" s="10">
        <v>5201</v>
      </c>
      <c r="P199" s="10">
        <v>4415</v>
      </c>
      <c r="Q199" s="10">
        <v>3866</v>
      </c>
      <c r="R199" s="10">
        <v>3269</v>
      </c>
      <c r="S199" s="10">
        <v>2867</v>
      </c>
      <c r="T199" s="10">
        <v>2053</v>
      </c>
      <c r="U199" s="10">
        <v>1390</v>
      </c>
      <c r="V199" s="10">
        <v>593</v>
      </c>
      <c r="W199" s="10">
        <v>173</v>
      </c>
      <c r="X199" s="10">
        <v>335</v>
      </c>
      <c r="Y199" s="10">
        <v>7254</v>
      </c>
      <c r="Z199" s="10">
        <f t="shared" si="11"/>
        <v>138786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"=Coahuila")</f>
        <v>2662</v>
      </c>
      <c r="C2" s="10">
        <f>SUMIFS(Concentrado!D$2:D$199,Concentrado!$A$2:$A$199,"="&amp;$A2,Concentrado!$B$2:$B$199, "=Coahuila")</f>
        <v>5900</v>
      </c>
      <c r="D2" s="10">
        <f>SUMIFS(Concentrado!E$2:E$199,Concentrado!$A$2:$A$199,"="&amp;$A2,Concentrado!$B$2:$B$199, "=Coahuila")</f>
        <v>3383</v>
      </c>
      <c r="E2" s="10">
        <f>SUMIFS(Concentrado!F$2:F$199,Concentrado!$A$2:$A$199,"="&amp;$A2,Concentrado!$B$2:$B$199, "=Coahuila")</f>
        <v>2502</v>
      </c>
      <c r="F2" s="10">
        <f>SUMIFS(Concentrado!G$2:G$199,Concentrado!$A$2:$A$199,"="&amp;$A2,Concentrado!$B$2:$B$199, "=Coahuila")</f>
        <v>8525</v>
      </c>
      <c r="G2" s="10">
        <f>SUMIFS(Concentrado!H$2:H$199,Concentrado!$A$2:$A$199,"="&amp;$A2,Concentrado!$B$2:$B$199, "=Coahuila")</f>
        <v>6800</v>
      </c>
      <c r="H2" s="10">
        <f>SUMIFS(Concentrado!I$2:I$199,Concentrado!$A$2:$A$199,"="&amp;$A2,Concentrado!$B$2:$B$199, "=Coahuila")</f>
        <v>4351</v>
      </c>
      <c r="I2" s="10">
        <f>SUMIFS(Concentrado!J$2:J$199,Concentrado!$A$2:$A$199,"="&amp;$A2,Concentrado!$B$2:$B$199, "=Coahuila")</f>
        <v>3105</v>
      </c>
      <c r="J2" s="10">
        <f>SUMIFS(Concentrado!K$2:K$199,Concentrado!$A$2:$A$199,"="&amp;$A2,Concentrado!$B$2:$B$199, "=Coahuila")</f>
        <v>2920</v>
      </c>
      <c r="K2" s="10">
        <f>SUMIFS(Concentrado!L$2:L$199,Concentrado!$A$2:$A$199,"="&amp;$A2,Concentrado!$B$2:$B$199, "=Coahuila")</f>
        <v>2549</v>
      </c>
      <c r="L2" s="10">
        <f>SUMIFS(Concentrado!M$2:M$199,Concentrado!$A$2:$A$199,"="&amp;$A2,Concentrado!$B$2:$B$199, "=Coahuila")</f>
        <v>2362</v>
      </c>
      <c r="M2" s="10">
        <f>SUMIFS(Concentrado!N$2:N$199,Concentrado!$A$2:$A$199,"="&amp;$A2,Concentrado!$B$2:$B$199, "=Coahuila")</f>
        <v>1841</v>
      </c>
      <c r="N2" s="10">
        <f>SUMIFS(Concentrado!O$2:O$199,Concentrado!$A$2:$A$199,"="&amp;$A2,Concentrado!$B$2:$B$199, "=Coahuila")</f>
        <v>1455</v>
      </c>
      <c r="O2" s="10">
        <f>SUMIFS(Concentrado!P$2:P$199,Concentrado!$A$2:$A$199,"="&amp;$A2,Concentrado!$B$2:$B$199, "=Coahuila")</f>
        <v>1125</v>
      </c>
      <c r="P2" s="10">
        <f>SUMIFS(Concentrado!Q$2:Q$199,Concentrado!$A$2:$A$199,"="&amp;$A2,Concentrado!$B$2:$B$199, "=Coahuila")</f>
        <v>951</v>
      </c>
      <c r="Q2" s="10">
        <f>SUMIFS(Concentrado!R$2:R$199,Concentrado!$A$2:$A$199,"="&amp;$A2,Concentrado!$B$2:$B$199, "=Coahuila")</f>
        <v>697</v>
      </c>
      <c r="R2" s="10">
        <f>SUMIFS(Concentrado!S$2:S$199,Concentrado!$A$2:$A$199,"="&amp;$A2,Concentrado!$B$2:$B$199, "=Coahuila")</f>
        <v>591</v>
      </c>
      <c r="S2" s="10">
        <f>SUMIFS(Concentrado!T$2:T$199,Concentrado!$A$2:$A$199,"="&amp;$A2,Concentrado!$B$2:$B$199, "=Coahuila")</f>
        <v>431</v>
      </c>
      <c r="T2" s="10">
        <f>SUMIFS(Concentrado!U$2:U$199,Concentrado!$A$2:$A$199,"="&amp;$A2,Concentrado!$B$2:$B$199, "=Coahuila")</f>
        <v>251</v>
      </c>
      <c r="U2" s="10">
        <f>SUMIFS(Concentrado!V$2:V$199,Concentrado!$A$2:$A$199,"="&amp;$A2,Concentrado!$B$2:$B$199, "=Coahuila")</f>
        <v>91</v>
      </c>
      <c r="V2" s="10">
        <f>SUMIFS(Concentrado!W$2:W$199,Concentrado!$A$2:$A$199,"="&amp;$A2,Concentrado!$B$2:$B$199, "=Coahuila")</f>
        <v>39</v>
      </c>
      <c r="W2" s="10">
        <f>SUMIFS(Concentrado!X$2:X$199,Concentrado!$A$2:$A$199,"="&amp;$A2,Concentrado!$B$2:$B$199, "=Coahuila")</f>
        <v>59</v>
      </c>
      <c r="X2" s="10">
        <f>SUMIFS(Concentrado!Y$2:Y$199,Concentrado!$A$2:$A$199,"="&amp;$A2,Concentrado!$B$2:$B$199, "=Coahuila")</f>
        <v>55</v>
      </c>
      <c r="Y2" s="10">
        <f>SUMIFS(Concentrado!Z$2:Z$199,Concentrado!$A$2:$A$199,"="&amp;$A2,Concentrado!$B$2:$B$199, "=Coahuila")</f>
        <v>52645</v>
      </c>
    </row>
    <row r="3" spans="1:25" x14ac:dyDescent="0.25">
      <c r="A3" s="7">
        <v>2018</v>
      </c>
      <c r="B3" s="10">
        <f>SUMIFS(Concentrado!C$2:C$199,Concentrado!$A$2:$A$199,"="&amp;$A3,Concentrado!$B$2:$B$199, "=Coahuila")</f>
        <v>2965</v>
      </c>
      <c r="C3" s="10">
        <f>SUMIFS(Concentrado!D$2:D$199,Concentrado!$A$2:$A$199,"="&amp;$A3,Concentrado!$B$2:$B$199, "=Coahuila")</f>
        <v>5877</v>
      </c>
      <c r="D3" s="10">
        <f>SUMIFS(Concentrado!E$2:E$199,Concentrado!$A$2:$A$199,"="&amp;$A3,Concentrado!$B$2:$B$199, "=Coahuila")</f>
        <v>3607</v>
      </c>
      <c r="E3" s="10">
        <f>SUMIFS(Concentrado!F$2:F$199,Concentrado!$A$2:$A$199,"="&amp;$A3,Concentrado!$B$2:$B$199, "=Coahuila")</f>
        <v>2772</v>
      </c>
      <c r="F3" s="10">
        <f>SUMIFS(Concentrado!G$2:G$199,Concentrado!$A$2:$A$199,"="&amp;$A3,Concentrado!$B$2:$B$199, "=Coahuila")</f>
        <v>8625</v>
      </c>
      <c r="G3" s="10">
        <f>SUMIFS(Concentrado!H$2:H$199,Concentrado!$A$2:$A$199,"="&amp;$A3,Concentrado!$B$2:$B$199, "=Coahuila")</f>
        <v>6981</v>
      </c>
      <c r="H3" s="10">
        <f>SUMIFS(Concentrado!I$2:I$199,Concentrado!$A$2:$A$199,"="&amp;$A3,Concentrado!$B$2:$B$199, "=Coahuila")</f>
        <v>4691</v>
      </c>
      <c r="I3" s="10">
        <f>SUMIFS(Concentrado!J$2:J$199,Concentrado!$A$2:$A$199,"="&amp;$A3,Concentrado!$B$2:$B$199, "=Coahuila")</f>
        <v>3556</v>
      </c>
      <c r="J3" s="10">
        <f>SUMIFS(Concentrado!K$2:K$199,Concentrado!$A$2:$A$199,"="&amp;$A3,Concentrado!$B$2:$B$199, "=Coahuila")</f>
        <v>3010</v>
      </c>
      <c r="K3" s="10">
        <f>SUMIFS(Concentrado!L$2:L$199,Concentrado!$A$2:$A$199,"="&amp;$A3,Concentrado!$B$2:$B$199, "=Coahuila")</f>
        <v>2739</v>
      </c>
      <c r="L3" s="10">
        <f>SUMIFS(Concentrado!M$2:M$199,Concentrado!$A$2:$A$199,"="&amp;$A3,Concentrado!$B$2:$B$199, "=Coahuila")</f>
        <v>2434</v>
      </c>
      <c r="M3" s="10">
        <f>SUMIFS(Concentrado!N$2:N$199,Concentrado!$A$2:$A$199,"="&amp;$A3,Concentrado!$B$2:$B$199, "=Coahuila")</f>
        <v>2004</v>
      </c>
      <c r="N3" s="10">
        <f>SUMIFS(Concentrado!O$2:O$199,Concentrado!$A$2:$A$199,"="&amp;$A3,Concentrado!$B$2:$B$199, "=Coahuila")</f>
        <v>1608</v>
      </c>
      <c r="O3" s="10">
        <f>SUMIFS(Concentrado!P$2:P$199,Concentrado!$A$2:$A$199,"="&amp;$A3,Concentrado!$B$2:$B$199, "=Coahuila")</f>
        <v>1120</v>
      </c>
      <c r="P3" s="10">
        <f>SUMIFS(Concentrado!Q$2:Q$199,Concentrado!$A$2:$A$199,"="&amp;$A3,Concentrado!$B$2:$B$199, "=Coahuila")</f>
        <v>1000</v>
      </c>
      <c r="Q3" s="10">
        <f>SUMIFS(Concentrado!R$2:R$199,Concentrado!$A$2:$A$199,"="&amp;$A3,Concentrado!$B$2:$B$199, "=Coahuila")</f>
        <v>755</v>
      </c>
      <c r="R3" s="10">
        <f>SUMIFS(Concentrado!S$2:S$199,Concentrado!$A$2:$A$199,"="&amp;$A3,Concentrado!$B$2:$B$199, "=Coahuila")</f>
        <v>663</v>
      </c>
      <c r="S3" s="10">
        <f>SUMIFS(Concentrado!T$2:T$199,Concentrado!$A$2:$A$199,"="&amp;$A3,Concentrado!$B$2:$B$199, "=Coahuila")</f>
        <v>451</v>
      </c>
      <c r="T3" s="10">
        <f>SUMIFS(Concentrado!U$2:U$199,Concentrado!$A$2:$A$199,"="&amp;$A3,Concentrado!$B$2:$B$199, "=Coahuila")</f>
        <v>302</v>
      </c>
      <c r="U3" s="10">
        <f>SUMIFS(Concentrado!V$2:V$199,Concentrado!$A$2:$A$199,"="&amp;$A3,Concentrado!$B$2:$B$199, "=Coahuila")</f>
        <v>102</v>
      </c>
      <c r="V3" s="10">
        <f>SUMIFS(Concentrado!W$2:W$199,Concentrado!$A$2:$A$199,"="&amp;$A3,Concentrado!$B$2:$B$199, "=Coahuila")</f>
        <v>32</v>
      </c>
      <c r="W3" s="10">
        <f>SUMIFS(Concentrado!X$2:X$199,Concentrado!$A$2:$A$199,"="&amp;$A3,Concentrado!$B$2:$B$199, "=Coahuila")</f>
        <v>42</v>
      </c>
      <c r="X3" s="10">
        <f>SUMIFS(Concentrado!Y$2:Y$199,Concentrado!$A$2:$A$199,"="&amp;$A3,Concentrado!$B$2:$B$199, "=Coahuila")</f>
        <v>21</v>
      </c>
      <c r="Y3" s="10">
        <f>SUMIFS(Concentrado!Z$2:Z$199,Concentrado!$A$2:$A$199,"="&amp;$A3,Concentrado!$B$2:$B$199, "=Coahuila")</f>
        <v>55357</v>
      </c>
    </row>
    <row r="4" spans="1:25" x14ac:dyDescent="0.25">
      <c r="A4" s="7">
        <v>2019</v>
      </c>
      <c r="B4" s="10">
        <f>SUMIFS(Concentrado!C$2:C$199,Concentrado!$A$2:$A$199,"="&amp;$A4,Concentrado!$B$2:$B$199, "=Coahuila")</f>
        <v>3983</v>
      </c>
      <c r="C4" s="10">
        <f>SUMIFS(Concentrado!D$2:D$199,Concentrado!$A$2:$A$199,"="&amp;$A4,Concentrado!$B$2:$B$199, "=Coahuila")</f>
        <v>7167</v>
      </c>
      <c r="D4" s="10">
        <f>SUMIFS(Concentrado!E$2:E$199,Concentrado!$A$2:$A$199,"="&amp;$A4,Concentrado!$B$2:$B$199, "=Coahuila")</f>
        <v>4680</v>
      </c>
      <c r="E4" s="10">
        <f>SUMIFS(Concentrado!F$2:F$199,Concentrado!$A$2:$A$199,"="&amp;$A4,Concentrado!$B$2:$B$199, "=Coahuila")</f>
        <v>3926</v>
      </c>
      <c r="F4" s="10">
        <f>SUMIFS(Concentrado!G$2:G$199,Concentrado!$A$2:$A$199,"="&amp;$A4,Concentrado!$B$2:$B$199, "=Coahuila")</f>
        <v>16399</v>
      </c>
      <c r="G4" s="10">
        <f>SUMIFS(Concentrado!H$2:H$199,Concentrado!$A$2:$A$199,"="&amp;$A4,Concentrado!$B$2:$B$199, "=Coahuila")</f>
        <v>13691</v>
      </c>
      <c r="H4" s="10">
        <f>SUMIFS(Concentrado!I$2:I$199,Concentrado!$A$2:$A$199,"="&amp;$A4,Concentrado!$B$2:$B$199, "=Coahuila")</f>
        <v>8951</v>
      </c>
      <c r="I4" s="10">
        <f>SUMIFS(Concentrado!J$2:J$199,Concentrado!$A$2:$A$199,"="&amp;$A4,Concentrado!$B$2:$B$199, "=Coahuila")</f>
        <v>5894</v>
      </c>
      <c r="J4" s="10">
        <f>SUMIFS(Concentrado!K$2:K$199,Concentrado!$A$2:$A$199,"="&amp;$A4,Concentrado!$B$2:$B$199, "=Coahuila")</f>
        <v>4754</v>
      </c>
      <c r="K4" s="10">
        <f>SUMIFS(Concentrado!L$2:L$199,Concentrado!$A$2:$A$199,"="&amp;$A4,Concentrado!$B$2:$B$199, "=Coahuila")</f>
        <v>3972</v>
      </c>
      <c r="L4" s="10">
        <f>SUMIFS(Concentrado!M$2:M$199,Concentrado!$A$2:$A$199,"="&amp;$A4,Concentrado!$B$2:$B$199, "=Coahuila")</f>
        <v>3653</v>
      </c>
      <c r="M4" s="10">
        <f>SUMIFS(Concentrado!N$2:N$199,Concentrado!$A$2:$A$199,"="&amp;$A4,Concentrado!$B$2:$B$199, "=Coahuila")</f>
        <v>2852</v>
      </c>
      <c r="N4" s="10">
        <f>SUMIFS(Concentrado!O$2:O$199,Concentrado!$A$2:$A$199,"="&amp;$A4,Concentrado!$B$2:$B$199, "=Coahuila")</f>
        <v>2385</v>
      </c>
      <c r="O4" s="10">
        <f>SUMIFS(Concentrado!P$2:P$199,Concentrado!$A$2:$A$199,"="&amp;$A4,Concentrado!$B$2:$B$199, "=Coahuila")</f>
        <v>1810</v>
      </c>
      <c r="P4" s="10">
        <f>SUMIFS(Concentrado!Q$2:Q$199,Concentrado!$A$2:$A$199,"="&amp;$A4,Concentrado!$B$2:$B$199, "=Coahuila")</f>
        <v>1494</v>
      </c>
      <c r="Q4" s="10">
        <f>SUMIFS(Concentrado!R$2:R$199,Concentrado!$A$2:$A$199,"="&amp;$A4,Concentrado!$B$2:$B$199, "=Coahuila")</f>
        <v>1249</v>
      </c>
      <c r="R4" s="10">
        <f>SUMIFS(Concentrado!S$2:S$199,Concentrado!$A$2:$A$199,"="&amp;$A4,Concentrado!$B$2:$B$199, "=Coahuila")</f>
        <v>968</v>
      </c>
      <c r="S4" s="10">
        <f>SUMIFS(Concentrado!T$2:T$199,Concentrado!$A$2:$A$199,"="&amp;$A4,Concentrado!$B$2:$B$199, "=Coahuila")</f>
        <v>680</v>
      </c>
      <c r="T4" s="10">
        <f>SUMIFS(Concentrado!U$2:U$199,Concentrado!$A$2:$A$199,"="&amp;$A4,Concentrado!$B$2:$B$199, "=Coahuila")</f>
        <v>417</v>
      </c>
      <c r="U4" s="10">
        <f>SUMIFS(Concentrado!V$2:V$199,Concentrado!$A$2:$A$199,"="&amp;$A4,Concentrado!$B$2:$B$199, "=Coahuila")</f>
        <v>182</v>
      </c>
      <c r="V4" s="10">
        <f>SUMIFS(Concentrado!W$2:W$199,Concentrado!$A$2:$A$199,"="&amp;$A4,Concentrado!$B$2:$B$199, "=Coahuila")</f>
        <v>61</v>
      </c>
      <c r="W4" s="10">
        <f>SUMIFS(Concentrado!X$2:X$199,Concentrado!$A$2:$A$199,"="&amp;$A4,Concentrado!$B$2:$B$199, "=Coahuila")</f>
        <v>49</v>
      </c>
      <c r="X4" s="10">
        <f>SUMIFS(Concentrado!Y$2:Y$199,Concentrado!$A$2:$A$199,"="&amp;$A4,Concentrado!$B$2:$B$199, "=Coahuila")</f>
        <v>74</v>
      </c>
      <c r="Y4" s="10">
        <f>SUMIFS(Concentrado!Z$2:Z$199,Concentrado!$A$2:$A$199,"="&amp;$A4,Concentrado!$B$2:$B$199, "=Coahuila")</f>
        <v>89291</v>
      </c>
    </row>
    <row r="5" spans="1:25" x14ac:dyDescent="0.25">
      <c r="A5" s="7">
        <v>2020</v>
      </c>
      <c r="B5" s="10">
        <f>SUMIFS(Concentrado!C$2:C$199,Concentrado!$A$2:$A$199,"="&amp;$A5,Concentrado!$B$2:$B$199, "=Coahuila")</f>
        <v>1662</v>
      </c>
      <c r="C5" s="10">
        <f>SUMIFS(Concentrado!D$2:D$199,Concentrado!$A$2:$A$199,"="&amp;$A5,Concentrado!$B$2:$B$199, "=Coahuila")</f>
        <v>3626</v>
      </c>
      <c r="D5" s="10">
        <f>SUMIFS(Concentrado!E$2:E$199,Concentrado!$A$2:$A$199,"="&amp;$A5,Concentrado!$B$2:$B$199, "=Coahuila")</f>
        <v>2654</v>
      </c>
      <c r="E5" s="10">
        <f>SUMIFS(Concentrado!F$2:F$199,Concentrado!$A$2:$A$199,"="&amp;$A5,Concentrado!$B$2:$B$199, "=Coahuila")</f>
        <v>2264</v>
      </c>
      <c r="F5" s="10">
        <f>SUMIFS(Concentrado!G$2:G$199,Concentrado!$A$2:$A$199,"="&amp;$A5,Concentrado!$B$2:$B$199, "=Coahuila")</f>
        <v>9605</v>
      </c>
      <c r="G5" s="10">
        <f>SUMIFS(Concentrado!H$2:H$199,Concentrado!$A$2:$A$199,"="&amp;$A5,Concentrado!$B$2:$B$199, "=Coahuila")</f>
        <v>8665</v>
      </c>
      <c r="H5" s="10">
        <f>SUMIFS(Concentrado!I$2:I$199,Concentrado!$A$2:$A$199,"="&amp;$A5,Concentrado!$B$2:$B$199, "=Coahuila")</f>
        <v>5912</v>
      </c>
      <c r="I5" s="10">
        <f>SUMIFS(Concentrado!J$2:J$199,Concentrado!$A$2:$A$199,"="&amp;$A5,Concentrado!$B$2:$B$199, "=Coahuila")</f>
        <v>3781</v>
      </c>
      <c r="J5" s="10">
        <f>SUMIFS(Concentrado!K$2:K$199,Concentrado!$A$2:$A$199,"="&amp;$A5,Concentrado!$B$2:$B$199, "=Coahuila")</f>
        <v>2952</v>
      </c>
      <c r="K5" s="10">
        <f>SUMIFS(Concentrado!L$2:L$199,Concentrado!$A$2:$A$199,"="&amp;$A5,Concentrado!$B$2:$B$199, "=Coahuila")</f>
        <v>2383</v>
      </c>
      <c r="L5" s="10">
        <f>SUMIFS(Concentrado!M$2:M$199,Concentrado!$A$2:$A$199,"="&amp;$A5,Concentrado!$B$2:$B$199, "=Coahuila")</f>
        <v>2239</v>
      </c>
      <c r="M5" s="10">
        <f>SUMIFS(Concentrado!N$2:N$199,Concentrado!$A$2:$A$199,"="&amp;$A5,Concentrado!$B$2:$B$199, "=Coahuila")</f>
        <v>1879</v>
      </c>
      <c r="N5" s="10">
        <f>SUMIFS(Concentrado!O$2:O$199,Concentrado!$A$2:$A$199,"="&amp;$A5,Concentrado!$B$2:$B$199, "=Coahuila")</f>
        <v>1515</v>
      </c>
      <c r="O5" s="10">
        <f>SUMIFS(Concentrado!P$2:P$199,Concentrado!$A$2:$A$199,"="&amp;$A5,Concentrado!$B$2:$B$199, "=Coahuila")</f>
        <v>1098</v>
      </c>
      <c r="P5" s="10">
        <f>SUMIFS(Concentrado!Q$2:Q$199,Concentrado!$A$2:$A$199,"="&amp;$A5,Concentrado!$B$2:$B$199, "=Coahuila")</f>
        <v>809</v>
      </c>
      <c r="Q5" s="10">
        <f>SUMIFS(Concentrado!R$2:R$199,Concentrado!$A$2:$A$199,"="&amp;$A5,Concentrado!$B$2:$B$199, "=Coahuila")</f>
        <v>698</v>
      </c>
      <c r="R5" s="10">
        <f>SUMIFS(Concentrado!S$2:S$199,Concentrado!$A$2:$A$199,"="&amp;$A5,Concentrado!$B$2:$B$199, "=Coahuila")</f>
        <v>537</v>
      </c>
      <c r="S5" s="10">
        <f>SUMIFS(Concentrado!T$2:T$199,Concentrado!$A$2:$A$199,"="&amp;$A5,Concentrado!$B$2:$B$199, "=Coahuila")</f>
        <v>432</v>
      </c>
      <c r="T5" s="10">
        <f>SUMIFS(Concentrado!U$2:U$199,Concentrado!$A$2:$A$199,"="&amp;$A5,Concentrado!$B$2:$B$199, "=Coahuila")</f>
        <v>215</v>
      </c>
      <c r="U5" s="10">
        <f>SUMIFS(Concentrado!V$2:V$199,Concentrado!$A$2:$A$199,"="&amp;$A5,Concentrado!$B$2:$B$199, "=Coahuila")</f>
        <v>95</v>
      </c>
      <c r="V5" s="10">
        <f>SUMIFS(Concentrado!W$2:W$199,Concentrado!$A$2:$A$199,"="&amp;$A5,Concentrado!$B$2:$B$199, "=Coahuila")</f>
        <v>20</v>
      </c>
      <c r="W5" s="10">
        <f>SUMIFS(Concentrado!X$2:X$199,Concentrado!$A$2:$A$199,"="&amp;$A5,Concentrado!$B$2:$B$199, "=Coahuila")</f>
        <v>39</v>
      </c>
      <c r="X5" s="10">
        <f>SUMIFS(Concentrado!Y$2:Y$199,Concentrado!$A$2:$A$199,"="&amp;$A5,Concentrado!$B$2:$B$199, "=Coahuila")</f>
        <v>94</v>
      </c>
      <c r="Y5" s="10">
        <f>SUMIFS(Concentrado!Z$2:Z$199,Concentrado!$A$2:$A$199,"="&amp;$A5,Concentrado!$B$2:$B$199, "=Coahuila")</f>
        <v>53174</v>
      </c>
    </row>
    <row r="6" spans="1:25" x14ac:dyDescent="0.25">
      <c r="A6" s="7">
        <v>2021</v>
      </c>
      <c r="B6" s="10">
        <f>SUMIFS(Concentrado!C$2:C$199,Concentrado!$A$2:$A$199,"="&amp;$A6,Concentrado!$B$2:$B$199, "=Coahuila")</f>
        <v>2172</v>
      </c>
      <c r="C6" s="10">
        <f>SUMIFS(Concentrado!D$2:D$199,Concentrado!$A$2:$A$199,"="&amp;$A6,Concentrado!$B$2:$B$199, "=Coahuila")</f>
        <v>4555</v>
      </c>
      <c r="D6" s="10">
        <f>SUMIFS(Concentrado!E$2:E$199,Concentrado!$A$2:$A$199,"="&amp;$A6,Concentrado!$B$2:$B$199, "=Coahuila")</f>
        <v>3166</v>
      </c>
      <c r="E6" s="10">
        <f>SUMIFS(Concentrado!F$2:F$199,Concentrado!$A$2:$A$199,"="&amp;$A6,Concentrado!$B$2:$B$199, "=Coahuila")</f>
        <v>2834</v>
      </c>
      <c r="F6" s="10">
        <f>SUMIFS(Concentrado!G$2:G$199,Concentrado!$A$2:$A$199,"="&amp;$A6,Concentrado!$B$2:$B$199, "=Coahuila")</f>
        <v>11327</v>
      </c>
      <c r="G6" s="10">
        <f>SUMIFS(Concentrado!H$2:H$199,Concentrado!$A$2:$A$199,"="&amp;$A6,Concentrado!$B$2:$B$199, "=Coahuila")</f>
        <v>10819</v>
      </c>
      <c r="H6" s="10">
        <f>SUMIFS(Concentrado!I$2:I$199,Concentrado!$A$2:$A$199,"="&amp;$A6,Concentrado!$B$2:$B$199, "=Coahuila")</f>
        <v>7147</v>
      </c>
      <c r="I6" s="10">
        <f>SUMIFS(Concentrado!J$2:J$199,Concentrado!$A$2:$A$199,"="&amp;$A6,Concentrado!$B$2:$B$199, "=Coahuila")</f>
        <v>4722</v>
      </c>
      <c r="J6" s="10">
        <f>SUMIFS(Concentrado!K$2:K$199,Concentrado!$A$2:$A$199,"="&amp;$A6,Concentrado!$B$2:$B$199, "=Coahuila")</f>
        <v>3455</v>
      </c>
      <c r="K6" s="10">
        <f>SUMIFS(Concentrado!L$2:L$199,Concentrado!$A$2:$A$199,"="&amp;$A6,Concentrado!$B$2:$B$199, "=Coahuila")</f>
        <v>3055</v>
      </c>
      <c r="L6" s="10">
        <f>SUMIFS(Concentrado!M$2:M$199,Concentrado!$A$2:$A$199,"="&amp;$A6,Concentrado!$B$2:$B$199, "=Coahuila")</f>
        <v>2604</v>
      </c>
      <c r="M6" s="10">
        <f>SUMIFS(Concentrado!N$2:N$199,Concentrado!$A$2:$A$199,"="&amp;$A6,Concentrado!$B$2:$B$199, "=Coahuila")</f>
        <v>2139</v>
      </c>
      <c r="N6" s="10">
        <f>SUMIFS(Concentrado!O$2:O$199,Concentrado!$A$2:$A$199,"="&amp;$A6,Concentrado!$B$2:$B$199, "=Coahuila")</f>
        <v>1787</v>
      </c>
      <c r="O6" s="10">
        <f>SUMIFS(Concentrado!P$2:P$199,Concentrado!$A$2:$A$199,"="&amp;$A6,Concentrado!$B$2:$B$199, "=Coahuila")</f>
        <v>1341</v>
      </c>
      <c r="P6" s="10">
        <f>SUMIFS(Concentrado!Q$2:Q$199,Concentrado!$A$2:$A$199,"="&amp;$A6,Concentrado!$B$2:$B$199, "=Coahuila")</f>
        <v>1014</v>
      </c>
      <c r="Q6" s="10">
        <f>SUMIFS(Concentrado!R$2:R$199,Concentrado!$A$2:$A$199,"="&amp;$A6,Concentrado!$B$2:$B$199, "=Coahuila")</f>
        <v>831</v>
      </c>
      <c r="R6" s="10">
        <f>SUMIFS(Concentrado!S$2:S$199,Concentrado!$A$2:$A$199,"="&amp;$A6,Concentrado!$B$2:$B$199, "=Coahuila")</f>
        <v>594</v>
      </c>
      <c r="S6" s="10">
        <f>SUMIFS(Concentrado!T$2:T$199,Concentrado!$A$2:$A$199,"="&amp;$A6,Concentrado!$B$2:$B$199, "=Coahuila")</f>
        <v>393</v>
      </c>
      <c r="T6" s="10">
        <f>SUMIFS(Concentrado!U$2:U$199,Concentrado!$A$2:$A$199,"="&amp;$A6,Concentrado!$B$2:$B$199, "=Coahuila")</f>
        <v>230</v>
      </c>
      <c r="U6" s="10">
        <f>SUMIFS(Concentrado!V$2:V$199,Concentrado!$A$2:$A$199,"="&amp;$A6,Concentrado!$B$2:$B$199, "=Coahuila")</f>
        <v>92</v>
      </c>
      <c r="V6" s="10">
        <f>SUMIFS(Concentrado!W$2:W$199,Concentrado!$A$2:$A$199,"="&amp;$A6,Concentrado!$B$2:$B$199, "=Coahuila")</f>
        <v>20</v>
      </c>
      <c r="W6" s="10">
        <f>SUMIFS(Concentrado!X$2:X$199,Concentrado!$A$2:$A$199,"="&amp;$A6,Concentrado!$B$2:$B$199, "=Coahuila")</f>
        <v>17</v>
      </c>
      <c r="X6" s="10">
        <f>SUMIFS(Concentrado!Y$2:Y$199,Concentrado!$A$2:$A$199,"="&amp;$A6,Concentrado!$B$2:$B$199, "=Coahuila")</f>
        <v>19</v>
      </c>
      <c r="Y6" s="10">
        <f>SUMIFS(Concentrado!Z$2:Z$199,Concentrado!$A$2:$A$199,"="&amp;$A6,Concentrado!$B$2:$B$199, "=Coahuila")</f>
        <v>64333</v>
      </c>
    </row>
    <row r="7" spans="1:25" x14ac:dyDescent="0.25">
      <c r="A7" s="7">
        <v>2022</v>
      </c>
      <c r="B7" s="10">
        <f>SUMIFS(Concentrado!C$2:C$199,Concentrado!$A$2:$A$199,"="&amp;$A7,Concentrado!$B$2:$B$199, "=Coahuila")</f>
        <v>2734</v>
      </c>
      <c r="C7" s="10">
        <f>SUMIFS(Concentrado!D$2:D$199,Concentrado!$A$2:$A$199,"="&amp;$A7,Concentrado!$B$2:$B$199, "=Coahuila")</f>
        <v>6170</v>
      </c>
      <c r="D7" s="10">
        <f>SUMIFS(Concentrado!E$2:E$199,Concentrado!$A$2:$A$199,"="&amp;$A7,Concentrado!$B$2:$B$199, "=Coahuila")</f>
        <v>4444</v>
      </c>
      <c r="E7" s="10">
        <f>SUMIFS(Concentrado!F$2:F$199,Concentrado!$A$2:$A$199,"="&amp;$A7,Concentrado!$B$2:$B$199, "=Coahuila")</f>
        <v>3534</v>
      </c>
      <c r="F7" s="10">
        <f>SUMIFS(Concentrado!G$2:G$199,Concentrado!$A$2:$A$199,"="&amp;$A7,Concentrado!$B$2:$B$199, "=Coahuila")</f>
        <v>11049</v>
      </c>
      <c r="G7" s="10">
        <f>SUMIFS(Concentrado!H$2:H$199,Concentrado!$A$2:$A$199,"="&amp;$A7,Concentrado!$B$2:$B$199, "=Coahuila")</f>
        <v>11143</v>
      </c>
      <c r="H7" s="10">
        <f>SUMIFS(Concentrado!I$2:I$199,Concentrado!$A$2:$A$199,"="&amp;$A7,Concentrado!$B$2:$B$199, "=Coahuila")</f>
        <v>7528</v>
      </c>
      <c r="I7" s="10">
        <f>SUMIFS(Concentrado!J$2:J$199,Concentrado!$A$2:$A$199,"="&amp;$A7,Concentrado!$B$2:$B$199, "=Coahuila")</f>
        <v>5209</v>
      </c>
      <c r="J7" s="10">
        <f>SUMIFS(Concentrado!K$2:K$199,Concentrado!$A$2:$A$199,"="&amp;$A7,Concentrado!$B$2:$B$199, "=Coahuila")</f>
        <v>3792</v>
      </c>
      <c r="K7" s="10">
        <f>SUMIFS(Concentrado!L$2:L$199,Concentrado!$A$2:$A$199,"="&amp;$A7,Concentrado!$B$2:$B$199, "=Coahuila")</f>
        <v>3329</v>
      </c>
      <c r="L7" s="10">
        <f>SUMIFS(Concentrado!M$2:M$199,Concentrado!$A$2:$A$199,"="&amp;$A7,Concentrado!$B$2:$B$199, "=Coahuila")</f>
        <v>3091</v>
      </c>
      <c r="M7" s="10">
        <f>SUMIFS(Concentrado!N$2:N$199,Concentrado!$A$2:$A$199,"="&amp;$A7,Concentrado!$B$2:$B$199, "=Coahuila")</f>
        <v>2607</v>
      </c>
      <c r="N7" s="10">
        <f>SUMIFS(Concentrado!O$2:O$199,Concentrado!$A$2:$A$199,"="&amp;$A7,Concentrado!$B$2:$B$199, "=Coahuila")</f>
        <v>2155</v>
      </c>
      <c r="O7" s="10">
        <f>SUMIFS(Concentrado!P$2:P$199,Concentrado!$A$2:$A$199,"="&amp;$A7,Concentrado!$B$2:$B$199, "=Coahuila")</f>
        <v>1558</v>
      </c>
      <c r="P7" s="10">
        <f>SUMIFS(Concentrado!Q$2:Q$199,Concentrado!$A$2:$A$199,"="&amp;$A7,Concentrado!$B$2:$B$199, "=Coahuila")</f>
        <v>1193</v>
      </c>
      <c r="Q7" s="10">
        <f>SUMIFS(Concentrado!R$2:R$199,Concentrado!$A$2:$A$199,"="&amp;$A7,Concentrado!$B$2:$B$199, "=Coahuila")</f>
        <v>1052</v>
      </c>
      <c r="R7" s="10">
        <f>SUMIFS(Concentrado!S$2:S$199,Concentrado!$A$2:$A$199,"="&amp;$A7,Concentrado!$B$2:$B$199, "=Coahuila")</f>
        <v>705</v>
      </c>
      <c r="S7" s="10">
        <f>SUMIFS(Concentrado!T$2:T$199,Concentrado!$A$2:$A$199,"="&amp;$A7,Concentrado!$B$2:$B$199, "=Coahuila")</f>
        <v>531</v>
      </c>
      <c r="T7" s="10">
        <f>SUMIFS(Concentrado!U$2:U$199,Concentrado!$A$2:$A$199,"="&amp;$A7,Concentrado!$B$2:$B$199, "=Coahuila")</f>
        <v>281</v>
      </c>
      <c r="U7" s="10">
        <f>SUMIFS(Concentrado!V$2:V$199,Concentrado!$A$2:$A$199,"="&amp;$A7,Concentrado!$B$2:$B$199, "=Coahuila")</f>
        <v>124</v>
      </c>
      <c r="V7" s="10">
        <f>SUMIFS(Concentrado!W$2:W$199,Concentrado!$A$2:$A$199,"="&amp;$A7,Concentrado!$B$2:$B$199, "=Coahuila")</f>
        <v>42</v>
      </c>
      <c r="W7" s="10">
        <f>SUMIFS(Concentrado!X$2:X$199,Concentrado!$A$2:$A$199,"="&amp;$A7,Concentrado!$B$2:$B$199, "=Coahuila")</f>
        <v>38</v>
      </c>
      <c r="X7" s="10">
        <f>SUMIFS(Concentrado!Y$2:Y$199,Concentrado!$A$2:$A$199,"="&amp;$A7,Concentrado!$B$2:$B$199, "=Coahuila")</f>
        <v>29</v>
      </c>
      <c r="Y7" s="10">
        <f>SUMIFS(Concentrado!Z$2:Z$199,Concentrado!$A$2:$A$199,"="&amp;$A7,Concentrado!$B$2:$B$199, "=Coahuila")</f>
        <v>72338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"=Colima")</f>
        <v>4966</v>
      </c>
      <c r="C2" s="10">
        <f>SUMIFS(Concentrado!D$2:D$199,Concentrado!$A$2:$A$199,"="&amp;$A2,Concentrado!$B$2:$B$199, "=Colima")</f>
        <v>8860</v>
      </c>
      <c r="D2" s="10">
        <f>SUMIFS(Concentrado!E$2:E$199,Concentrado!$A$2:$A$199,"="&amp;$A2,Concentrado!$B$2:$B$199, "=Colima")</f>
        <v>5878</v>
      </c>
      <c r="E2" s="10">
        <f>SUMIFS(Concentrado!F$2:F$199,Concentrado!$A$2:$A$199,"="&amp;$A2,Concentrado!$B$2:$B$199, "=Colima")</f>
        <v>5053</v>
      </c>
      <c r="F2" s="10">
        <f>SUMIFS(Concentrado!G$2:G$199,Concentrado!$A$2:$A$199,"="&amp;$A2,Concentrado!$B$2:$B$199, "=Colima")</f>
        <v>10187</v>
      </c>
      <c r="G2" s="10">
        <f>SUMIFS(Concentrado!H$2:H$199,Concentrado!$A$2:$A$199,"="&amp;$A2,Concentrado!$B$2:$B$199, "=Colima")</f>
        <v>10747</v>
      </c>
      <c r="H2" s="10">
        <f>SUMIFS(Concentrado!I$2:I$199,Concentrado!$A$2:$A$199,"="&amp;$A2,Concentrado!$B$2:$B$199, "=Colima")</f>
        <v>8589</v>
      </c>
      <c r="I2" s="10">
        <f>SUMIFS(Concentrado!J$2:J$199,Concentrado!$A$2:$A$199,"="&amp;$A2,Concentrado!$B$2:$B$199, "=Colima")</f>
        <v>6781</v>
      </c>
      <c r="J2" s="10">
        <f>SUMIFS(Concentrado!K$2:K$199,Concentrado!$A$2:$A$199,"="&amp;$A2,Concentrado!$B$2:$B$199, "=Colima")</f>
        <v>5896</v>
      </c>
      <c r="K2" s="10">
        <f>SUMIFS(Concentrado!L$2:L$199,Concentrado!$A$2:$A$199,"="&amp;$A2,Concentrado!$B$2:$B$199, "=Colima")</f>
        <v>5749</v>
      </c>
      <c r="L2" s="10">
        <f>SUMIFS(Concentrado!M$2:M$199,Concentrado!$A$2:$A$199,"="&amp;$A2,Concentrado!$B$2:$B$199, "=Colima")</f>
        <v>4897</v>
      </c>
      <c r="M2" s="10">
        <f>SUMIFS(Concentrado!N$2:N$199,Concentrado!$A$2:$A$199,"="&amp;$A2,Concentrado!$B$2:$B$199, "=Colima")</f>
        <v>4201</v>
      </c>
      <c r="N2" s="10">
        <f>SUMIFS(Concentrado!O$2:O$199,Concentrado!$A$2:$A$199,"="&amp;$A2,Concentrado!$B$2:$B$199, "=Colima")</f>
        <v>3457</v>
      </c>
      <c r="O2" s="10">
        <f>SUMIFS(Concentrado!P$2:P$199,Concentrado!$A$2:$A$199,"="&amp;$A2,Concentrado!$B$2:$B$199, "=Colima")</f>
        <v>2880</v>
      </c>
      <c r="P2" s="10">
        <f>SUMIFS(Concentrado!Q$2:Q$199,Concentrado!$A$2:$A$199,"="&amp;$A2,Concentrado!$B$2:$B$199, "=Colima")</f>
        <v>2298</v>
      </c>
      <c r="Q2" s="10">
        <f>SUMIFS(Concentrado!R$2:R$199,Concentrado!$A$2:$A$199,"="&amp;$A2,Concentrado!$B$2:$B$199, "=Colima")</f>
        <v>2174</v>
      </c>
      <c r="R2" s="10">
        <f>SUMIFS(Concentrado!S$2:S$199,Concentrado!$A$2:$A$199,"="&amp;$A2,Concentrado!$B$2:$B$199, "=Colima")</f>
        <v>1785</v>
      </c>
      <c r="S2" s="10">
        <f>SUMIFS(Concentrado!T$2:T$199,Concentrado!$A$2:$A$199,"="&amp;$A2,Concentrado!$B$2:$B$199, "=Colima")</f>
        <v>1236</v>
      </c>
      <c r="T2" s="10">
        <f>SUMIFS(Concentrado!U$2:U$199,Concentrado!$A$2:$A$199,"="&amp;$A2,Concentrado!$B$2:$B$199, "=Colima")</f>
        <v>739</v>
      </c>
      <c r="U2" s="10">
        <f>SUMIFS(Concentrado!V$2:V$199,Concentrado!$A$2:$A$199,"="&amp;$A2,Concentrado!$B$2:$B$199, "=Colima")</f>
        <v>313</v>
      </c>
      <c r="V2" s="10">
        <f>SUMIFS(Concentrado!W$2:W$199,Concentrado!$A$2:$A$199,"="&amp;$A2,Concentrado!$B$2:$B$199, "=Colima")</f>
        <v>100</v>
      </c>
      <c r="W2" s="10">
        <f>SUMIFS(Concentrado!X$2:X$199,Concentrado!$A$2:$A$199,"="&amp;$A2,Concentrado!$B$2:$B$199, "=Colima")</f>
        <v>52</v>
      </c>
      <c r="X2" s="10">
        <f>SUMIFS(Concentrado!Y$2:Y$199,Concentrado!$A$2:$A$199,"="&amp;$A2,Concentrado!$B$2:$B$199, "=Colima")</f>
        <v>0</v>
      </c>
      <c r="Y2" s="10">
        <f>SUMIFS(Concentrado!Z$2:Z$199,Concentrado!$A$2:$A$199,"="&amp;$A2,Concentrado!$B$2:$B$199, "=Colima")</f>
        <v>96838</v>
      </c>
    </row>
    <row r="3" spans="1:25" x14ac:dyDescent="0.25">
      <c r="A3" s="7">
        <v>2018</v>
      </c>
      <c r="B3" s="10">
        <f>SUMIFS(Concentrado!C$2:C$199,Concentrado!$A$2:$A$199,"="&amp;$A3,Concentrado!$B$2:$B$199, "=Colima")</f>
        <v>4621</v>
      </c>
      <c r="C3" s="10">
        <f>SUMIFS(Concentrado!D$2:D$199,Concentrado!$A$2:$A$199,"="&amp;$A3,Concentrado!$B$2:$B$199, "=Colima")</f>
        <v>7805</v>
      </c>
      <c r="D3" s="10">
        <f>SUMIFS(Concentrado!E$2:E$199,Concentrado!$A$2:$A$199,"="&amp;$A3,Concentrado!$B$2:$B$199, "=Colima")</f>
        <v>5630</v>
      </c>
      <c r="E3" s="10">
        <f>SUMIFS(Concentrado!F$2:F$199,Concentrado!$A$2:$A$199,"="&amp;$A3,Concentrado!$B$2:$B$199, "=Colima")</f>
        <v>4780</v>
      </c>
      <c r="F3" s="10">
        <f>SUMIFS(Concentrado!G$2:G$199,Concentrado!$A$2:$A$199,"="&amp;$A3,Concentrado!$B$2:$B$199, "=Colima")</f>
        <v>10506</v>
      </c>
      <c r="G3" s="10">
        <f>SUMIFS(Concentrado!H$2:H$199,Concentrado!$A$2:$A$199,"="&amp;$A3,Concentrado!$B$2:$B$199, "=Colima")</f>
        <v>10783</v>
      </c>
      <c r="H3" s="10">
        <f>SUMIFS(Concentrado!I$2:I$199,Concentrado!$A$2:$A$199,"="&amp;$A3,Concentrado!$B$2:$B$199, "=Colima")</f>
        <v>8965</v>
      </c>
      <c r="I3" s="10">
        <f>SUMIFS(Concentrado!J$2:J$199,Concentrado!$A$2:$A$199,"="&amp;$A3,Concentrado!$B$2:$B$199, "=Colima")</f>
        <v>6905</v>
      </c>
      <c r="J3" s="10">
        <f>SUMIFS(Concentrado!K$2:K$199,Concentrado!$A$2:$A$199,"="&amp;$A3,Concentrado!$B$2:$B$199, "=Colima")</f>
        <v>5904</v>
      </c>
      <c r="K3" s="10">
        <f>SUMIFS(Concentrado!L$2:L$199,Concentrado!$A$2:$A$199,"="&amp;$A3,Concentrado!$B$2:$B$199, "=Colima")</f>
        <v>5665</v>
      </c>
      <c r="L3" s="10">
        <f>SUMIFS(Concentrado!M$2:M$199,Concentrado!$A$2:$A$199,"="&amp;$A3,Concentrado!$B$2:$B$199, "=Colima")</f>
        <v>5036</v>
      </c>
      <c r="M3" s="10">
        <f>SUMIFS(Concentrado!N$2:N$199,Concentrado!$A$2:$A$199,"="&amp;$A3,Concentrado!$B$2:$B$199, "=Colima")</f>
        <v>4176</v>
      </c>
      <c r="N3" s="10">
        <f>SUMIFS(Concentrado!O$2:O$199,Concentrado!$A$2:$A$199,"="&amp;$A3,Concentrado!$B$2:$B$199, "=Colima")</f>
        <v>3567</v>
      </c>
      <c r="O3" s="10">
        <f>SUMIFS(Concentrado!P$2:P$199,Concentrado!$A$2:$A$199,"="&amp;$A3,Concentrado!$B$2:$B$199, "=Colima")</f>
        <v>3074</v>
      </c>
      <c r="P3" s="10">
        <f>SUMIFS(Concentrado!Q$2:Q$199,Concentrado!$A$2:$A$199,"="&amp;$A3,Concentrado!$B$2:$B$199, "=Colima")</f>
        <v>2249</v>
      </c>
      <c r="Q3" s="10">
        <f>SUMIFS(Concentrado!R$2:R$199,Concentrado!$A$2:$A$199,"="&amp;$A3,Concentrado!$B$2:$B$199, "=Colima")</f>
        <v>2147</v>
      </c>
      <c r="R3" s="10">
        <f>SUMIFS(Concentrado!S$2:S$199,Concentrado!$A$2:$A$199,"="&amp;$A3,Concentrado!$B$2:$B$199, "=Colima")</f>
        <v>1725</v>
      </c>
      <c r="S3" s="10">
        <f>SUMIFS(Concentrado!T$2:T$199,Concentrado!$A$2:$A$199,"="&amp;$A3,Concentrado!$B$2:$B$199, "=Colima")</f>
        <v>1207</v>
      </c>
      <c r="T3" s="10">
        <f>SUMIFS(Concentrado!U$2:U$199,Concentrado!$A$2:$A$199,"="&amp;$A3,Concentrado!$B$2:$B$199, "=Colima")</f>
        <v>837</v>
      </c>
      <c r="U3" s="10">
        <f>SUMIFS(Concentrado!V$2:V$199,Concentrado!$A$2:$A$199,"="&amp;$A3,Concentrado!$B$2:$B$199, "=Colima")</f>
        <v>268</v>
      </c>
      <c r="V3" s="10">
        <f>SUMIFS(Concentrado!W$2:W$199,Concentrado!$A$2:$A$199,"="&amp;$A3,Concentrado!$B$2:$B$199, "=Colima")</f>
        <v>93</v>
      </c>
      <c r="W3" s="10">
        <f>SUMIFS(Concentrado!X$2:X$199,Concentrado!$A$2:$A$199,"="&amp;$A3,Concentrado!$B$2:$B$199, "=Colima")</f>
        <v>54</v>
      </c>
      <c r="X3" s="10">
        <f>SUMIFS(Concentrado!Y$2:Y$199,Concentrado!$A$2:$A$199,"="&amp;$A3,Concentrado!$B$2:$B$199, "=Colima")</f>
        <v>7</v>
      </c>
      <c r="Y3" s="10">
        <f>SUMIFS(Concentrado!Z$2:Z$199,Concentrado!$A$2:$A$199,"="&amp;$A3,Concentrado!$B$2:$B$199, "=Colima")</f>
        <v>96004</v>
      </c>
    </row>
    <row r="4" spans="1:25" x14ac:dyDescent="0.25">
      <c r="A4" s="7">
        <v>2019</v>
      </c>
      <c r="B4" s="10">
        <f>SUMIFS(Concentrado!C$2:C$199,Concentrado!$A$2:$A$199,"="&amp;$A4,Concentrado!$B$2:$B$199, "=Colima")</f>
        <v>3231</v>
      </c>
      <c r="C4" s="10">
        <f>SUMIFS(Concentrado!D$2:D$199,Concentrado!$A$2:$A$199,"="&amp;$A4,Concentrado!$B$2:$B$199, "=Colima")</f>
        <v>5344</v>
      </c>
      <c r="D4" s="10">
        <f>SUMIFS(Concentrado!E$2:E$199,Concentrado!$A$2:$A$199,"="&amp;$A4,Concentrado!$B$2:$B$199, "=Colima")</f>
        <v>3922</v>
      </c>
      <c r="E4" s="10">
        <f>SUMIFS(Concentrado!F$2:F$199,Concentrado!$A$2:$A$199,"="&amp;$A4,Concentrado!$B$2:$B$199, "=Colima")</f>
        <v>3200</v>
      </c>
      <c r="F4" s="10">
        <f>SUMIFS(Concentrado!G$2:G$199,Concentrado!$A$2:$A$199,"="&amp;$A4,Concentrado!$B$2:$B$199, "=Colima")</f>
        <v>6826</v>
      </c>
      <c r="G4" s="10">
        <f>SUMIFS(Concentrado!H$2:H$199,Concentrado!$A$2:$A$199,"="&amp;$A4,Concentrado!$B$2:$B$199, "=Colima")</f>
        <v>7552</v>
      </c>
      <c r="H4" s="10">
        <f>SUMIFS(Concentrado!I$2:I$199,Concentrado!$A$2:$A$199,"="&amp;$A4,Concentrado!$B$2:$B$199, "=Colima")</f>
        <v>6254</v>
      </c>
      <c r="I4" s="10">
        <f>SUMIFS(Concentrado!J$2:J$199,Concentrado!$A$2:$A$199,"="&amp;$A4,Concentrado!$B$2:$B$199, "=Colima")</f>
        <v>4591</v>
      </c>
      <c r="J4" s="10">
        <f>SUMIFS(Concentrado!K$2:K$199,Concentrado!$A$2:$A$199,"="&amp;$A4,Concentrado!$B$2:$B$199, "=Colima")</f>
        <v>3880</v>
      </c>
      <c r="K4" s="10">
        <f>SUMIFS(Concentrado!L$2:L$199,Concentrado!$A$2:$A$199,"="&amp;$A4,Concentrado!$B$2:$B$199, "=Colima")</f>
        <v>3641</v>
      </c>
      <c r="L4" s="10">
        <f>SUMIFS(Concentrado!M$2:M$199,Concentrado!$A$2:$A$199,"="&amp;$A4,Concentrado!$B$2:$B$199, "=Colima")</f>
        <v>3304</v>
      </c>
      <c r="M4" s="10">
        <f>SUMIFS(Concentrado!N$2:N$199,Concentrado!$A$2:$A$199,"="&amp;$A4,Concentrado!$B$2:$B$199, "=Colima")</f>
        <v>2788</v>
      </c>
      <c r="N4" s="10">
        <f>SUMIFS(Concentrado!O$2:O$199,Concentrado!$A$2:$A$199,"="&amp;$A4,Concentrado!$B$2:$B$199, "=Colima")</f>
        <v>2399</v>
      </c>
      <c r="O4" s="10">
        <f>SUMIFS(Concentrado!P$2:P$199,Concentrado!$A$2:$A$199,"="&amp;$A4,Concentrado!$B$2:$B$199, "=Colima")</f>
        <v>2345</v>
      </c>
      <c r="P4" s="10">
        <f>SUMIFS(Concentrado!Q$2:Q$199,Concentrado!$A$2:$A$199,"="&amp;$A4,Concentrado!$B$2:$B$199, "=Colima")</f>
        <v>1654</v>
      </c>
      <c r="Q4" s="10">
        <f>SUMIFS(Concentrado!R$2:R$199,Concentrado!$A$2:$A$199,"="&amp;$A4,Concentrado!$B$2:$B$199, "=Colima")</f>
        <v>1495</v>
      </c>
      <c r="R4" s="10">
        <f>SUMIFS(Concentrado!S$2:S$199,Concentrado!$A$2:$A$199,"="&amp;$A4,Concentrado!$B$2:$B$199, "=Colima")</f>
        <v>1209</v>
      </c>
      <c r="S4" s="10">
        <f>SUMIFS(Concentrado!T$2:T$199,Concentrado!$A$2:$A$199,"="&amp;$A4,Concentrado!$B$2:$B$199, "=Colima")</f>
        <v>788</v>
      </c>
      <c r="T4" s="10">
        <f>SUMIFS(Concentrado!U$2:U$199,Concentrado!$A$2:$A$199,"="&amp;$A4,Concentrado!$B$2:$B$199, "=Colima")</f>
        <v>650</v>
      </c>
      <c r="U4" s="10">
        <f>SUMIFS(Concentrado!V$2:V$199,Concentrado!$A$2:$A$199,"="&amp;$A4,Concentrado!$B$2:$B$199, "=Colima")</f>
        <v>248</v>
      </c>
      <c r="V4" s="10">
        <f>SUMIFS(Concentrado!W$2:W$199,Concentrado!$A$2:$A$199,"="&amp;$A4,Concentrado!$B$2:$B$199, "=Colima")</f>
        <v>73</v>
      </c>
      <c r="W4" s="10">
        <f>SUMIFS(Concentrado!X$2:X$199,Concentrado!$A$2:$A$199,"="&amp;$A4,Concentrado!$B$2:$B$199, "=Colima")</f>
        <v>47</v>
      </c>
      <c r="X4" s="10">
        <f>SUMIFS(Concentrado!Y$2:Y$199,Concentrado!$A$2:$A$199,"="&amp;$A4,Concentrado!$B$2:$B$199, "=Colima")</f>
        <v>2</v>
      </c>
      <c r="Y4" s="10">
        <f>SUMIFS(Concentrado!Z$2:Z$199,Concentrado!$A$2:$A$199,"="&amp;$A4,Concentrado!$B$2:$B$199, "=Colima")</f>
        <v>65443</v>
      </c>
    </row>
    <row r="5" spans="1:25" x14ac:dyDescent="0.25">
      <c r="A5" s="7">
        <v>2020</v>
      </c>
      <c r="B5" s="10">
        <f>SUMIFS(Concentrado!C$2:C$199,Concentrado!$A$2:$A$199,"="&amp;$A5,Concentrado!$B$2:$B$199, "=Colima")</f>
        <v>2091</v>
      </c>
      <c r="C5" s="10">
        <f>SUMIFS(Concentrado!D$2:D$199,Concentrado!$A$2:$A$199,"="&amp;$A5,Concentrado!$B$2:$B$199, "=Colima")</f>
        <v>3491</v>
      </c>
      <c r="D5" s="10">
        <f>SUMIFS(Concentrado!E$2:E$199,Concentrado!$A$2:$A$199,"="&amp;$A5,Concentrado!$B$2:$B$199, "=Colima")</f>
        <v>3088</v>
      </c>
      <c r="E5" s="10">
        <f>SUMIFS(Concentrado!F$2:F$199,Concentrado!$A$2:$A$199,"="&amp;$A5,Concentrado!$B$2:$B$199, "=Colima")</f>
        <v>2712</v>
      </c>
      <c r="F5" s="10">
        <f>SUMIFS(Concentrado!G$2:G$199,Concentrado!$A$2:$A$199,"="&amp;$A5,Concentrado!$B$2:$B$199, "=Colima")</f>
        <v>7730</v>
      </c>
      <c r="G5" s="10">
        <f>SUMIFS(Concentrado!H$2:H$199,Concentrado!$A$2:$A$199,"="&amp;$A5,Concentrado!$B$2:$B$199, "=Colima")</f>
        <v>8238</v>
      </c>
      <c r="H5" s="10">
        <f>SUMIFS(Concentrado!I$2:I$199,Concentrado!$A$2:$A$199,"="&amp;$A5,Concentrado!$B$2:$B$199, "=Colima")</f>
        <v>7092</v>
      </c>
      <c r="I5" s="10">
        <f>SUMIFS(Concentrado!J$2:J$199,Concentrado!$A$2:$A$199,"="&amp;$A5,Concentrado!$B$2:$B$199, "=Colima")</f>
        <v>4956</v>
      </c>
      <c r="J5" s="10">
        <f>SUMIFS(Concentrado!K$2:K$199,Concentrado!$A$2:$A$199,"="&amp;$A5,Concentrado!$B$2:$B$199, "=Colima")</f>
        <v>3997</v>
      </c>
      <c r="K5" s="10">
        <f>SUMIFS(Concentrado!L$2:L$199,Concentrado!$A$2:$A$199,"="&amp;$A5,Concentrado!$B$2:$B$199, "=Colima")</f>
        <v>3639</v>
      </c>
      <c r="L5" s="10">
        <f>SUMIFS(Concentrado!M$2:M$199,Concentrado!$A$2:$A$199,"="&amp;$A5,Concentrado!$B$2:$B$199, "=Colima")</f>
        <v>3227</v>
      </c>
      <c r="M5" s="10">
        <f>SUMIFS(Concentrado!N$2:N$199,Concentrado!$A$2:$A$199,"="&amp;$A5,Concentrado!$B$2:$B$199, "=Colima")</f>
        <v>2650</v>
      </c>
      <c r="N5" s="10">
        <f>SUMIFS(Concentrado!O$2:O$199,Concentrado!$A$2:$A$199,"="&amp;$A5,Concentrado!$B$2:$B$199, "=Colima")</f>
        <v>2329</v>
      </c>
      <c r="O5" s="10">
        <f>SUMIFS(Concentrado!P$2:P$199,Concentrado!$A$2:$A$199,"="&amp;$A5,Concentrado!$B$2:$B$199, "=Colima")</f>
        <v>2058</v>
      </c>
      <c r="P5" s="10">
        <f>SUMIFS(Concentrado!Q$2:Q$199,Concentrado!$A$2:$A$199,"="&amp;$A5,Concentrado!$B$2:$B$199, "=Colima")</f>
        <v>1401</v>
      </c>
      <c r="Q5" s="10">
        <f>SUMIFS(Concentrado!R$2:R$199,Concentrado!$A$2:$A$199,"="&amp;$A5,Concentrado!$B$2:$B$199, "=Colima")</f>
        <v>1195</v>
      </c>
      <c r="R5" s="10">
        <f>SUMIFS(Concentrado!S$2:S$199,Concentrado!$A$2:$A$199,"="&amp;$A5,Concentrado!$B$2:$B$199, "=Colima")</f>
        <v>1070</v>
      </c>
      <c r="S5" s="10">
        <f>SUMIFS(Concentrado!T$2:T$199,Concentrado!$A$2:$A$199,"="&amp;$A5,Concentrado!$B$2:$B$199, "=Colima")</f>
        <v>656</v>
      </c>
      <c r="T5" s="10">
        <f>SUMIFS(Concentrado!U$2:U$199,Concentrado!$A$2:$A$199,"="&amp;$A5,Concentrado!$B$2:$B$199, "=Colima")</f>
        <v>394</v>
      </c>
      <c r="U5" s="10">
        <f>SUMIFS(Concentrado!V$2:V$199,Concentrado!$A$2:$A$199,"="&amp;$A5,Concentrado!$B$2:$B$199, "=Colima")</f>
        <v>189</v>
      </c>
      <c r="V5" s="10">
        <f>SUMIFS(Concentrado!W$2:W$199,Concentrado!$A$2:$A$199,"="&amp;$A5,Concentrado!$B$2:$B$199, "=Colima")</f>
        <v>55</v>
      </c>
      <c r="W5" s="10">
        <f>SUMIFS(Concentrado!X$2:X$199,Concentrado!$A$2:$A$199,"="&amp;$A5,Concentrado!$B$2:$B$199, "=Colima")</f>
        <v>22</v>
      </c>
      <c r="X5" s="10">
        <f>SUMIFS(Concentrado!Y$2:Y$199,Concentrado!$A$2:$A$199,"="&amp;$A5,Concentrado!$B$2:$B$199, "=Colima")</f>
        <v>3</v>
      </c>
      <c r="Y5" s="10">
        <f>SUMIFS(Concentrado!Z$2:Z$199,Concentrado!$A$2:$A$199,"="&amp;$A5,Concentrado!$B$2:$B$199, "=Colima")</f>
        <v>62283</v>
      </c>
    </row>
    <row r="6" spans="1:25" x14ac:dyDescent="0.25">
      <c r="A6" s="7">
        <v>2021</v>
      </c>
      <c r="B6" s="10">
        <f>SUMIFS(Concentrado!C$2:C$199,Concentrado!$A$2:$A$199,"="&amp;$A6,Concentrado!$B$2:$B$199, "=Colima")</f>
        <v>1837</v>
      </c>
      <c r="C6" s="10">
        <f>SUMIFS(Concentrado!D$2:D$199,Concentrado!$A$2:$A$199,"="&amp;$A6,Concentrado!$B$2:$B$199, "=Colima")</f>
        <v>3159</v>
      </c>
      <c r="D6" s="10">
        <f>SUMIFS(Concentrado!E$2:E$199,Concentrado!$A$2:$A$199,"="&amp;$A6,Concentrado!$B$2:$B$199, "=Colima")</f>
        <v>2400</v>
      </c>
      <c r="E6" s="10">
        <f>SUMIFS(Concentrado!F$2:F$199,Concentrado!$A$2:$A$199,"="&amp;$A6,Concentrado!$B$2:$B$199, "=Colima")</f>
        <v>2308</v>
      </c>
      <c r="F6" s="10">
        <f>SUMIFS(Concentrado!G$2:G$199,Concentrado!$A$2:$A$199,"="&amp;$A6,Concentrado!$B$2:$B$199, "=Colima")</f>
        <v>7101</v>
      </c>
      <c r="G6" s="10">
        <f>SUMIFS(Concentrado!H$2:H$199,Concentrado!$A$2:$A$199,"="&amp;$A6,Concentrado!$B$2:$B$199, "=Colima")</f>
        <v>8009</v>
      </c>
      <c r="H6" s="10">
        <f>SUMIFS(Concentrado!I$2:I$199,Concentrado!$A$2:$A$199,"="&amp;$A6,Concentrado!$B$2:$B$199, "=Colima")</f>
        <v>6232</v>
      </c>
      <c r="I6" s="10">
        <f>SUMIFS(Concentrado!J$2:J$199,Concentrado!$A$2:$A$199,"="&amp;$A6,Concentrado!$B$2:$B$199, "=Colima")</f>
        <v>4960</v>
      </c>
      <c r="J6" s="10">
        <f>SUMIFS(Concentrado!K$2:K$199,Concentrado!$A$2:$A$199,"="&amp;$A6,Concentrado!$B$2:$B$199, "=Colima")</f>
        <v>3942</v>
      </c>
      <c r="K6" s="10">
        <f>SUMIFS(Concentrado!L$2:L$199,Concentrado!$A$2:$A$199,"="&amp;$A6,Concentrado!$B$2:$B$199, "=Colima")</f>
        <v>3427</v>
      </c>
      <c r="L6" s="10">
        <f>SUMIFS(Concentrado!M$2:M$199,Concentrado!$A$2:$A$199,"="&amp;$A6,Concentrado!$B$2:$B$199, "=Colima")</f>
        <v>3375</v>
      </c>
      <c r="M6" s="10">
        <f>SUMIFS(Concentrado!N$2:N$199,Concentrado!$A$2:$A$199,"="&amp;$A6,Concentrado!$B$2:$B$199, "=Colima")</f>
        <v>2659</v>
      </c>
      <c r="N6" s="10">
        <f>SUMIFS(Concentrado!O$2:O$199,Concentrado!$A$2:$A$199,"="&amp;$A6,Concentrado!$B$2:$B$199, "=Colima")</f>
        <v>2334</v>
      </c>
      <c r="O6" s="10">
        <f>SUMIFS(Concentrado!P$2:P$199,Concentrado!$A$2:$A$199,"="&amp;$A6,Concentrado!$B$2:$B$199, "=Colima")</f>
        <v>1959</v>
      </c>
      <c r="P6" s="10">
        <f>SUMIFS(Concentrado!Q$2:Q$199,Concentrado!$A$2:$A$199,"="&amp;$A6,Concentrado!$B$2:$B$199, "=Colima")</f>
        <v>1523</v>
      </c>
      <c r="Q6" s="10">
        <f>SUMIFS(Concentrado!R$2:R$199,Concentrado!$A$2:$A$199,"="&amp;$A6,Concentrado!$B$2:$B$199, "=Colima")</f>
        <v>1181</v>
      </c>
      <c r="R6" s="10">
        <f>SUMIFS(Concentrado!S$2:S$199,Concentrado!$A$2:$A$199,"="&amp;$A6,Concentrado!$B$2:$B$199, "=Colima")</f>
        <v>976</v>
      </c>
      <c r="S6" s="10">
        <f>SUMIFS(Concentrado!T$2:T$199,Concentrado!$A$2:$A$199,"="&amp;$A6,Concentrado!$B$2:$B$199, "=Colima")</f>
        <v>649</v>
      </c>
      <c r="T6" s="10">
        <f>SUMIFS(Concentrado!U$2:U$199,Concentrado!$A$2:$A$199,"="&amp;$A6,Concentrado!$B$2:$B$199, "=Colima")</f>
        <v>364</v>
      </c>
      <c r="U6" s="10">
        <f>SUMIFS(Concentrado!V$2:V$199,Concentrado!$A$2:$A$199,"="&amp;$A6,Concentrado!$B$2:$B$199, "=Colima")</f>
        <v>149</v>
      </c>
      <c r="V6" s="10">
        <f>SUMIFS(Concentrado!W$2:W$199,Concentrado!$A$2:$A$199,"="&amp;$A6,Concentrado!$B$2:$B$199, "=Colima")</f>
        <v>44</v>
      </c>
      <c r="W6" s="10">
        <f>SUMIFS(Concentrado!X$2:X$199,Concentrado!$A$2:$A$199,"="&amp;$A6,Concentrado!$B$2:$B$199, "=Colima")</f>
        <v>17</v>
      </c>
      <c r="X6" s="10">
        <f>SUMIFS(Concentrado!Y$2:Y$199,Concentrado!$A$2:$A$199,"="&amp;$A6,Concentrado!$B$2:$B$199, "=Colima")</f>
        <v>19</v>
      </c>
      <c r="Y6" s="10">
        <f>SUMIFS(Concentrado!Z$2:Z$199,Concentrado!$A$2:$A$199,"="&amp;$A6,Concentrado!$B$2:$B$199, "=Colima")</f>
        <v>58624</v>
      </c>
    </row>
    <row r="7" spans="1:25" x14ac:dyDescent="0.25">
      <c r="A7" s="7">
        <v>2022</v>
      </c>
      <c r="B7" s="10">
        <f>SUMIFS(Concentrado!C$2:C$199,Concentrado!$A$2:$A$199,"="&amp;$A7,Concentrado!$B$2:$B$199, "=Colima")</f>
        <v>2133</v>
      </c>
      <c r="C7" s="10">
        <f>SUMIFS(Concentrado!D$2:D$199,Concentrado!$A$2:$A$199,"="&amp;$A7,Concentrado!$B$2:$B$199, "=Colima")</f>
        <v>4156</v>
      </c>
      <c r="D7" s="10">
        <f>SUMIFS(Concentrado!E$2:E$199,Concentrado!$A$2:$A$199,"="&amp;$A7,Concentrado!$B$2:$B$199, "=Colima")</f>
        <v>3412</v>
      </c>
      <c r="E7" s="10">
        <f>SUMIFS(Concentrado!F$2:F$199,Concentrado!$A$2:$A$199,"="&amp;$A7,Concentrado!$B$2:$B$199, "=Colima")</f>
        <v>3296</v>
      </c>
      <c r="F7" s="10">
        <f>SUMIFS(Concentrado!G$2:G$199,Concentrado!$A$2:$A$199,"="&amp;$A7,Concentrado!$B$2:$B$199, "=Colima")</f>
        <v>8044</v>
      </c>
      <c r="G7" s="10">
        <f>SUMIFS(Concentrado!H$2:H$199,Concentrado!$A$2:$A$199,"="&amp;$A7,Concentrado!$B$2:$B$199, "=Colima")</f>
        <v>9090</v>
      </c>
      <c r="H7" s="10">
        <f>SUMIFS(Concentrado!I$2:I$199,Concentrado!$A$2:$A$199,"="&amp;$A7,Concentrado!$B$2:$B$199, "=Colima")</f>
        <v>7191</v>
      </c>
      <c r="I7" s="10">
        <f>SUMIFS(Concentrado!J$2:J$199,Concentrado!$A$2:$A$199,"="&amp;$A7,Concentrado!$B$2:$B$199, "=Colima")</f>
        <v>5849</v>
      </c>
      <c r="J7" s="10">
        <f>SUMIFS(Concentrado!K$2:K$199,Concentrado!$A$2:$A$199,"="&amp;$A7,Concentrado!$B$2:$B$199, "=Colima")</f>
        <v>4342</v>
      </c>
      <c r="K7" s="10">
        <f>SUMIFS(Concentrado!L$2:L$199,Concentrado!$A$2:$A$199,"="&amp;$A7,Concentrado!$B$2:$B$199, "=Colima")</f>
        <v>3834</v>
      </c>
      <c r="L7" s="10">
        <f>SUMIFS(Concentrado!M$2:M$199,Concentrado!$A$2:$A$199,"="&amp;$A7,Concentrado!$B$2:$B$199, "=Colima")</f>
        <v>3871</v>
      </c>
      <c r="M7" s="10">
        <f>SUMIFS(Concentrado!N$2:N$199,Concentrado!$A$2:$A$199,"="&amp;$A7,Concentrado!$B$2:$B$199, "=Colima")</f>
        <v>3058</v>
      </c>
      <c r="N7" s="10">
        <f>SUMIFS(Concentrado!O$2:O$199,Concentrado!$A$2:$A$199,"="&amp;$A7,Concentrado!$B$2:$B$199, "=Colima")</f>
        <v>2567</v>
      </c>
      <c r="O7" s="10">
        <f>SUMIFS(Concentrado!P$2:P$199,Concentrado!$A$2:$A$199,"="&amp;$A7,Concentrado!$B$2:$B$199, "=Colima")</f>
        <v>2234</v>
      </c>
      <c r="P7" s="10">
        <f>SUMIFS(Concentrado!Q$2:Q$199,Concentrado!$A$2:$A$199,"="&amp;$A7,Concentrado!$B$2:$B$199, "=Colima")</f>
        <v>1784</v>
      </c>
      <c r="Q7" s="10">
        <f>SUMIFS(Concentrado!R$2:R$199,Concentrado!$A$2:$A$199,"="&amp;$A7,Concentrado!$B$2:$B$199, "=Colima")</f>
        <v>1508</v>
      </c>
      <c r="R7" s="10">
        <f>SUMIFS(Concentrado!S$2:S$199,Concentrado!$A$2:$A$199,"="&amp;$A7,Concentrado!$B$2:$B$199, "=Colima")</f>
        <v>1175</v>
      </c>
      <c r="S7" s="10">
        <f>SUMIFS(Concentrado!T$2:T$199,Concentrado!$A$2:$A$199,"="&amp;$A7,Concentrado!$B$2:$B$199, "=Colima")</f>
        <v>840</v>
      </c>
      <c r="T7" s="10">
        <f>SUMIFS(Concentrado!U$2:U$199,Concentrado!$A$2:$A$199,"="&amp;$A7,Concentrado!$B$2:$B$199, "=Colima")</f>
        <v>441</v>
      </c>
      <c r="U7" s="10">
        <f>SUMIFS(Concentrado!V$2:V$199,Concentrado!$A$2:$A$199,"="&amp;$A7,Concentrado!$B$2:$B$199, "=Colima")</f>
        <v>216</v>
      </c>
      <c r="V7" s="10">
        <f>SUMIFS(Concentrado!W$2:W$199,Concentrado!$A$2:$A$199,"="&amp;$A7,Concentrado!$B$2:$B$199, "=Colima")</f>
        <v>54</v>
      </c>
      <c r="W7" s="10">
        <f>SUMIFS(Concentrado!X$2:X$199,Concentrado!$A$2:$A$199,"="&amp;$A7,Concentrado!$B$2:$B$199, "=Colima")</f>
        <v>16</v>
      </c>
      <c r="X7" s="10">
        <f>SUMIFS(Concentrado!Y$2:Y$199,Concentrado!$A$2:$A$199,"="&amp;$A7,Concentrado!$B$2:$B$199, "=Colima")</f>
        <v>0</v>
      </c>
      <c r="Y7" s="10">
        <f>SUMIFS(Concentrado!Z$2:Z$199,Concentrado!$A$2:$A$199,"="&amp;$A7,Concentrado!$B$2:$B$199, "=Colima")</f>
        <v>69111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"=Durango")</f>
        <v>11959</v>
      </c>
      <c r="C2" s="10">
        <f>SUMIFS(Concentrado!D$2:D$199,Concentrado!$A$2:$A$199,"="&amp;$A2,Concentrado!$B$2:$B$199, "=Durango")</f>
        <v>23636</v>
      </c>
      <c r="D2" s="10">
        <f>SUMIFS(Concentrado!E$2:E$199,Concentrado!$A$2:$A$199,"="&amp;$A2,Concentrado!$B$2:$B$199, "=Durango")</f>
        <v>13705</v>
      </c>
      <c r="E2" s="10">
        <f>SUMIFS(Concentrado!F$2:F$199,Concentrado!$A$2:$A$199,"="&amp;$A2,Concentrado!$B$2:$B$199, "=Durango")</f>
        <v>9894</v>
      </c>
      <c r="F2" s="10">
        <f>SUMIFS(Concentrado!G$2:G$199,Concentrado!$A$2:$A$199,"="&amp;$A2,Concentrado!$B$2:$B$199, "=Durango")</f>
        <v>23899</v>
      </c>
      <c r="G2" s="10">
        <f>SUMIFS(Concentrado!H$2:H$199,Concentrado!$A$2:$A$199,"="&amp;$A2,Concentrado!$B$2:$B$199, "=Durango")</f>
        <v>23108</v>
      </c>
      <c r="H2" s="10">
        <f>SUMIFS(Concentrado!I$2:I$199,Concentrado!$A$2:$A$199,"="&amp;$A2,Concentrado!$B$2:$B$199, "=Durango")</f>
        <v>15970</v>
      </c>
      <c r="I2" s="10">
        <f>SUMIFS(Concentrado!J$2:J$199,Concentrado!$A$2:$A$199,"="&amp;$A2,Concentrado!$B$2:$B$199, "=Durango")</f>
        <v>11315</v>
      </c>
      <c r="J2" s="10">
        <f>SUMIFS(Concentrado!K$2:K$199,Concentrado!$A$2:$A$199,"="&amp;$A2,Concentrado!$B$2:$B$199, "=Durango")</f>
        <v>8439</v>
      </c>
      <c r="K2" s="10">
        <f>SUMIFS(Concentrado!L$2:L$199,Concentrado!$A$2:$A$199,"="&amp;$A2,Concentrado!$B$2:$B$199, "=Durango")</f>
        <v>7397</v>
      </c>
      <c r="L2" s="10">
        <f>SUMIFS(Concentrado!M$2:M$199,Concentrado!$A$2:$A$199,"="&amp;$A2,Concentrado!$B$2:$B$199, "=Durango")</f>
        <v>5981</v>
      </c>
      <c r="M2" s="10">
        <f>SUMIFS(Concentrado!N$2:N$199,Concentrado!$A$2:$A$199,"="&amp;$A2,Concentrado!$B$2:$B$199, "=Durango")</f>
        <v>5191</v>
      </c>
      <c r="N2" s="10">
        <f>SUMIFS(Concentrado!O$2:O$199,Concentrado!$A$2:$A$199,"="&amp;$A2,Concentrado!$B$2:$B$199, "=Durango")</f>
        <v>4175</v>
      </c>
      <c r="O2" s="10">
        <f>SUMIFS(Concentrado!P$2:P$199,Concentrado!$A$2:$A$199,"="&amp;$A2,Concentrado!$B$2:$B$199, "=Durango")</f>
        <v>3449</v>
      </c>
      <c r="P2" s="10">
        <f>SUMIFS(Concentrado!Q$2:Q$199,Concentrado!$A$2:$A$199,"="&amp;$A2,Concentrado!$B$2:$B$199, "=Durango")</f>
        <v>3109</v>
      </c>
      <c r="Q2" s="10">
        <f>SUMIFS(Concentrado!R$2:R$199,Concentrado!$A$2:$A$199,"="&amp;$A2,Concentrado!$B$2:$B$199, "=Durango")</f>
        <v>2592</v>
      </c>
      <c r="R2" s="10">
        <f>SUMIFS(Concentrado!S$2:S$199,Concentrado!$A$2:$A$199,"="&amp;$A2,Concentrado!$B$2:$B$199, "=Durango")</f>
        <v>2330</v>
      </c>
      <c r="S2" s="10">
        <f>SUMIFS(Concentrado!T$2:T$199,Concentrado!$A$2:$A$199,"="&amp;$A2,Concentrado!$B$2:$B$199, "=Durango")</f>
        <v>1655</v>
      </c>
      <c r="T2" s="10">
        <f>SUMIFS(Concentrado!U$2:U$199,Concentrado!$A$2:$A$199,"="&amp;$A2,Concentrado!$B$2:$B$199, "=Durango")</f>
        <v>1016</v>
      </c>
      <c r="U2" s="10">
        <f>SUMIFS(Concentrado!V$2:V$199,Concentrado!$A$2:$A$199,"="&amp;$A2,Concentrado!$B$2:$B$199, "=Durango")</f>
        <v>423</v>
      </c>
      <c r="V2" s="10">
        <f>SUMIFS(Concentrado!W$2:W$199,Concentrado!$A$2:$A$199,"="&amp;$A2,Concentrado!$B$2:$B$199, "=Durango")</f>
        <v>103</v>
      </c>
      <c r="W2" s="10">
        <f>SUMIFS(Concentrado!X$2:X$199,Concentrado!$A$2:$A$199,"="&amp;$A2,Concentrado!$B$2:$B$199, "=Durango")</f>
        <v>63</v>
      </c>
      <c r="X2" s="10">
        <f>SUMIFS(Concentrado!Y$2:Y$199,Concentrado!$A$2:$A$199,"="&amp;$A2,Concentrado!$B$2:$B$199, "=Durango")</f>
        <v>18</v>
      </c>
      <c r="Y2" s="10">
        <f>SUMIFS(Concentrado!Z$2:Z$199,Concentrado!$A$2:$A$199,"="&amp;$A2,Concentrado!$B$2:$B$199, "=Durango")</f>
        <v>179427</v>
      </c>
    </row>
    <row r="3" spans="1:25" x14ac:dyDescent="0.25">
      <c r="A3" s="7">
        <v>2018</v>
      </c>
      <c r="B3" s="10">
        <f>SUMIFS(Concentrado!C$2:C$199,Concentrado!$A$2:$A$199,"="&amp;$A3,Concentrado!$B$2:$B$199, "=Durango")</f>
        <v>10079</v>
      </c>
      <c r="C3" s="10">
        <f>SUMIFS(Concentrado!D$2:D$199,Concentrado!$A$2:$A$199,"="&amp;$A3,Concentrado!$B$2:$B$199, "=Durango")</f>
        <v>19956</v>
      </c>
      <c r="D3" s="10">
        <f>SUMIFS(Concentrado!E$2:E$199,Concentrado!$A$2:$A$199,"="&amp;$A3,Concentrado!$B$2:$B$199, "=Durango")</f>
        <v>11882</v>
      </c>
      <c r="E3" s="10">
        <f>SUMIFS(Concentrado!F$2:F$199,Concentrado!$A$2:$A$199,"="&amp;$A3,Concentrado!$B$2:$B$199, "=Durango")</f>
        <v>8798</v>
      </c>
      <c r="F3" s="10">
        <f>SUMIFS(Concentrado!G$2:G$199,Concentrado!$A$2:$A$199,"="&amp;$A3,Concentrado!$B$2:$B$199, "=Durango")</f>
        <v>22843</v>
      </c>
      <c r="G3" s="10">
        <f>SUMIFS(Concentrado!H$2:H$199,Concentrado!$A$2:$A$199,"="&amp;$A3,Concentrado!$B$2:$B$199, "=Durango")</f>
        <v>21711</v>
      </c>
      <c r="H3" s="10">
        <f>SUMIFS(Concentrado!I$2:I$199,Concentrado!$A$2:$A$199,"="&amp;$A3,Concentrado!$B$2:$B$199, "=Durango")</f>
        <v>16986</v>
      </c>
      <c r="I3" s="10">
        <f>SUMIFS(Concentrado!J$2:J$199,Concentrado!$A$2:$A$199,"="&amp;$A3,Concentrado!$B$2:$B$199, "=Durango")</f>
        <v>11885</v>
      </c>
      <c r="J3" s="10">
        <f>SUMIFS(Concentrado!K$2:K$199,Concentrado!$A$2:$A$199,"="&amp;$A3,Concentrado!$B$2:$B$199, "=Durango")</f>
        <v>9403</v>
      </c>
      <c r="K3" s="10">
        <f>SUMIFS(Concentrado!L$2:L$199,Concentrado!$A$2:$A$199,"="&amp;$A3,Concentrado!$B$2:$B$199, "=Durango")</f>
        <v>7844</v>
      </c>
      <c r="L3" s="10">
        <f>SUMIFS(Concentrado!M$2:M$199,Concentrado!$A$2:$A$199,"="&amp;$A3,Concentrado!$B$2:$B$199, "=Durango")</f>
        <v>7044</v>
      </c>
      <c r="M3" s="10">
        <f>SUMIFS(Concentrado!N$2:N$199,Concentrado!$A$2:$A$199,"="&amp;$A3,Concentrado!$B$2:$B$199, "=Durango")</f>
        <v>5959</v>
      </c>
      <c r="N3" s="10">
        <f>SUMIFS(Concentrado!O$2:O$199,Concentrado!$A$2:$A$199,"="&amp;$A3,Concentrado!$B$2:$B$199, "=Durango")</f>
        <v>5096</v>
      </c>
      <c r="O3" s="10">
        <f>SUMIFS(Concentrado!P$2:P$199,Concentrado!$A$2:$A$199,"="&amp;$A3,Concentrado!$B$2:$B$199, "=Durango")</f>
        <v>4058</v>
      </c>
      <c r="P3" s="10">
        <f>SUMIFS(Concentrado!Q$2:Q$199,Concentrado!$A$2:$A$199,"="&amp;$A3,Concentrado!$B$2:$B$199, "=Durango")</f>
        <v>3445</v>
      </c>
      <c r="Q3" s="10">
        <f>SUMIFS(Concentrado!R$2:R$199,Concentrado!$A$2:$A$199,"="&amp;$A3,Concentrado!$B$2:$B$199, "=Durango")</f>
        <v>3086</v>
      </c>
      <c r="R3" s="10">
        <f>SUMIFS(Concentrado!S$2:S$199,Concentrado!$A$2:$A$199,"="&amp;$A3,Concentrado!$B$2:$B$199, "=Durango")</f>
        <v>2495</v>
      </c>
      <c r="S3" s="10">
        <f>SUMIFS(Concentrado!T$2:T$199,Concentrado!$A$2:$A$199,"="&amp;$A3,Concentrado!$B$2:$B$199, "=Durango")</f>
        <v>2022</v>
      </c>
      <c r="T3" s="10">
        <f>SUMIFS(Concentrado!U$2:U$199,Concentrado!$A$2:$A$199,"="&amp;$A3,Concentrado!$B$2:$B$199, "=Durango")</f>
        <v>1183</v>
      </c>
      <c r="U3" s="10">
        <f>SUMIFS(Concentrado!V$2:V$199,Concentrado!$A$2:$A$199,"="&amp;$A3,Concentrado!$B$2:$B$199, "=Durango")</f>
        <v>498</v>
      </c>
      <c r="V3" s="10">
        <f>SUMIFS(Concentrado!W$2:W$199,Concentrado!$A$2:$A$199,"="&amp;$A3,Concentrado!$B$2:$B$199, "=Durango")</f>
        <v>137</v>
      </c>
      <c r="W3" s="10">
        <f>SUMIFS(Concentrado!X$2:X$199,Concentrado!$A$2:$A$199,"="&amp;$A3,Concentrado!$B$2:$B$199, "=Durango")</f>
        <v>326</v>
      </c>
      <c r="X3" s="10">
        <f>SUMIFS(Concentrado!Y$2:Y$199,Concentrado!$A$2:$A$199,"="&amp;$A3,Concentrado!$B$2:$B$199, "=Durango")</f>
        <v>33</v>
      </c>
      <c r="Y3" s="10">
        <f>SUMIFS(Concentrado!Z$2:Z$199,Concentrado!$A$2:$A$199,"="&amp;$A3,Concentrado!$B$2:$B$199, "=Durango")</f>
        <v>176769</v>
      </c>
    </row>
    <row r="4" spans="1:25" x14ac:dyDescent="0.25">
      <c r="A4" s="7">
        <v>2019</v>
      </c>
      <c r="B4" s="10">
        <f>SUMIFS(Concentrado!C$2:C$199,Concentrado!$A$2:$A$199,"="&amp;$A4,Concentrado!$B$2:$B$199, "=Durango")</f>
        <v>10578</v>
      </c>
      <c r="C4" s="10">
        <f>SUMIFS(Concentrado!D$2:D$199,Concentrado!$A$2:$A$199,"="&amp;$A4,Concentrado!$B$2:$B$199, "=Durango")</f>
        <v>22602</v>
      </c>
      <c r="D4" s="10">
        <f>SUMIFS(Concentrado!E$2:E$199,Concentrado!$A$2:$A$199,"="&amp;$A4,Concentrado!$B$2:$B$199, "=Durango")</f>
        <v>13483</v>
      </c>
      <c r="E4" s="10">
        <f>SUMIFS(Concentrado!F$2:F$199,Concentrado!$A$2:$A$199,"="&amp;$A4,Concentrado!$B$2:$B$199, "=Durango")</f>
        <v>9842</v>
      </c>
      <c r="F4" s="10">
        <f>SUMIFS(Concentrado!G$2:G$199,Concentrado!$A$2:$A$199,"="&amp;$A4,Concentrado!$B$2:$B$199, "=Durango")</f>
        <v>25004</v>
      </c>
      <c r="G4" s="10">
        <f>SUMIFS(Concentrado!H$2:H$199,Concentrado!$A$2:$A$199,"="&amp;$A4,Concentrado!$B$2:$B$199, "=Durango")</f>
        <v>24108</v>
      </c>
      <c r="H4" s="10">
        <f>SUMIFS(Concentrado!I$2:I$199,Concentrado!$A$2:$A$199,"="&amp;$A4,Concentrado!$B$2:$B$199, "=Durango")</f>
        <v>18339</v>
      </c>
      <c r="I4" s="10">
        <f>SUMIFS(Concentrado!J$2:J$199,Concentrado!$A$2:$A$199,"="&amp;$A4,Concentrado!$B$2:$B$199, "=Durango")</f>
        <v>13419</v>
      </c>
      <c r="J4" s="10">
        <f>SUMIFS(Concentrado!K$2:K$199,Concentrado!$A$2:$A$199,"="&amp;$A4,Concentrado!$B$2:$B$199, "=Durango")</f>
        <v>10108</v>
      </c>
      <c r="K4" s="10">
        <f>SUMIFS(Concentrado!L$2:L$199,Concentrado!$A$2:$A$199,"="&amp;$A4,Concentrado!$B$2:$B$199, "=Durango")</f>
        <v>8791</v>
      </c>
      <c r="L4" s="10">
        <f>SUMIFS(Concentrado!M$2:M$199,Concentrado!$A$2:$A$199,"="&amp;$A4,Concentrado!$B$2:$B$199, "=Durango")</f>
        <v>8052</v>
      </c>
      <c r="M4" s="10">
        <f>SUMIFS(Concentrado!N$2:N$199,Concentrado!$A$2:$A$199,"="&amp;$A4,Concentrado!$B$2:$B$199, "=Durango")</f>
        <v>6649</v>
      </c>
      <c r="N4" s="10">
        <f>SUMIFS(Concentrado!O$2:O$199,Concentrado!$A$2:$A$199,"="&amp;$A4,Concentrado!$B$2:$B$199, "=Durango")</f>
        <v>5870</v>
      </c>
      <c r="O4" s="10">
        <f>SUMIFS(Concentrado!P$2:P$199,Concentrado!$A$2:$A$199,"="&amp;$A4,Concentrado!$B$2:$B$199, "=Durango")</f>
        <v>4617</v>
      </c>
      <c r="P4" s="10">
        <f>SUMIFS(Concentrado!Q$2:Q$199,Concentrado!$A$2:$A$199,"="&amp;$A4,Concentrado!$B$2:$B$199, "=Durango")</f>
        <v>4172</v>
      </c>
      <c r="Q4" s="10">
        <f>SUMIFS(Concentrado!R$2:R$199,Concentrado!$A$2:$A$199,"="&amp;$A4,Concentrado!$B$2:$B$199, "=Durango")</f>
        <v>3562</v>
      </c>
      <c r="R4" s="10">
        <f>SUMIFS(Concentrado!S$2:S$199,Concentrado!$A$2:$A$199,"="&amp;$A4,Concentrado!$B$2:$B$199, "=Durango")</f>
        <v>3018</v>
      </c>
      <c r="S4" s="10">
        <f>SUMIFS(Concentrado!T$2:T$199,Concentrado!$A$2:$A$199,"="&amp;$A4,Concentrado!$B$2:$B$199, "=Durango")</f>
        <v>2461</v>
      </c>
      <c r="T4" s="10">
        <f>SUMIFS(Concentrado!U$2:U$199,Concentrado!$A$2:$A$199,"="&amp;$A4,Concentrado!$B$2:$B$199, "=Durango")</f>
        <v>1416</v>
      </c>
      <c r="U4" s="10">
        <f>SUMIFS(Concentrado!V$2:V$199,Concentrado!$A$2:$A$199,"="&amp;$A4,Concentrado!$B$2:$B$199, "=Durango")</f>
        <v>434</v>
      </c>
      <c r="V4" s="10">
        <f>SUMIFS(Concentrado!W$2:W$199,Concentrado!$A$2:$A$199,"="&amp;$A4,Concentrado!$B$2:$B$199, "=Durango")</f>
        <v>144</v>
      </c>
      <c r="W4" s="10">
        <f>SUMIFS(Concentrado!X$2:X$199,Concentrado!$A$2:$A$199,"="&amp;$A4,Concentrado!$B$2:$B$199, "=Durango")</f>
        <v>460</v>
      </c>
      <c r="X4" s="10">
        <f>SUMIFS(Concentrado!Y$2:Y$199,Concentrado!$A$2:$A$199,"="&amp;$A4,Concentrado!$B$2:$B$199, "=Durango")</f>
        <v>37</v>
      </c>
      <c r="Y4" s="10">
        <f>SUMIFS(Concentrado!Z$2:Z$199,Concentrado!$A$2:$A$199,"="&amp;$A4,Concentrado!$B$2:$B$199, "=Durango")</f>
        <v>197166</v>
      </c>
    </row>
    <row r="5" spans="1:25" x14ac:dyDescent="0.25">
      <c r="A5" s="7">
        <v>2020</v>
      </c>
      <c r="B5" s="10">
        <f>SUMIFS(Concentrado!C$2:C$199,Concentrado!$A$2:$A$199,"="&amp;$A5,Concentrado!$B$2:$B$199, "=Durango")</f>
        <v>4590</v>
      </c>
      <c r="C5" s="10">
        <f>SUMIFS(Concentrado!D$2:D$199,Concentrado!$A$2:$A$199,"="&amp;$A5,Concentrado!$B$2:$B$199, "=Durango")</f>
        <v>8503</v>
      </c>
      <c r="D5" s="10">
        <f>SUMIFS(Concentrado!E$2:E$199,Concentrado!$A$2:$A$199,"="&amp;$A5,Concentrado!$B$2:$B$199, "=Durango")</f>
        <v>6714</v>
      </c>
      <c r="E5" s="10">
        <f>SUMIFS(Concentrado!F$2:F$199,Concentrado!$A$2:$A$199,"="&amp;$A5,Concentrado!$B$2:$B$199, "=Durango")</f>
        <v>5561</v>
      </c>
      <c r="F5" s="10">
        <f>SUMIFS(Concentrado!G$2:G$199,Concentrado!$A$2:$A$199,"="&amp;$A5,Concentrado!$B$2:$B$199, "=Durango")</f>
        <v>18152</v>
      </c>
      <c r="G5" s="10">
        <f>SUMIFS(Concentrado!H$2:H$199,Concentrado!$A$2:$A$199,"="&amp;$A5,Concentrado!$B$2:$B$199, "=Durango")</f>
        <v>18631</v>
      </c>
      <c r="H5" s="10">
        <f>SUMIFS(Concentrado!I$2:I$199,Concentrado!$A$2:$A$199,"="&amp;$A5,Concentrado!$B$2:$B$199, "=Durango")</f>
        <v>14129</v>
      </c>
      <c r="I5" s="10">
        <f>SUMIFS(Concentrado!J$2:J$199,Concentrado!$A$2:$A$199,"="&amp;$A5,Concentrado!$B$2:$B$199, "=Durango")</f>
        <v>9644</v>
      </c>
      <c r="J5" s="10">
        <f>SUMIFS(Concentrado!K$2:K$199,Concentrado!$A$2:$A$199,"="&amp;$A5,Concentrado!$B$2:$B$199, "=Durango")</f>
        <v>7100</v>
      </c>
      <c r="K5" s="10">
        <f>SUMIFS(Concentrado!L$2:L$199,Concentrado!$A$2:$A$199,"="&amp;$A5,Concentrado!$B$2:$B$199, "=Durango")</f>
        <v>5861</v>
      </c>
      <c r="L5" s="10">
        <f>SUMIFS(Concentrado!M$2:M$199,Concentrado!$A$2:$A$199,"="&amp;$A5,Concentrado!$B$2:$B$199, "=Durango")</f>
        <v>5247</v>
      </c>
      <c r="M5" s="10">
        <f>SUMIFS(Concentrado!N$2:N$199,Concentrado!$A$2:$A$199,"="&amp;$A5,Concentrado!$B$2:$B$199, "=Durango")</f>
        <v>4517</v>
      </c>
      <c r="N5" s="10">
        <f>SUMIFS(Concentrado!O$2:O$199,Concentrado!$A$2:$A$199,"="&amp;$A5,Concentrado!$B$2:$B$199, "=Durango")</f>
        <v>3911</v>
      </c>
      <c r="O5" s="10">
        <f>SUMIFS(Concentrado!P$2:P$199,Concentrado!$A$2:$A$199,"="&amp;$A5,Concentrado!$B$2:$B$199, "=Durango")</f>
        <v>3102</v>
      </c>
      <c r="P5" s="10">
        <f>SUMIFS(Concentrado!Q$2:Q$199,Concentrado!$A$2:$A$199,"="&amp;$A5,Concentrado!$B$2:$B$199, "=Durango")</f>
        <v>2697</v>
      </c>
      <c r="Q5" s="10">
        <f>SUMIFS(Concentrado!R$2:R$199,Concentrado!$A$2:$A$199,"="&amp;$A5,Concentrado!$B$2:$B$199, "=Durango")</f>
        <v>2275</v>
      </c>
      <c r="R5" s="10">
        <f>SUMIFS(Concentrado!S$2:S$199,Concentrado!$A$2:$A$199,"="&amp;$A5,Concentrado!$B$2:$B$199, "=Durango")</f>
        <v>1952</v>
      </c>
      <c r="S5" s="10">
        <f>SUMIFS(Concentrado!T$2:T$199,Concentrado!$A$2:$A$199,"="&amp;$A5,Concentrado!$B$2:$B$199, "=Durango")</f>
        <v>1378</v>
      </c>
      <c r="T5" s="10">
        <f>SUMIFS(Concentrado!U$2:U$199,Concentrado!$A$2:$A$199,"="&amp;$A5,Concentrado!$B$2:$B$199, "=Durango")</f>
        <v>806</v>
      </c>
      <c r="U5" s="10">
        <f>SUMIFS(Concentrado!V$2:V$199,Concentrado!$A$2:$A$199,"="&amp;$A5,Concentrado!$B$2:$B$199, "=Durango")</f>
        <v>247</v>
      </c>
      <c r="V5" s="10">
        <f>SUMIFS(Concentrado!W$2:W$199,Concentrado!$A$2:$A$199,"="&amp;$A5,Concentrado!$B$2:$B$199, "=Durango")</f>
        <v>68</v>
      </c>
      <c r="W5" s="10">
        <f>SUMIFS(Concentrado!X$2:X$199,Concentrado!$A$2:$A$199,"="&amp;$A5,Concentrado!$B$2:$B$199, "=Durango")</f>
        <v>88</v>
      </c>
      <c r="X5" s="10">
        <f>SUMIFS(Concentrado!Y$2:Y$199,Concentrado!$A$2:$A$199,"="&amp;$A5,Concentrado!$B$2:$B$199, "=Durango")</f>
        <v>49</v>
      </c>
      <c r="Y5" s="10">
        <f>SUMIFS(Concentrado!Z$2:Z$199,Concentrado!$A$2:$A$199,"="&amp;$A5,Concentrado!$B$2:$B$199, "=Durango")</f>
        <v>125222</v>
      </c>
    </row>
    <row r="6" spans="1:25" x14ac:dyDescent="0.25">
      <c r="A6" s="7">
        <v>2021</v>
      </c>
      <c r="B6" s="10">
        <f>SUMIFS(Concentrado!C$2:C$199,Concentrado!$A$2:$A$199,"="&amp;$A6,Concentrado!$B$2:$B$199, "=Durango")</f>
        <v>6151</v>
      </c>
      <c r="C6" s="10">
        <f>SUMIFS(Concentrado!D$2:D$199,Concentrado!$A$2:$A$199,"="&amp;$A6,Concentrado!$B$2:$B$199, "=Durango")</f>
        <v>10376</v>
      </c>
      <c r="D6" s="10">
        <f>SUMIFS(Concentrado!E$2:E$199,Concentrado!$A$2:$A$199,"="&amp;$A6,Concentrado!$B$2:$B$199, "=Durango")</f>
        <v>6993</v>
      </c>
      <c r="E6" s="10">
        <f>SUMIFS(Concentrado!F$2:F$199,Concentrado!$A$2:$A$199,"="&amp;$A6,Concentrado!$B$2:$B$199, "=Durango")</f>
        <v>5906</v>
      </c>
      <c r="F6" s="10">
        <f>SUMIFS(Concentrado!G$2:G$199,Concentrado!$A$2:$A$199,"="&amp;$A6,Concentrado!$B$2:$B$199, "=Durango")</f>
        <v>19865</v>
      </c>
      <c r="G6" s="10">
        <f>SUMIFS(Concentrado!H$2:H$199,Concentrado!$A$2:$A$199,"="&amp;$A6,Concentrado!$B$2:$B$199, "=Durango")</f>
        <v>21132</v>
      </c>
      <c r="H6" s="10">
        <f>SUMIFS(Concentrado!I$2:I$199,Concentrado!$A$2:$A$199,"="&amp;$A6,Concentrado!$B$2:$B$199, "=Durango")</f>
        <v>16140</v>
      </c>
      <c r="I6" s="10">
        <f>SUMIFS(Concentrado!J$2:J$199,Concentrado!$A$2:$A$199,"="&amp;$A6,Concentrado!$B$2:$B$199, "=Durango")</f>
        <v>11479</v>
      </c>
      <c r="J6" s="10">
        <f>SUMIFS(Concentrado!K$2:K$199,Concentrado!$A$2:$A$199,"="&amp;$A6,Concentrado!$B$2:$B$199, "=Durango")</f>
        <v>8930</v>
      </c>
      <c r="K6" s="10">
        <f>SUMIFS(Concentrado!L$2:L$199,Concentrado!$A$2:$A$199,"="&amp;$A6,Concentrado!$B$2:$B$199, "=Durango")</f>
        <v>6726</v>
      </c>
      <c r="L6" s="10">
        <f>SUMIFS(Concentrado!M$2:M$199,Concentrado!$A$2:$A$199,"="&amp;$A6,Concentrado!$B$2:$B$199, "=Durango")</f>
        <v>6539</v>
      </c>
      <c r="M6" s="10">
        <f>SUMIFS(Concentrado!N$2:N$199,Concentrado!$A$2:$A$199,"="&amp;$A6,Concentrado!$B$2:$B$199, "=Durango")</f>
        <v>5556</v>
      </c>
      <c r="N6" s="10">
        <f>SUMIFS(Concentrado!O$2:O$199,Concentrado!$A$2:$A$199,"="&amp;$A6,Concentrado!$B$2:$B$199, "=Durango")</f>
        <v>4683</v>
      </c>
      <c r="O6" s="10">
        <f>SUMIFS(Concentrado!P$2:P$199,Concentrado!$A$2:$A$199,"="&amp;$A6,Concentrado!$B$2:$B$199, "=Durango")</f>
        <v>3972</v>
      </c>
      <c r="P6" s="10">
        <f>SUMIFS(Concentrado!Q$2:Q$199,Concentrado!$A$2:$A$199,"="&amp;$A6,Concentrado!$B$2:$B$199, "=Durango")</f>
        <v>3117</v>
      </c>
      <c r="Q6" s="10">
        <f>SUMIFS(Concentrado!R$2:R$199,Concentrado!$A$2:$A$199,"="&amp;$A6,Concentrado!$B$2:$B$199, "=Durango")</f>
        <v>2717</v>
      </c>
      <c r="R6" s="10">
        <f>SUMIFS(Concentrado!S$2:S$199,Concentrado!$A$2:$A$199,"="&amp;$A6,Concentrado!$B$2:$B$199, "=Durango")</f>
        <v>2268</v>
      </c>
      <c r="S6" s="10">
        <f>SUMIFS(Concentrado!T$2:T$199,Concentrado!$A$2:$A$199,"="&amp;$A6,Concentrado!$B$2:$B$199, "=Durango")</f>
        <v>1442</v>
      </c>
      <c r="T6" s="10">
        <f>SUMIFS(Concentrado!U$2:U$199,Concentrado!$A$2:$A$199,"="&amp;$A6,Concentrado!$B$2:$B$199, "=Durango")</f>
        <v>889</v>
      </c>
      <c r="U6" s="10">
        <f>SUMIFS(Concentrado!V$2:V$199,Concentrado!$A$2:$A$199,"="&amp;$A6,Concentrado!$B$2:$B$199, "=Durango")</f>
        <v>320</v>
      </c>
      <c r="V6" s="10">
        <f>SUMIFS(Concentrado!W$2:W$199,Concentrado!$A$2:$A$199,"="&amp;$A6,Concentrado!$B$2:$B$199, "=Durango")</f>
        <v>78</v>
      </c>
      <c r="W6" s="10">
        <f>SUMIFS(Concentrado!X$2:X$199,Concentrado!$A$2:$A$199,"="&amp;$A6,Concentrado!$B$2:$B$199, "=Durango")</f>
        <v>104</v>
      </c>
      <c r="X6" s="10">
        <f>SUMIFS(Concentrado!Y$2:Y$199,Concentrado!$A$2:$A$199,"="&amp;$A6,Concentrado!$B$2:$B$199, "=Durango")</f>
        <v>322</v>
      </c>
      <c r="Y6" s="10">
        <f>SUMIFS(Concentrado!Z$2:Z$199,Concentrado!$A$2:$A$199,"="&amp;$A6,Concentrado!$B$2:$B$199, "=Durango")</f>
        <v>145705</v>
      </c>
    </row>
    <row r="7" spans="1:25" x14ac:dyDescent="0.25">
      <c r="A7" s="7">
        <v>2022</v>
      </c>
      <c r="B7" s="10">
        <f>SUMIFS(Concentrado!C$2:C$199,Concentrado!$A$2:$A$199,"="&amp;$A7,Concentrado!$B$2:$B$199, "=Durango")</f>
        <v>6553</v>
      </c>
      <c r="C7" s="10">
        <f>SUMIFS(Concentrado!D$2:D$199,Concentrado!$A$2:$A$199,"="&amp;$A7,Concentrado!$B$2:$B$199, "=Durango")</f>
        <v>12492</v>
      </c>
      <c r="D7" s="10">
        <f>SUMIFS(Concentrado!E$2:E$199,Concentrado!$A$2:$A$199,"="&amp;$A7,Concentrado!$B$2:$B$199, "=Durango")</f>
        <v>9153</v>
      </c>
      <c r="E7" s="10">
        <f>SUMIFS(Concentrado!F$2:F$199,Concentrado!$A$2:$A$199,"="&amp;$A7,Concentrado!$B$2:$B$199, "=Durango")</f>
        <v>7517</v>
      </c>
      <c r="F7" s="10">
        <f>SUMIFS(Concentrado!G$2:G$199,Concentrado!$A$2:$A$199,"="&amp;$A7,Concentrado!$B$2:$B$199, "=Durango")</f>
        <v>19856</v>
      </c>
      <c r="G7" s="10">
        <f>SUMIFS(Concentrado!H$2:H$199,Concentrado!$A$2:$A$199,"="&amp;$A7,Concentrado!$B$2:$B$199, "=Durango")</f>
        <v>19924</v>
      </c>
      <c r="H7" s="10">
        <f>SUMIFS(Concentrado!I$2:I$199,Concentrado!$A$2:$A$199,"="&amp;$A7,Concentrado!$B$2:$B$199, "=Durango")</f>
        <v>14952</v>
      </c>
      <c r="I7" s="10">
        <f>SUMIFS(Concentrado!J$2:J$199,Concentrado!$A$2:$A$199,"="&amp;$A7,Concentrado!$B$2:$B$199, "=Durango")</f>
        <v>10927</v>
      </c>
      <c r="J7" s="10">
        <f>SUMIFS(Concentrado!K$2:K$199,Concentrado!$A$2:$A$199,"="&amp;$A7,Concentrado!$B$2:$B$199, "=Durango")</f>
        <v>8176</v>
      </c>
      <c r="K7" s="10">
        <f>SUMIFS(Concentrado!L$2:L$199,Concentrado!$A$2:$A$199,"="&amp;$A7,Concentrado!$B$2:$B$199, "=Durango")</f>
        <v>6795</v>
      </c>
      <c r="L7" s="10">
        <f>SUMIFS(Concentrado!M$2:M$199,Concentrado!$A$2:$A$199,"="&amp;$A7,Concentrado!$B$2:$B$199, "=Durango")</f>
        <v>6385</v>
      </c>
      <c r="M7" s="10">
        <f>SUMIFS(Concentrado!N$2:N$199,Concentrado!$A$2:$A$199,"="&amp;$A7,Concentrado!$B$2:$B$199, "=Durango")</f>
        <v>5513</v>
      </c>
      <c r="N7" s="10">
        <f>SUMIFS(Concentrado!O$2:O$199,Concentrado!$A$2:$A$199,"="&amp;$A7,Concentrado!$B$2:$B$199, "=Durango")</f>
        <v>4558</v>
      </c>
      <c r="O7" s="10">
        <f>SUMIFS(Concentrado!P$2:P$199,Concentrado!$A$2:$A$199,"="&amp;$A7,Concentrado!$B$2:$B$199, "=Durango")</f>
        <v>3752</v>
      </c>
      <c r="P7" s="10">
        <f>SUMIFS(Concentrado!Q$2:Q$199,Concentrado!$A$2:$A$199,"="&amp;$A7,Concentrado!$B$2:$B$199, "=Durango")</f>
        <v>2912</v>
      </c>
      <c r="Q7" s="10">
        <f>SUMIFS(Concentrado!R$2:R$199,Concentrado!$A$2:$A$199,"="&amp;$A7,Concentrado!$B$2:$B$199, "=Durango")</f>
        <v>2548</v>
      </c>
      <c r="R7" s="10">
        <f>SUMIFS(Concentrado!S$2:S$199,Concentrado!$A$2:$A$199,"="&amp;$A7,Concentrado!$B$2:$B$199, "=Durango")</f>
        <v>2101</v>
      </c>
      <c r="S7" s="10">
        <f>SUMIFS(Concentrado!T$2:T$199,Concentrado!$A$2:$A$199,"="&amp;$A7,Concentrado!$B$2:$B$199, "=Durango")</f>
        <v>1360</v>
      </c>
      <c r="T7" s="10">
        <f>SUMIFS(Concentrado!U$2:U$199,Concentrado!$A$2:$A$199,"="&amp;$A7,Concentrado!$B$2:$B$199, "=Durango")</f>
        <v>859</v>
      </c>
      <c r="U7" s="10">
        <f>SUMIFS(Concentrado!V$2:V$199,Concentrado!$A$2:$A$199,"="&amp;$A7,Concentrado!$B$2:$B$199, "=Durango")</f>
        <v>283</v>
      </c>
      <c r="V7" s="10">
        <f>SUMIFS(Concentrado!W$2:W$199,Concentrado!$A$2:$A$199,"="&amp;$A7,Concentrado!$B$2:$B$199, "=Durango")</f>
        <v>57</v>
      </c>
      <c r="W7" s="10">
        <f>SUMIFS(Concentrado!X$2:X$199,Concentrado!$A$2:$A$199,"="&amp;$A7,Concentrado!$B$2:$B$199, "=Durango")</f>
        <v>71</v>
      </c>
      <c r="X7" s="10">
        <f>SUMIFS(Concentrado!Y$2:Y$199,Concentrado!$A$2:$A$199,"="&amp;$A7,Concentrado!$B$2:$B$199, "=Durango")</f>
        <v>863</v>
      </c>
      <c r="Y7" s="10">
        <f>SUMIFS(Concentrado!Z$2:Z$199,Concentrado!$A$2:$A$199,"="&amp;$A7,Concentrado!$B$2:$B$199, "=Durango")</f>
        <v>147607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"=Guanajuato")</f>
        <v>43942</v>
      </c>
      <c r="C2" s="10">
        <f>SUMIFS(Concentrado!D$2:D$199,Concentrado!$A$2:$A$199,"="&amp;$A2,Concentrado!$B$2:$B$199, "=Guanajuato")</f>
        <v>90240</v>
      </c>
      <c r="D2" s="10">
        <f>SUMIFS(Concentrado!E$2:E$199,Concentrado!$A$2:$A$199,"="&amp;$A2,Concentrado!$B$2:$B$199, "=Guanajuato")</f>
        <v>57515</v>
      </c>
      <c r="E2" s="10">
        <f>SUMIFS(Concentrado!F$2:F$199,Concentrado!$A$2:$A$199,"="&amp;$A2,Concentrado!$B$2:$B$199, "=Guanajuato")</f>
        <v>44223</v>
      </c>
      <c r="F2" s="10">
        <f>SUMIFS(Concentrado!G$2:G$199,Concentrado!$A$2:$A$199,"="&amp;$A2,Concentrado!$B$2:$B$199, "=Guanajuato")</f>
        <v>102284</v>
      </c>
      <c r="G2" s="10">
        <f>SUMIFS(Concentrado!H$2:H$199,Concentrado!$A$2:$A$199,"="&amp;$A2,Concentrado!$B$2:$B$199, "=Guanajuato")</f>
        <v>101454</v>
      </c>
      <c r="H2" s="10">
        <f>SUMIFS(Concentrado!I$2:I$199,Concentrado!$A$2:$A$199,"="&amp;$A2,Concentrado!$B$2:$B$199, "=Guanajuato")</f>
        <v>73728</v>
      </c>
      <c r="I2" s="10">
        <f>SUMIFS(Concentrado!J$2:J$199,Concentrado!$A$2:$A$199,"="&amp;$A2,Concentrado!$B$2:$B$199, "=Guanajuato")</f>
        <v>52699</v>
      </c>
      <c r="J2" s="10">
        <f>SUMIFS(Concentrado!K$2:K$199,Concentrado!$A$2:$A$199,"="&amp;$A2,Concentrado!$B$2:$B$199, "=Guanajuato")</f>
        <v>39076</v>
      </c>
      <c r="K2" s="10">
        <f>SUMIFS(Concentrado!L$2:L$199,Concentrado!$A$2:$A$199,"="&amp;$A2,Concentrado!$B$2:$B$199, "=Guanajuato")</f>
        <v>32212</v>
      </c>
      <c r="L2" s="10">
        <f>SUMIFS(Concentrado!M$2:M$199,Concentrado!$A$2:$A$199,"="&amp;$A2,Concentrado!$B$2:$B$199, "=Guanajuato")</f>
        <v>26703</v>
      </c>
      <c r="M2" s="10">
        <f>SUMIFS(Concentrado!N$2:N$199,Concentrado!$A$2:$A$199,"="&amp;$A2,Concentrado!$B$2:$B$199, "=Guanajuato")</f>
        <v>24780</v>
      </c>
      <c r="N2" s="10">
        <f>SUMIFS(Concentrado!O$2:O$199,Concentrado!$A$2:$A$199,"="&amp;$A2,Concentrado!$B$2:$B$199, "=Guanajuato")</f>
        <v>19768</v>
      </c>
      <c r="O2" s="10">
        <f>SUMIFS(Concentrado!P$2:P$199,Concentrado!$A$2:$A$199,"="&amp;$A2,Concentrado!$B$2:$B$199, "=Guanajuato")</f>
        <v>17587</v>
      </c>
      <c r="P2" s="10">
        <f>SUMIFS(Concentrado!Q$2:Q$199,Concentrado!$A$2:$A$199,"="&amp;$A2,Concentrado!$B$2:$B$199, "=Guanajuato")</f>
        <v>14666</v>
      </c>
      <c r="Q2" s="10">
        <f>SUMIFS(Concentrado!R$2:R$199,Concentrado!$A$2:$A$199,"="&amp;$A2,Concentrado!$B$2:$B$199, "=Guanajuato")</f>
        <v>12689</v>
      </c>
      <c r="R2" s="10">
        <f>SUMIFS(Concentrado!S$2:S$199,Concentrado!$A$2:$A$199,"="&amp;$A2,Concentrado!$B$2:$B$199, "=Guanajuato")</f>
        <v>10561</v>
      </c>
      <c r="S2" s="10">
        <f>SUMIFS(Concentrado!T$2:T$199,Concentrado!$A$2:$A$199,"="&amp;$A2,Concentrado!$B$2:$B$199, "=Guanajuato")</f>
        <v>8699</v>
      </c>
      <c r="T2" s="10">
        <f>SUMIFS(Concentrado!U$2:U$199,Concentrado!$A$2:$A$199,"="&amp;$A2,Concentrado!$B$2:$B$199, "=Guanajuato")</f>
        <v>5901</v>
      </c>
      <c r="U2" s="10">
        <f>SUMIFS(Concentrado!V$2:V$199,Concentrado!$A$2:$A$199,"="&amp;$A2,Concentrado!$B$2:$B$199, "=Guanajuato")</f>
        <v>2583</v>
      </c>
      <c r="V2" s="10">
        <f>SUMIFS(Concentrado!W$2:W$199,Concentrado!$A$2:$A$199,"="&amp;$A2,Concentrado!$B$2:$B$199, "=Guanajuato")</f>
        <v>832</v>
      </c>
      <c r="W2" s="10">
        <f>SUMIFS(Concentrado!X$2:X$199,Concentrado!$A$2:$A$199,"="&amp;$A2,Concentrado!$B$2:$B$199, "=Guanajuato")</f>
        <v>172</v>
      </c>
      <c r="X2" s="10">
        <f>SUMIFS(Concentrado!Y$2:Y$199,Concentrado!$A$2:$A$199,"="&amp;$A2,Concentrado!$B$2:$B$199, "=Guanajuato")</f>
        <v>13</v>
      </c>
      <c r="Y2" s="10">
        <f>SUMIFS(Concentrado!Z$2:Z$199,Concentrado!$A$2:$A$199,"="&amp;$A2,Concentrado!$B$2:$B$199, "=Guanajuato")</f>
        <v>782327</v>
      </c>
    </row>
    <row r="3" spans="1:25" x14ac:dyDescent="0.25">
      <c r="A3" s="7">
        <v>2018</v>
      </c>
      <c r="B3" s="10">
        <f>SUMIFS(Concentrado!C$2:C$199,Concentrado!$A$2:$A$199,"="&amp;$A3,Concentrado!$B$2:$B$199, "=Guanajuato")</f>
        <v>39378</v>
      </c>
      <c r="C3" s="10">
        <f>SUMIFS(Concentrado!D$2:D$199,Concentrado!$A$2:$A$199,"="&amp;$A3,Concentrado!$B$2:$B$199, "=Guanajuato")</f>
        <v>80816</v>
      </c>
      <c r="D3" s="10">
        <f>SUMIFS(Concentrado!E$2:E$199,Concentrado!$A$2:$A$199,"="&amp;$A3,Concentrado!$B$2:$B$199, "=Guanajuato")</f>
        <v>54569</v>
      </c>
      <c r="E3" s="10">
        <f>SUMIFS(Concentrado!F$2:F$199,Concentrado!$A$2:$A$199,"="&amp;$A3,Concentrado!$B$2:$B$199, "=Guanajuato")</f>
        <v>41794</v>
      </c>
      <c r="F3" s="10">
        <f>SUMIFS(Concentrado!G$2:G$199,Concentrado!$A$2:$A$199,"="&amp;$A3,Concentrado!$B$2:$B$199, "=Guanajuato")</f>
        <v>102421</v>
      </c>
      <c r="G3" s="10">
        <f>SUMIFS(Concentrado!H$2:H$199,Concentrado!$A$2:$A$199,"="&amp;$A3,Concentrado!$B$2:$B$199, "=Guanajuato")</f>
        <v>101345</v>
      </c>
      <c r="H3" s="10">
        <f>SUMIFS(Concentrado!I$2:I$199,Concentrado!$A$2:$A$199,"="&amp;$A3,Concentrado!$B$2:$B$199, "=Guanajuato")</f>
        <v>76649</v>
      </c>
      <c r="I3" s="10">
        <f>SUMIFS(Concentrado!J$2:J$199,Concentrado!$A$2:$A$199,"="&amp;$A3,Concentrado!$B$2:$B$199, "=Guanajuato")</f>
        <v>52506</v>
      </c>
      <c r="J3" s="10">
        <f>SUMIFS(Concentrado!K$2:K$199,Concentrado!$A$2:$A$199,"="&amp;$A3,Concentrado!$B$2:$B$199, "=Guanajuato")</f>
        <v>39353</v>
      </c>
      <c r="K3" s="10">
        <f>SUMIFS(Concentrado!L$2:L$199,Concentrado!$A$2:$A$199,"="&amp;$A3,Concentrado!$B$2:$B$199, "=Guanajuato")</f>
        <v>33105</v>
      </c>
      <c r="L3" s="10">
        <f>SUMIFS(Concentrado!M$2:M$199,Concentrado!$A$2:$A$199,"="&amp;$A3,Concentrado!$B$2:$B$199, "=Guanajuato")</f>
        <v>28012</v>
      </c>
      <c r="M3" s="10">
        <f>SUMIFS(Concentrado!N$2:N$199,Concentrado!$A$2:$A$199,"="&amp;$A3,Concentrado!$B$2:$B$199, "=Guanajuato")</f>
        <v>25178</v>
      </c>
      <c r="N3" s="10">
        <f>SUMIFS(Concentrado!O$2:O$199,Concentrado!$A$2:$A$199,"="&amp;$A3,Concentrado!$B$2:$B$199, "=Guanajuato")</f>
        <v>20522</v>
      </c>
      <c r="O3" s="10">
        <f>SUMIFS(Concentrado!P$2:P$199,Concentrado!$A$2:$A$199,"="&amp;$A3,Concentrado!$B$2:$B$199, "=Guanajuato")</f>
        <v>18076</v>
      </c>
      <c r="P3" s="10">
        <f>SUMIFS(Concentrado!Q$2:Q$199,Concentrado!$A$2:$A$199,"="&amp;$A3,Concentrado!$B$2:$B$199, "=Guanajuato")</f>
        <v>15101</v>
      </c>
      <c r="Q3" s="10">
        <f>SUMIFS(Concentrado!R$2:R$199,Concentrado!$A$2:$A$199,"="&amp;$A3,Concentrado!$B$2:$B$199, "=Guanajuato")</f>
        <v>12801</v>
      </c>
      <c r="R3" s="10">
        <f>SUMIFS(Concentrado!S$2:S$199,Concentrado!$A$2:$A$199,"="&amp;$A3,Concentrado!$B$2:$B$199, "=Guanajuato")</f>
        <v>10723</v>
      </c>
      <c r="S3" s="10">
        <f>SUMIFS(Concentrado!T$2:T$199,Concentrado!$A$2:$A$199,"="&amp;$A3,Concentrado!$B$2:$B$199, "=Guanajuato")</f>
        <v>8540</v>
      </c>
      <c r="T3" s="10">
        <f>SUMIFS(Concentrado!U$2:U$199,Concentrado!$A$2:$A$199,"="&amp;$A3,Concentrado!$B$2:$B$199, "=Guanajuato")</f>
        <v>6127</v>
      </c>
      <c r="U3" s="10">
        <f>SUMIFS(Concentrado!V$2:V$199,Concentrado!$A$2:$A$199,"="&amp;$A3,Concentrado!$B$2:$B$199, "=Guanajuato")</f>
        <v>2717</v>
      </c>
      <c r="V3" s="10">
        <f>SUMIFS(Concentrado!W$2:W$199,Concentrado!$A$2:$A$199,"="&amp;$A3,Concentrado!$B$2:$B$199, "=Guanajuato")</f>
        <v>911</v>
      </c>
      <c r="W3" s="10">
        <f>SUMIFS(Concentrado!X$2:X$199,Concentrado!$A$2:$A$199,"="&amp;$A3,Concentrado!$B$2:$B$199, "=Guanajuato")</f>
        <v>89</v>
      </c>
      <c r="X3" s="10">
        <f>SUMIFS(Concentrado!Y$2:Y$199,Concentrado!$A$2:$A$199,"="&amp;$A3,Concentrado!$B$2:$B$199, "=Guanajuato")</f>
        <v>31</v>
      </c>
      <c r="Y3" s="10">
        <f>SUMIFS(Concentrado!Z$2:Z$199,Concentrado!$A$2:$A$199,"="&amp;$A3,Concentrado!$B$2:$B$199, "=Guanajuato")</f>
        <v>770764</v>
      </c>
    </row>
    <row r="4" spans="1:25" x14ac:dyDescent="0.25">
      <c r="A4" s="7">
        <v>2019</v>
      </c>
      <c r="B4" s="10">
        <f>SUMIFS(Concentrado!C$2:C$199,Concentrado!$A$2:$A$199,"="&amp;$A4,Concentrado!$B$2:$B$199, "=Guanajuato")</f>
        <v>47059</v>
      </c>
      <c r="C4" s="10">
        <f>SUMIFS(Concentrado!D$2:D$199,Concentrado!$A$2:$A$199,"="&amp;$A4,Concentrado!$B$2:$B$199, "=Guanajuato")</f>
        <v>93456</v>
      </c>
      <c r="D4" s="10">
        <f>SUMIFS(Concentrado!E$2:E$199,Concentrado!$A$2:$A$199,"="&amp;$A4,Concentrado!$B$2:$B$199, "=Guanajuato")</f>
        <v>60587</v>
      </c>
      <c r="E4" s="10">
        <f>SUMIFS(Concentrado!F$2:F$199,Concentrado!$A$2:$A$199,"="&amp;$A4,Concentrado!$B$2:$B$199, "=Guanajuato")</f>
        <v>45484</v>
      </c>
      <c r="F4" s="10">
        <f>SUMIFS(Concentrado!G$2:G$199,Concentrado!$A$2:$A$199,"="&amp;$A4,Concentrado!$B$2:$B$199, "=Guanajuato")</f>
        <v>102861</v>
      </c>
      <c r="G4" s="10">
        <f>SUMIFS(Concentrado!H$2:H$199,Concentrado!$A$2:$A$199,"="&amp;$A4,Concentrado!$B$2:$B$199, "=Guanajuato")</f>
        <v>102868</v>
      </c>
      <c r="H4" s="10">
        <f>SUMIFS(Concentrado!I$2:I$199,Concentrado!$A$2:$A$199,"="&amp;$A4,Concentrado!$B$2:$B$199, "=Guanajuato")</f>
        <v>79986</v>
      </c>
      <c r="I4" s="10">
        <f>SUMIFS(Concentrado!J$2:J$199,Concentrado!$A$2:$A$199,"="&amp;$A4,Concentrado!$B$2:$B$199, "=Guanajuato")</f>
        <v>56008</v>
      </c>
      <c r="J4" s="10">
        <f>SUMIFS(Concentrado!K$2:K$199,Concentrado!$A$2:$A$199,"="&amp;$A4,Concentrado!$B$2:$B$199, "=Guanajuato")</f>
        <v>43229</v>
      </c>
      <c r="K4" s="10">
        <f>SUMIFS(Concentrado!L$2:L$199,Concentrado!$A$2:$A$199,"="&amp;$A4,Concentrado!$B$2:$B$199, "=Guanajuato")</f>
        <v>35697</v>
      </c>
      <c r="L4" s="10">
        <f>SUMIFS(Concentrado!M$2:M$199,Concentrado!$A$2:$A$199,"="&amp;$A4,Concentrado!$B$2:$B$199, "=Guanajuato")</f>
        <v>30944</v>
      </c>
      <c r="M4" s="10">
        <f>SUMIFS(Concentrado!N$2:N$199,Concentrado!$A$2:$A$199,"="&amp;$A4,Concentrado!$B$2:$B$199, "=Guanajuato")</f>
        <v>28208</v>
      </c>
      <c r="N4" s="10">
        <f>SUMIFS(Concentrado!O$2:O$199,Concentrado!$A$2:$A$199,"="&amp;$A4,Concentrado!$B$2:$B$199, "=Guanajuato")</f>
        <v>23990</v>
      </c>
      <c r="O4" s="10">
        <f>SUMIFS(Concentrado!P$2:P$199,Concentrado!$A$2:$A$199,"="&amp;$A4,Concentrado!$B$2:$B$199, "=Guanajuato")</f>
        <v>20214</v>
      </c>
      <c r="P4" s="10">
        <f>SUMIFS(Concentrado!Q$2:Q$199,Concentrado!$A$2:$A$199,"="&amp;$A4,Concentrado!$B$2:$B$199, "=Guanajuato")</f>
        <v>17205</v>
      </c>
      <c r="Q4" s="10">
        <f>SUMIFS(Concentrado!R$2:R$199,Concentrado!$A$2:$A$199,"="&amp;$A4,Concentrado!$B$2:$B$199, "=Guanajuato")</f>
        <v>14875</v>
      </c>
      <c r="R4" s="10">
        <f>SUMIFS(Concentrado!S$2:S$199,Concentrado!$A$2:$A$199,"="&amp;$A4,Concentrado!$B$2:$B$199, "=Guanajuato")</f>
        <v>12072</v>
      </c>
      <c r="S4" s="10">
        <f>SUMIFS(Concentrado!T$2:T$199,Concentrado!$A$2:$A$199,"="&amp;$A4,Concentrado!$B$2:$B$199, "=Guanajuato")</f>
        <v>9650</v>
      </c>
      <c r="T4" s="10">
        <f>SUMIFS(Concentrado!U$2:U$199,Concentrado!$A$2:$A$199,"="&amp;$A4,Concentrado!$B$2:$B$199, "=Guanajuato")</f>
        <v>6594</v>
      </c>
      <c r="U4" s="10">
        <f>SUMIFS(Concentrado!V$2:V$199,Concentrado!$A$2:$A$199,"="&amp;$A4,Concentrado!$B$2:$B$199, "=Guanajuato")</f>
        <v>2922</v>
      </c>
      <c r="V4" s="10">
        <f>SUMIFS(Concentrado!W$2:W$199,Concentrado!$A$2:$A$199,"="&amp;$A4,Concentrado!$B$2:$B$199, "=Guanajuato")</f>
        <v>1029</v>
      </c>
      <c r="W4" s="10">
        <f>SUMIFS(Concentrado!X$2:X$199,Concentrado!$A$2:$A$199,"="&amp;$A4,Concentrado!$B$2:$B$199, "=Guanajuato")</f>
        <v>84</v>
      </c>
      <c r="X4" s="10">
        <f>SUMIFS(Concentrado!Y$2:Y$199,Concentrado!$A$2:$A$199,"="&amp;$A4,Concentrado!$B$2:$B$199, "=Guanajuato")</f>
        <v>139</v>
      </c>
      <c r="Y4" s="10">
        <f>SUMIFS(Concentrado!Z$2:Z$199,Concentrado!$A$2:$A$199,"="&amp;$A4,Concentrado!$B$2:$B$199, "=Guanajuato")</f>
        <v>835161</v>
      </c>
    </row>
    <row r="5" spans="1:25" x14ac:dyDescent="0.25">
      <c r="A5" s="7">
        <v>2020</v>
      </c>
      <c r="B5" s="10">
        <f>SUMIFS(Concentrado!C$2:C$199,Concentrado!$A$2:$A$199,"="&amp;$A5,Concentrado!$B$2:$B$199, "=Guanajuato")</f>
        <v>20047</v>
      </c>
      <c r="C5" s="10">
        <f>SUMIFS(Concentrado!D$2:D$199,Concentrado!$A$2:$A$199,"="&amp;$A5,Concentrado!$B$2:$B$199, "=Guanajuato")</f>
        <v>42430</v>
      </c>
      <c r="D5" s="10">
        <f>SUMIFS(Concentrado!E$2:E$199,Concentrado!$A$2:$A$199,"="&amp;$A5,Concentrado!$B$2:$B$199, "=Guanajuato")</f>
        <v>32474</v>
      </c>
      <c r="E5" s="10">
        <f>SUMIFS(Concentrado!F$2:F$199,Concentrado!$A$2:$A$199,"="&amp;$A5,Concentrado!$B$2:$B$199, "=Guanajuato")</f>
        <v>27186</v>
      </c>
      <c r="F5" s="10">
        <f>SUMIFS(Concentrado!G$2:G$199,Concentrado!$A$2:$A$199,"="&amp;$A5,Concentrado!$B$2:$B$199, "=Guanajuato")</f>
        <v>72940</v>
      </c>
      <c r="G5" s="10">
        <f>SUMIFS(Concentrado!H$2:H$199,Concentrado!$A$2:$A$199,"="&amp;$A5,Concentrado!$B$2:$B$199, "=Guanajuato")</f>
        <v>75755</v>
      </c>
      <c r="H5" s="10">
        <f>SUMIFS(Concentrado!I$2:I$199,Concentrado!$A$2:$A$199,"="&amp;$A5,Concentrado!$B$2:$B$199, "=Guanajuato")</f>
        <v>61735</v>
      </c>
      <c r="I5" s="10">
        <f>SUMIFS(Concentrado!J$2:J$199,Concentrado!$A$2:$A$199,"="&amp;$A5,Concentrado!$B$2:$B$199, "=Guanajuato")</f>
        <v>42789</v>
      </c>
      <c r="J5" s="10">
        <f>SUMIFS(Concentrado!K$2:K$199,Concentrado!$A$2:$A$199,"="&amp;$A5,Concentrado!$B$2:$B$199, "=Guanajuato")</f>
        <v>31110</v>
      </c>
      <c r="K5" s="10">
        <f>SUMIFS(Concentrado!L$2:L$199,Concentrado!$A$2:$A$199,"="&amp;$A5,Concentrado!$B$2:$B$199, "=Guanajuato")</f>
        <v>24999</v>
      </c>
      <c r="L5" s="10">
        <f>SUMIFS(Concentrado!M$2:M$199,Concentrado!$A$2:$A$199,"="&amp;$A5,Concentrado!$B$2:$B$199, "=Guanajuato")</f>
        <v>22684</v>
      </c>
      <c r="M5" s="10">
        <f>SUMIFS(Concentrado!N$2:N$199,Concentrado!$A$2:$A$199,"="&amp;$A5,Concentrado!$B$2:$B$199, "=Guanajuato")</f>
        <v>20052</v>
      </c>
      <c r="N5" s="10">
        <f>SUMIFS(Concentrado!O$2:O$199,Concentrado!$A$2:$A$199,"="&amp;$A5,Concentrado!$B$2:$B$199, "=Guanajuato")</f>
        <v>17282</v>
      </c>
      <c r="O5" s="10">
        <f>SUMIFS(Concentrado!P$2:P$199,Concentrado!$A$2:$A$199,"="&amp;$A5,Concentrado!$B$2:$B$199, "=Guanajuato")</f>
        <v>14409</v>
      </c>
      <c r="P5" s="10">
        <f>SUMIFS(Concentrado!Q$2:Q$199,Concentrado!$A$2:$A$199,"="&amp;$A5,Concentrado!$B$2:$B$199, "=Guanajuato")</f>
        <v>12164</v>
      </c>
      <c r="Q5" s="10">
        <f>SUMIFS(Concentrado!R$2:R$199,Concentrado!$A$2:$A$199,"="&amp;$A5,Concentrado!$B$2:$B$199, "=Guanajuato")</f>
        <v>9729</v>
      </c>
      <c r="R5" s="10">
        <f>SUMIFS(Concentrado!S$2:S$199,Concentrado!$A$2:$A$199,"="&amp;$A5,Concentrado!$B$2:$B$199, "=Guanajuato")</f>
        <v>7560</v>
      </c>
      <c r="S5" s="10">
        <f>SUMIFS(Concentrado!T$2:T$199,Concentrado!$A$2:$A$199,"="&amp;$A5,Concentrado!$B$2:$B$199, "=Guanajuato")</f>
        <v>5677</v>
      </c>
      <c r="T5" s="10">
        <f>SUMIFS(Concentrado!U$2:U$199,Concentrado!$A$2:$A$199,"="&amp;$A5,Concentrado!$B$2:$B$199, "=Guanajuato")</f>
        <v>3879</v>
      </c>
      <c r="U5" s="10">
        <f>SUMIFS(Concentrado!V$2:V$199,Concentrado!$A$2:$A$199,"="&amp;$A5,Concentrado!$B$2:$B$199, "=Guanajuato")</f>
        <v>1554</v>
      </c>
      <c r="V5" s="10">
        <f>SUMIFS(Concentrado!W$2:W$199,Concentrado!$A$2:$A$199,"="&amp;$A5,Concentrado!$B$2:$B$199, "=Guanajuato")</f>
        <v>496</v>
      </c>
      <c r="W5" s="10">
        <f>SUMIFS(Concentrado!X$2:X$199,Concentrado!$A$2:$A$199,"="&amp;$A5,Concentrado!$B$2:$B$199, "=Guanajuato")</f>
        <v>67</v>
      </c>
      <c r="X5" s="10">
        <f>SUMIFS(Concentrado!Y$2:Y$199,Concentrado!$A$2:$A$199,"="&amp;$A5,Concentrado!$B$2:$B$199, "=Guanajuato")</f>
        <v>40</v>
      </c>
      <c r="Y5" s="10">
        <f>SUMIFS(Concentrado!Z$2:Z$199,Concentrado!$A$2:$A$199,"="&amp;$A5,Concentrado!$B$2:$B$199, "=Guanajuato")</f>
        <v>547058</v>
      </c>
    </row>
    <row r="6" spans="1:25" x14ac:dyDescent="0.25">
      <c r="A6" s="7">
        <v>2021</v>
      </c>
      <c r="B6" s="10">
        <f>SUMIFS(Concentrado!C$2:C$199,Concentrado!$A$2:$A$199,"="&amp;$A6,Concentrado!$B$2:$B$199, "=Guanajuato")</f>
        <v>22174</v>
      </c>
      <c r="C6" s="10">
        <f>SUMIFS(Concentrado!D$2:D$199,Concentrado!$A$2:$A$199,"="&amp;$A6,Concentrado!$B$2:$B$199, "=Guanajuato")</f>
        <v>38511</v>
      </c>
      <c r="D6" s="10">
        <f>SUMIFS(Concentrado!E$2:E$199,Concentrado!$A$2:$A$199,"="&amp;$A6,Concentrado!$B$2:$B$199, "=Guanajuato")</f>
        <v>25475</v>
      </c>
      <c r="E6" s="10">
        <f>SUMIFS(Concentrado!F$2:F$199,Concentrado!$A$2:$A$199,"="&amp;$A6,Concentrado!$B$2:$B$199, "=Guanajuato")</f>
        <v>23660</v>
      </c>
      <c r="F6" s="10">
        <f>SUMIFS(Concentrado!G$2:G$199,Concentrado!$A$2:$A$199,"="&amp;$A6,Concentrado!$B$2:$B$199, "=Guanajuato")</f>
        <v>66360</v>
      </c>
      <c r="G6" s="10">
        <f>SUMIFS(Concentrado!H$2:H$199,Concentrado!$A$2:$A$199,"="&amp;$A6,Concentrado!$B$2:$B$199, "=Guanajuato")</f>
        <v>70161</v>
      </c>
      <c r="H6" s="10">
        <f>SUMIFS(Concentrado!I$2:I$199,Concentrado!$A$2:$A$199,"="&amp;$A6,Concentrado!$B$2:$B$199, "=Guanajuato")</f>
        <v>55750</v>
      </c>
      <c r="I6" s="10">
        <f>SUMIFS(Concentrado!J$2:J$199,Concentrado!$A$2:$A$199,"="&amp;$A6,Concentrado!$B$2:$B$199, "=Guanajuato")</f>
        <v>39529</v>
      </c>
      <c r="J6" s="10">
        <f>SUMIFS(Concentrado!K$2:K$199,Concentrado!$A$2:$A$199,"="&amp;$A6,Concentrado!$B$2:$B$199, "=Guanajuato")</f>
        <v>28939</v>
      </c>
      <c r="K6" s="10">
        <f>SUMIFS(Concentrado!L$2:L$199,Concentrado!$A$2:$A$199,"="&amp;$A6,Concentrado!$B$2:$B$199, "=Guanajuato")</f>
        <v>23434</v>
      </c>
      <c r="L6" s="10">
        <f>SUMIFS(Concentrado!M$2:M$199,Concentrado!$A$2:$A$199,"="&amp;$A6,Concentrado!$B$2:$B$199, "=Guanajuato")</f>
        <v>21778</v>
      </c>
      <c r="M6" s="10">
        <f>SUMIFS(Concentrado!N$2:N$199,Concentrado!$A$2:$A$199,"="&amp;$A6,Concentrado!$B$2:$B$199, "=Guanajuato")</f>
        <v>19061</v>
      </c>
      <c r="N6" s="10">
        <f>SUMIFS(Concentrado!O$2:O$199,Concentrado!$A$2:$A$199,"="&amp;$A6,Concentrado!$B$2:$B$199, "=Guanajuato")</f>
        <v>16695</v>
      </c>
      <c r="O6" s="10">
        <f>SUMIFS(Concentrado!P$2:P$199,Concentrado!$A$2:$A$199,"="&amp;$A6,Concentrado!$B$2:$B$199, "=Guanajuato")</f>
        <v>13562</v>
      </c>
      <c r="P6" s="10">
        <f>SUMIFS(Concentrado!Q$2:Q$199,Concentrado!$A$2:$A$199,"="&amp;$A6,Concentrado!$B$2:$B$199, "=Guanajuato")</f>
        <v>11501</v>
      </c>
      <c r="Q6" s="10">
        <f>SUMIFS(Concentrado!R$2:R$199,Concentrado!$A$2:$A$199,"="&amp;$A6,Concentrado!$B$2:$B$199, "=Guanajuato")</f>
        <v>9344</v>
      </c>
      <c r="R6" s="10">
        <f>SUMIFS(Concentrado!S$2:S$199,Concentrado!$A$2:$A$199,"="&amp;$A6,Concentrado!$B$2:$B$199, "=Guanajuato")</f>
        <v>7177</v>
      </c>
      <c r="S6" s="10">
        <f>SUMIFS(Concentrado!T$2:T$199,Concentrado!$A$2:$A$199,"="&amp;$A6,Concentrado!$B$2:$B$199, "=Guanajuato")</f>
        <v>4934</v>
      </c>
      <c r="T6" s="10">
        <f>SUMIFS(Concentrado!U$2:U$199,Concentrado!$A$2:$A$199,"="&amp;$A6,Concentrado!$B$2:$B$199, "=Guanajuato")</f>
        <v>3465</v>
      </c>
      <c r="U6" s="10">
        <f>SUMIFS(Concentrado!V$2:V$199,Concentrado!$A$2:$A$199,"="&amp;$A6,Concentrado!$B$2:$B$199, "=Guanajuato")</f>
        <v>1415</v>
      </c>
      <c r="V6" s="10">
        <f>SUMIFS(Concentrado!W$2:W$199,Concentrado!$A$2:$A$199,"="&amp;$A6,Concentrado!$B$2:$B$199, "=Guanajuato")</f>
        <v>432</v>
      </c>
      <c r="W6" s="10">
        <f>SUMIFS(Concentrado!X$2:X$199,Concentrado!$A$2:$A$199,"="&amp;$A6,Concentrado!$B$2:$B$199, "=Guanajuato")</f>
        <v>55</v>
      </c>
      <c r="X6" s="10">
        <f>SUMIFS(Concentrado!Y$2:Y$199,Concentrado!$A$2:$A$199,"="&amp;$A6,Concentrado!$B$2:$B$199, "=Guanajuato")</f>
        <v>2262</v>
      </c>
      <c r="Y6" s="10">
        <f>SUMIFS(Concentrado!Z$2:Z$199,Concentrado!$A$2:$A$199,"="&amp;$A6,Concentrado!$B$2:$B$199, "=Guanajuato")</f>
        <v>505674</v>
      </c>
    </row>
    <row r="7" spans="1:25" x14ac:dyDescent="0.25">
      <c r="A7" s="7">
        <v>2022</v>
      </c>
      <c r="B7" s="10">
        <f>SUMIFS(Concentrado!C$2:C$199,Concentrado!$A$2:$A$199,"="&amp;$A7,Concentrado!$B$2:$B$199, "=Guanajuato")</f>
        <v>30042</v>
      </c>
      <c r="C7" s="10">
        <f>SUMIFS(Concentrado!D$2:D$199,Concentrado!$A$2:$A$199,"="&amp;$A7,Concentrado!$B$2:$B$199, "=Guanajuato")</f>
        <v>55854</v>
      </c>
      <c r="D7" s="10">
        <f>SUMIFS(Concentrado!E$2:E$199,Concentrado!$A$2:$A$199,"="&amp;$A7,Concentrado!$B$2:$B$199, "=Guanajuato")</f>
        <v>39429</v>
      </c>
      <c r="E7" s="10">
        <f>SUMIFS(Concentrado!F$2:F$199,Concentrado!$A$2:$A$199,"="&amp;$A7,Concentrado!$B$2:$B$199, "=Guanajuato")</f>
        <v>34165</v>
      </c>
      <c r="F7" s="10">
        <f>SUMIFS(Concentrado!G$2:G$199,Concentrado!$A$2:$A$199,"="&amp;$A7,Concentrado!$B$2:$B$199, "=Guanajuato")</f>
        <v>74668</v>
      </c>
      <c r="G7" s="10">
        <f>SUMIFS(Concentrado!H$2:H$199,Concentrado!$A$2:$A$199,"="&amp;$A7,Concentrado!$B$2:$B$199, "=Guanajuato")</f>
        <v>77041</v>
      </c>
      <c r="H7" s="10">
        <f>SUMIFS(Concentrado!I$2:I$199,Concentrado!$A$2:$A$199,"="&amp;$A7,Concentrado!$B$2:$B$199, "=Guanajuato")</f>
        <v>60345</v>
      </c>
      <c r="I7" s="10">
        <f>SUMIFS(Concentrado!J$2:J$199,Concentrado!$A$2:$A$199,"="&amp;$A7,Concentrado!$B$2:$B$199, "=Guanajuato")</f>
        <v>45813</v>
      </c>
      <c r="J7" s="10">
        <f>SUMIFS(Concentrado!K$2:K$199,Concentrado!$A$2:$A$199,"="&amp;$A7,Concentrado!$B$2:$B$199, "=Guanajuato")</f>
        <v>32901</v>
      </c>
      <c r="K7" s="10">
        <f>SUMIFS(Concentrado!L$2:L$199,Concentrado!$A$2:$A$199,"="&amp;$A7,Concentrado!$B$2:$B$199, "=Guanajuato")</f>
        <v>26754</v>
      </c>
      <c r="L7" s="10">
        <f>SUMIFS(Concentrado!M$2:M$199,Concentrado!$A$2:$A$199,"="&amp;$A7,Concentrado!$B$2:$B$199, "=Guanajuato")</f>
        <v>25131</v>
      </c>
      <c r="M7" s="10">
        <f>SUMIFS(Concentrado!N$2:N$199,Concentrado!$A$2:$A$199,"="&amp;$A7,Concentrado!$B$2:$B$199, "=Guanajuato")</f>
        <v>22213</v>
      </c>
      <c r="N7" s="10">
        <f>SUMIFS(Concentrado!O$2:O$199,Concentrado!$A$2:$A$199,"="&amp;$A7,Concentrado!$B$2:$B$199, "=Guanajuato")</f>
        <v>19324</v>
      </c>
      <c r="O7" s="10">
        <f>SUMIFS(Concentrado!P$2:P$199,Concentrado!$A$2:$A$199,"="&amp;$A7,Concentrado!$B$2:$B$199, "=Guanajuato")</f>
        <v>15845</v>
      </c>
      <c r="P7" s="10">
        <f>SUMIFS(Concentrado!Q$2:Q$199,Concentrado!$A$2:$A$199,"="&amp;$A7,Concentrado!$B$2:$B$199, "=Guanajuato")</f>
        <v>13155</v>
      </c>
      <c r="Q7" s="10">
        <f>SUMIFS(Concentrado!R$2:R$199,Concentrado!$A$2:$A$199,"="&amp;$A7,Concentrado!$B$2:$B$199, "=Guanajuato")</f>
        <v>10840</v>
      </c>
      <c r="R7" s="10">
        <f>SUMIFS(Concentrado!S$2:S$199,Concentrado!$A$2:$A$199,"="&amp;$A7,Concentrado!$B$2:$B$199, "=Guanajuato")</f>
        <v>8452</v>
      </c>
      <c r="S7" s="10">
        <f>SUMIFS(Concentrado!T$2:T$199,Concentrado!$A$2:$A$199,"="&amp;$A7,Concentrado!$B$2:$B$199, "=Guanajuato")</f>
        <v>5996</v>
      </c>
      <c r="T7" s="10">
        <f>SUMIFS(Concentrado!U$2:U$199,Concentrado!$A$2:$A$199,"="&amp;$A7,Concentrado!$B$2:$B$199, "=Guanajuato")</f>
        <v>4116</v>
      </c>
      <c r="U7" s="10">
        <f>SUMIFS(Concentrado!V$2:V$199,Concentrado!$A$2:$A$199,"="&amp;$A7,Concentrado!$B$2:$B$199, "=Guanajuato")</f>
        <v>1689</v>
      </c>
      <c r="V7" s="10">
        <f>SUMIFS(Concentrado!W$2:W$199,Concentrado!$A$2:$A$199,"="&amp;$A7,Concentrado!$B$2:$B$199, "=Guanajuato")</f>
        <v>483</v>
      </c>
      <c r="W7" s="10">
        <f>SUMIFS(Concentrado!X$2:X$199,Concentrado!$A$2:$A$199,"="&amp;$A7,Concentrado!$B$2:$B$199, "=Guanajuato")</f>
        <v>85</v>
      </c>
      <c r="X7" s="10">
        <f>SUMIFS(Concentrado!Y$2:Y$199,Concentrado!$A$2:$A$199,"="&amp;$A7,Concentrado!$B$2:$B$199, "=Guanajuato")</f>
        <v>982</v>
      </c>
      <c r="Y7" s="10">
        <f>SUMIFS(Concentrado!Z$2:Z$199,Concentrado!$A$2:$A$199,"="&amp;$A7,Concentrado!$B$2:$B$199, "=Guanajuato")</f>
        <v>605323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"=Guerrero")</f>
        <v>5469</v>
      </c>
      <c r="C2" s="10">
        <f>SUMIFS(Concentrado!D$2:D$199,Concentrado!$A$2:$A$199,"="&amp;$A2,Concentrado!$B$2:$B$199, "=Guerrero")</f>
        <v>13039</v>
      </c>
      <c r="D2" s="10">
        <f>SUMIFS(Concentrado!E$2:E$199,Concentrado!$A$2:$A$199,"="&amp;$A2,Concentrado!$B$2:$B$199, "=Guerrero")</f>
        <v>9621</v>
      </c>
      <c r="E2" s="10">
        <f>SUMIFS(Concentrado!F$2:F$199,Concentrado!$A$2:$A$199,"="&amp;$A2,Concentrado!$B$2:$B$199, "=Guerrero")</f>
        <v>7667</v>
      </c>
      <c r="F2" s="10">
        <f>SUMIFS(Concentrado!G$2:G$199,Concentrado!$A$2:$A$199,"="&amp;$A2,Concentrado!$B$2:$B$199, "=Guerrero")</f>
        <v>20886</v>
      </c>
      <c r="G2" s="10">
        <f>SUMIFS(Concentrado!H$2:H$199,Concentrado!$A$2:$A$199,"="&amp;$A2,Concentrado!$B$2:$B$199, "=Guerrero")</f>
        <v>25184</v>
      </c>
      <c r="H2" s="10">
        <f>SUMIFS(Concentrado!I$2:I$199,Concentrado!$A$2:$A$199,"="&amp;$A2,Concentrado!$B$2:$B$199, "=Guerrero")</f>
        <v>18592</v>
      </c>
      <c r="I2" s="10">
        <f>SUMIFS(Concentrado!J$2:J$199,Concentrado!$A$2:$A$199,"="&amp;$A2,Concentrado!$B$2:$B$199, "=Guerrero")</f>
        <v>12610</v>
      </c>
      <c r="J2" s="10">
        <f>SUMIFS(Concentrado!K$2:K$199,Concentrado!$A$2:$A$199,"="&amp;$A2,Concentrado!$B$2:$B$199, "=Guerrero")</f>
        <v>9019</v>
      </c>
      <c r="K2" s="10">
        <f>SUMIFS(Concentrado!L$2:L$199,Concentrado!$A$2:$A$199,"="&amp;$A2,Concentrado!$B$2:$B$199, "=Guerrero")</f>
        <v>6844</v>
      </c>
      <c r="L2" s="10">
        <f>SUMIFS(Concentrado!M$2:M$199,Concentrado!$A$2:$A$199,"="&amp;$A2,Concentrado!$B$2:$B$199, "=Guerrero")</f>
        <v>5916</v>
      </c>
      <c r="M2" s="10">
        <f>SUMIFS(Concentrado!N$2:N$199,Concentrado!$A$2:$A$199,"="&amp;$A2,Concentrado!$B$2:$B$199, "=Guerrero")</f>
        <v>5056</v>
      </c>
      <c r="N2" s="10">
        <f>SUMIFS(Concentrado!O$2:O$199,Concentrado!$A$2:$A$199,"="&amp;$A2,Concentrado!$B$2:$B$199, "=Guerrero")</f>
        <v>4260</v>
      </c>
      <c r="O2" s="10">
        <f>SUMIFS(Concentrado!P$2:P$199,Concentrado!$A$2:$A$199,"="&amp;$A2,Concentrado!$B$2:$B$199, "=Guerrero")</f>
        <v>3939</v>
      </c>
      <c r="P2" s="10">
        <f>SUMIFS(Concentrado!Q$2:Q$199,Concentrado!$A$2:$A$199,"="&amp;$A2,Concentrado!$B$2:$B$199, "=Guerrero")</f>
        <v>3241</v>
      </c>
      <c r="Q2" s="10">
        <f>SUMIFS(Concentrado!R$2:R$199,Concentrado!$A$2:$A$199,"="&amp;$A2,Concentrado!$B$2:$B$199, "=Guerrero")</f>
        <v>2855</v>
      </c>
      <c r="R2" s="10">
        <f>SUMIFS(Concentrado!S$2:S$199,Concentrado!$A$2:$A$199,"="&amp;$A2,Concentrado!$B$2:$B$199, "=Guerrero")</f>
        <v>2524</v>
      </c>
      <c r="S2" s="10">
        <f>SUMIFS(Concentrado!T$2:T$199,Concentrado!$A$2:$A$199,"="&amp;$A2,Concentrado!$B$2:$B$199, "=Guerrero")</f>
        <v>1967</v>
      </c>
      <c r="T2" s="10">
        <f>SUMIFS(Concentrado!U$2:U$199,Concentrado!$A$2:$A$199,"="&amp;$A2,Concentrado!$B$2:$B$199, "=Guerrero")</f>
        <v>1224</v>
      </c>
      <c r="U2" s="10">
        <f>SUMIFS(Concentrado!V$2:V$199,Concentrado!$A$2:$A$199,"="&amp;$A2,Concentrado!$B$2:$B$199, "=Guerrero")</f>
        <v>422</v>
      </c>
      <c r="V2" s="10">
        <f>SUMIFS(Concentrado!W$2:W$199,Concentrado!$A$2:$A$199,"="&amp;$A2,Concentrado!$B$2:$B$199, "=Guerrero")</f>
        <v>187</v>
      </c>
      <c r="W2" s="10">
        <f>SUMIFS(Concentrado!X$2:X$199,Concentrado!$A$2:$A$199,"="&amp;$A2,Concentrado!$B$2:$B$199, "=Guerrero")</f>
        <v>108</v>
      </c>
      <c r="X2" s="10">
        <f>SUMIFS(Concentrado!Y$2:Y$199,Concentrado!$A$2:$A$199,"="&amp;$A2,Concentrado!$B$2:$B$199, "=Guerrero")</f>
        <v>62</v>
      </c>
      <c r="Y2" s="10">
        <f>SUMIFS(Concentrado!Z$2:Z$199,Concentrado!$A$2:$A$199,"="&amp;$A2,Concentrado!$B$2:$B$199, "=Guerrero")</f>
        <v>160692</v>
      </c>
    </row>
    <row r="3" spans="1:25" x14ac:dyDescent="0.25">
      <c r="A3" s="7">
        <v>2018</v>
      </c>
      <c r="B3" s="10">
        <f>SUMIFS(Concentrado!C$2:C$199,Concentrado!$A$2:$A$199,"="&amp;$A3,Concentrado!$B$2:$B$199, "=Guerrero")</f>
        <v>4757</v>
      </c>
      <c r="C3" s="10">
        <f>SUMIFS(Concentrado!D$2:D$199,Concentrado!$A$2:$A$199,"="&amp;$A3,Concentrado!$B$2:$B$199, "=Guerrero")</f>
        <v>10348</v>
      </c>
      <c r="D3" s="10">
        <f>SUMIFS(Concentrado!E$2:E$199,Concentrado!$A$2:$A$199,"="&amp;$A3,Concentrado!$B$2:$B$199, "=Guerrero")</f>
        <v>8291</v>
      </c>
      <c r="E3" s="10">
        <f>SUMIFS(Concentrado!F$2:F$199,Concentrado!$A$2:$A$199,"="&amp;$A3,Concentrado!$B$2:$B$199, "=Guerrero")</f>
        <v>6994</v>
      </c>
      <c r="F3" s="10">
        <f>SUMIFS(Concentrado!G$2:G$199,Concentrado!$A$2:$A$199,"="&amp;$A3,Concentrado!$B$2:$B$199, "=Guerrero")</f>
        <v>18468</v>
      </c>
      <c r="G3" s="10">
        <f>SUMIFS(Concentrado!H$2:H$199,Concentrado!$A$2:$A$199,"="&amp;$A3,Concentrado!$B$2:$B$199, "=Guerrero")</f>
        <v>22116</v>
      </c>
      <c r="H3" s="10">
        <f>SUMIFS(Concentrado!I$2:I$199,Concentrado!$A$2:$A$199,"="&amp;$A3,Concentrado!$B$2:$B$199, "=Guerrero")</f>
        <v>17560</v>
      </c>
      <c r="I3" s="10">
        <f>SUMIFS(Concentrado!J$2:J$199,Concentrado!$A$2:$A$199,"="&amp;$A3,Concentrado!$B$2:$B$199, "=Guerrero")</f>
        <v>11770</v>
      </c>
      <c r="J3" s="10">
        <f>SUMIFS(Concentrado!K$2:K$199,Concentrado!$A$2:$A$199,"="&amp;$A3,Concentrado!$B$2:$B$199, "=Guerrero")</f>
        <v>8290</v>
      </c>
      <c r="K3" s="10">
        <f>SUMIFS(Concentrado!L$2:L$199,Concentrado!$A$2:$A$199,"="&amp;$A3,Concentrado!$B$2:$B$199, "=Guerrero")</f>
        <v>6313</v>
      </c>
      <c r="L3" s="10">
        <f>SUMIFS(Concentrado!M$2:M$199,Concentrado!$A$2:$A$199,"="&amp;$A3,Concentrado!$B$2:$B$199, "=Guerrero")</f>
        <v>5312</v>
      </c>
      <c r="M3" s="10">
        <f>SUMIFS(Concentrado!N$2:N$199,Concentrado!$A$2:$A$199,"="&amp;$A3,Concentrado!$B$2:$B$199, "=Guerrero")</f>
        <v>4501</v>
      </c>
      <c r="N3" s="10">
        <f>SUMIFS(Concentrado!O$2:O$199,Concentrado!$A$2:$A$199,"="&amp;$A3,Concentrado!$B$2:$B$199, "=Guerrero")</f>
        <v>3894</v>
      </c>
      <c r="O3" s="10">
        <f>SUMIFS(Concentrado!P$2:P$199,Concentrado!$A$2:$A$199,"="&amp;$A3,Concentrado!$B$2:$B$199, "=Guerrero")</f>
        <v>3489</v>
      </c>
      <c r="P3" s="10">
        <f>SUMIFS(Concentrado!Q$2:Q$199,Concentrado!$A$2:$A$199,"="&amp;$A3,Concentrado!$B$2:$B$199, "=Guerrero")</f>
        <v>2932</v>
      </c>
      <c r="Q3" s="10">
        <f>SUMIFS(Concentrado!R$2:R$199,Concentrado!$A$2:$A$199,"="&amp;$A3,Concentrado!$B$2:$B$199, "=Guerrero")</f>
        <v>2508</v>
      </c>
      <c r="R3" s="10">
        <f>SUMIFS(Concentrado!S$2:S$199,Concentrado!$A$2:$A$199,"="&amp;$A3,Concentrado!$B$2:$B$199, "=Guerrero")</f>
        <v>2158</v>
      </c>
      <c r="S3" s="10">
        <f>SUMIFS(Concentrado!T$2:T$199,Concentrado!$A$2:$A$199,"="&amp;$A3,Concentrado!$B$2:$B$199, "=Guerrero")</f>
        <v>1831</v>
      </c>
      <c r="T3" s="10">
        <f>SUMIFS(Concentrado!U$2:U$199,Concentrado!$A$2:$A$199,"="&amp;$A3,Concentrado!$B$2:$B$199, "=Guerrero")</f>
        <v>1008</v>
      </c>
      <c r="U3" s="10">
        <f>SUMIFS(Concentrado!V$2:V$199,Concentrado!$A$2:$A$199,"="&amp;$A3,Concentrado!$B$2:$B$199, "=Guerrero")</f>
        <v>345</v>
      </c>
      <c r="V3" s="10">
        <f>SUMIFS(Concentrado!W$2:W$199,Concentrado!$A$2:$A$199,"="&amp;$A3,Concentrado!$B$2:$B$199, "=Guerrero")</f>
        <v>147</v>
      </c>
      <c r="W3" s="10">
        <f>SUMIFS(Concentrado!X$2:X$199,Concentrado!$A$2:$A$199,"="&amp;$A3,Concentrado!$B$2:$B$199, "=Guerrero")</f>
        <v>245</v>
      </c>
      <c r="X3" s="10">
        <f>SUMIFS(Concentrado!Y$2:Y$199,Concentrado!$A$2:$A$199,"="&amp;$A3,Concentrado!$B$2:$B$199, "=Guerrero")</f>
        <v>15</v>
      </c>
      <c r="Y3" s="10">
        <f>SUMIFS(Concentrado!Z$2:Z$199,Concentrado!$A$2:$A$199,"="&amp;$A3,Concentrado!$B$2:$B$199, "=Guerrero")</f>
        <v>143292</v>
      </c>
    </row>
    <row r="4" spans="1:25" x14ac:dyDescent="0.25">
      <c r="A4" s="7">
        <v>2019</v>
      </c>
      <c r="B4" s="10">
        <f>SUMIFS(Concentrado!C$2:C$199,Concentrado!$A$2:$A$199,"="&amp;$A4,Concentrado!$B$2:$B$199, "=Guerrero")</f>
        <v>6434</v>
      </c>
      <c r="C4" s="10">
        <f>SUMIFS(Concentrado!D$2:D$199,Concentrado!$A$2:$A$199,"="&amp;$A4,Concentrado!$B$2:$B$199, "=Guerrero")</f>
        <v>13543</v>
      </c>
      <c r="D4" s="10">
        <f>SUMIFS(Concentrado!E$2:E$199,Concentrado!$A$2:$A$199,"="&amp;$A4,Concentrado!$B$2:$B$199, "=Guerrero")</f>
        <v>10357</v>
      </c>
      <c r="E4" s="10">
        <f>SUMIFS(Concentrado!F$2:F$199,Concentrado!$A$2:$A$199,"="&amp;$A4,Concentrado!$B$2:$B$199, "=Guerrero")</f>
        <v>8778</v>
      </c>
      <c r="F4" s="10">
        <f>SUMIFS(Concentrado!G$2:G$199,Concentrado!$A$2:$A$199,"="&amp;$A4,Concentrado!$B$2:$B$199, "=Guerrero")</f>
        <v>20716</v>
      </c>
      <c r="G4" s="10">
        <f>SUMIFS(Concentrado!H$2:H$199,Concentrado!$A$2:$A$199,"="&amp;$A4,Concentrado!$B$2:$B$199, "=Guerrero")</f>
        <v>23539</v>
      </c>
      <c r="H4" s="10">
        <f>SUMIFS(Concentrado!I$2:I$199,Concentrado!$A$2:$A$199,"="&amp;$A4,Concentrado!$B$2:$B$199, "=Guerrero")</f>
        <v>20084</v>
      </c>
      <c r="I4" s="10">
        <f>SUMIFS(Concentrado!J$2:J$199,Concentrado!$A$2:$A$199,"="&amp;$A4,Concentrado!$B$2:$B$199, "=Guerrero")</f>
        <v>13910</v>
      </c>
      <c r="J4" s="10">
        <f>SUMIFS(Concentrado!K$2:K$199,Concentrado!$A$2:$A$199,"="&amp;$A4,Concentrado!$B$2:$B$199, "=Guerrero")</f>
        <v>10248</v>
      </c>
      <c r="K4" s="10">
        <f>SUMIFS(Concentrado!L$2:L$199,Concentrado!$A$2:$A$199,"="&amp;$A4,Concentrado!$B$2:$B$199, "=Guerrero")</f>
        <v>8027</v>
      </c>
      <c r="L4" s="10">
        <f>SUMIFS(Concentrado!M$2:M$199,Concentrado!$A$2:$A$199,"="&amp;$A4,Concentrado!$B$2:$B$199, "=Guerrero")</f>
        <v>7647</v>
      </c>
      <c r="M4" s="10">
        <f>SUMIFS(Concentrado!N$2:N$199,Concentrado!$A$2:$A$199,"="&amp;$A4,Concentrado!$B$2:$B$199, "=Guerrero")</f>
        <v>6152</v>
      </c>
      <c r="N4" s="10">
        <f>SUMIFS(Concentrado!O$2:O$199,Concentrado!$A$2:$A$199,"="&amp;$A4,Concentrado!$B$2:$B$199, "=Guerrero")</f>
        <v>5719</v>
      </c>
      <c r="O4" s="10">
        <f>SUMIFS(Concentrado!P$2:P$199,Concentrado!$A$2:$A$199,"="&amp;$A4,Concentrado!$B$2:$B$199, "=Guerrero")</f>
        <v>5078</v>
      </c>
      <c r="P4" s="10">
        <f>SUMIFS(Concentrado!Q$2:Q$199,Concentrado!$A$2:$A$199,"="&amp;$A4,Concentrado!$B$2:$B$199, "=Guerrero")</f>
        <v>4211</v>
      </c>
      <c r="Q4" s="10">
        <f>SUMIFS(Concentrado!R$2:R$199,Concentrado!$A$2:$A$199,"="&amp;$A4,Concentrado!$B$2:$B$199, "=Guerrero")</f>
        <v>3630</v>
      </c>
      <c r="R4" s="10">
        <f>SUMIFS(Concentrado!S$2:S$199,Concentrado!$A$2:$A$199,"="&amp;$A4,Concentrado!$B$2:$B$199, "=Guerrero")</f>
        <v>3012</v>
      </c>
      <c r="S4" s="10">
        <f>SUMIFS(Concentrado!T$2:T$199,Concentrado!$A$2:$A$199,"="&amp;$A4,Concentrado!$B$2:$B$199, "=Guerrero")</f>
        <v>2432</v>
      </c>
      <c r="T4" s="10">
        <f>SUMIFS(Concentrado!U$2:U$199,Concentrado!$A$2:$A$199,"="&amp;$A4,Concentrado!$B$2:$B$199, "=Guerrero")</f>
        <v>1483</v>
      </c>
      <c r="U4" s="10">
        <f>SUMIFS(Concentrado!V$2:V$199,Concentrado!$A$2:$A$199,"="&amp;$A4,Concentrado!$B$2:$B$199, "=Guerrero")</f>
        <v>451</v>
      </c>
      <c r="V4" s="10">
        <f>SUMIFS(Concentrado!W$2:W$199,Concentrado!$A$2:$A$199,"="&amp;$A4,Concentrado!$B$2:$B$199, "=Guerrero")</f>
        <v>181</v>
      </c>
      <c r="W4" s="10">
        <f>SUMIFS(Concentrado!X$2:X$199,Concentrado!$A$2:$A$199,"="&amp;$A4,Concentrado!$B$2:$B$199, "=Guerrero")</f>
        <v>435</v>
      </c>
      <c r="X4" s="10">
        <f>SUMIFS(Concentrado!Y$2:Y$199,Concentrado!$A$2:$A$199,"="&amp;$A4,Concentrado!$B$2:$B$199, "=Guerrero")</f>
        <v>371</v>
      </c>
      <c r="Y4" s="10">
        <f>SUMIFS(Concentrado!Z$2:Z$199,Concentrado!$A$2:$A$199,"="&amp;$A4,Concentrado!$B$2:$B$199, "=Guerrero")</f>
        <v>176438</v>
      </c>
    </row>
    <row r="5" spans="1:25" x14ac:dyDescent="0.25">
      <c r="A5" s="7">
        <v>2020</v>
      </c>
      <c r="B5" s="10">
        <f>SUMIFS(Concentrado!C$2:C$199,Concentrado!$A$2:$A$199,"="&amp;$A5,Concentrado!$B$2:$B$199, "=Guerrero")</f>
        <v>3226</v>
      </c>
      <c r="C5" s="10">
        <f>SUMIFS(Concentrado!D$2:D$199,Concentrado!$A$2:$A$199,"="&amp;$A5,Concentrado!$B$2:$B$199, "=Guerrero")</f>
        <v>5007</v>
      </c>
      <c r="D5" s="10">
        <f>SUMIFS(Concentrado!E$2:E$199,Concentrado!$A$2:$A$199,"="&amp;$A5,Concentrado!$B$2:$B$199, "=Guerrero")</f>
        <v>4537</v>
      </c>
      <c r="E5" s="10">
        <f>SUMIFS(Concentrado!F$2:F$199,Concentrado!$A$2:$A$199,"="&amp;$A5,Concentrado!$B$2:$B$199, "=Guerrero")</f>
        <v>4643</v>
      </c>
      <c r="F5" s="10">
        <f>SUMIFS(Concentrado!G$2:G$199,Concentrado!$A$2:$A$199,"="&amp;$A5,Concentrado!$B$2:$B$199, "=Guerrero")</f>
        <v>15075</v>
      </c>
      <c r="G5" s="10">
        <f>SUMIFS(Concentrado!H$2:H$199,Concentrado!$A$2:$A$199,"="&amp;$A5,Concentrado!$B$2:$B$199, "=Guerrero")</f>
        <v>18575</v>
      </c>
      <c r="H5" s="10">
        <f>SUMIFS(Concentrado!I$2:I$199,Concentrado!$A$2:$A$199,"="&amp;$A5,Concentrado!$B$2:$B$199, "=Guerrero")</f>
        <v>15821</v>
      </c>
      <c r="I5" s="10">
        <f>SUMIFS(Concentrado!J$2:J$199,Concentrado!$A$2:$A$199,"="&amp;$A5,Concentrado!$B$2:$B$199, "=Guerrero")</f>
        <v>10025</v>
      </c>
      <c r="J5" s="10">
        <f>SUMIFS(Concentrado!K$2:K$199,Concentrado!$A$2:$A$199,"="&amp;$A5,Concentrado!$B$2:$B$199, "=Guerrero")</f>
        <v>6859</v>
      </c>
      <c r="K5" s="10">
        <f>SUMIFS(Concentrado!L$2:L$199,Concentrado!$A$2:$A$199,"="&amp;$A5,Concentrado!$B$2:$B$199, "=Guerrero")</f>
        <v>4626</v>
      </c>
      <c r="L5" s="10">
        <f>SUMIFS(Concentrado!M$2:M$199,Concentrado!$A$2:$A$199,"="&amp;$A5,Concentrado!$B$2:$B$199, "=Guerrero")</f>
        <v>3740</v>
      </c>
      <c r="M5" s="10">
        <f>SUMIFS(Concentrado!N$2:N$199,Concentrado!$A$2:$A$199,"="&amp;$A5,Concentrado!$B$2:$B$199, "=Guerrero")</f>
        <v>3311</v>
      </c>
      <c r="N5" s="10">
        <f>SUMIFS(Concentrado!O$2:O$199,Concentrado!$A$2:$A$199,"="&amp;$A5,Concentrado!$B$2:$B$199, "=Guerrero")</f>
        <v>2915</v>
      </c>
      <c r="O5" s="10">
        <f>SUMIFS(Concentrado!P$2:P$199,Concentrado!$A$2:$A$199,"="&amp;$A5,Concentrado!$B$2:$B$199, "=Guerrero")</f>
        <v>2632</v>
      </c>
      <c r="P5" s="10">
        <f>SUMIFS(Concentrado!Q$2:Q$199,Concentrado!$A$2:$A$199,"="&amp;$A5,Concentrado!$B$2:$B$199, "=Guerrero")</f>
        <v>2240</v>
      </c>
      <c r="Q5" s="10">
        <f>SUMIFS(Concentrado!R$2:R$199,Concentrado!$A$2:$A$199,"="&amp;$A5,Concentrado!$B$2:$B$199, "=Guerrero")</f>
        <v>1701</v>
      </c>
      <c r="R5" s="10">
        <f>SUMIFS(Concentrado!S$2:S$199,Concentrado!$A$2:$A$199,"="&amp;$A5,Concentrado!$B$2:$B$199, "=Guerrero")</f>
        <v>1287</v>
      </c>
      <c r="S5" s="10">
        <f>SUMIFS(Concentrado!T$2:T$199,Concentrado!$A$2:$A$199,"="&amp;$A5,Concentrado!$B$2:$B$199, "=Guerrero")</f>
        <v>1140</v>
      </c>
      <c r="T5" s="10">
        <f>SUMIFS(Concentrado!U$2:U$199,Concentrado!$A$2:$A$199,"="&amp;$A5,Concentrado!$B$2:$B$199, "=Guerrero")</f>
        <v>752</v>
      </c>
      <c r="U5" s="10">
        <f>SUMIFS(Concentrado!V$2:V$199,Concentrado!$A$2:$A$199,"="&amp;$A5,Concentrado!$B$2:$B$199, "=Guerrero")</f>
        <v>273</v>
      </c>
      <c r="V5" s="10">
        <f>SUMIFS(Concentrado!W$2:W$199,Concentrado!$A$2:$A$199,"="&amp;$A5,Concentrado!$B$2:$B$199, "=Guerrero")</f>
        <v>98</v>
      </c>
      <c r="W5" s="10">
        <f>SUMIFS(Concentrado!X$2:X$199,Concentrado!$A$2:$A$199,"="&amp;$A5,Concentrado!$B$2:$B$199, "=Guerrero")</f>
        <v>180</v>
      </c>
      <c r="X5" s="10">
        <f>SUMIFS(Concentrado!Y$2:Y$199,Concentrado!$A$2:$A$199,"="&amp;$A5,Concentrado!$B$2:$B$199, "=Guerrero")</f>
        <v>127</v>
      </c>
      <c r="Y5" s="10">
        <f>SUMIFS(Concentrado!Z$2:Z$199,Concentrado!$A$2:$A$199,"="&amp;$A5,Concentrado!$B$2:$B$199, "=Guerrero")</f>
        <v>108790</v>
      </c>
    </row>
    <row r="6" spans="1:25" x14ac:dyDescent="0.25">
      <c r="A6" s="7">
        <v>2021</v>
      </c>
      <c r="B6" s="10">
        <f>SUMIFS(Concentrado!C$2:C$199,Concentrado!$A$2:$A$199,"="&amp;$A6,Concentrado!$B$2:$B$199, "=Guerrero")</f>
        <v>3031</v>
      </c>
      <c r="C6" s="10">
        <f>SUMIFS(Concentrado!D$2:D$199,Concentrado!$A$2:$A$199,"="&amp;$A6,Concentrado!$B$2:$B$199, "=Guerrero")</f>
        <v>4680</v>
      </c>
      <c r="D6" s="10">
        <f>SUMIFS(Concentrado!E$2:E$199,Concentrado!$A$2:$A$199,"="&amp;$A6,Concentrado!$B$2:$B$199, "=Guerrero")</f>
        <v>3751</v>
      </c>
      <c r="E6" s="10">
        <f>SUMIFS(Concentrado!F$2:F$199,Concentrado!$A$2:$A$199,"="&amp;$A6,Concentrado!$B$2:$B$199, "=Guerrero")</f>
        <v>4091</v>
      </c>
      <c r="F6" s="10">
        <f>SUMIFS(Concentrado!G$2:G$199,Concentrado!$A$2:$A$199,"="&amp;$A6,Concentrado!$B$2:$B$199, "=Guerrero")</f>
        <v>15093</v>
      </c>
      <c r="G6" s="10">
        <f>SUMIFS(Concentrado!H$2:H$199,Concentrado!$A$2:$A$199,"="&amp;$A6,Concentrado!$B$2:$B$199, "=Guerrero")</f>
        <v>18826</v>
      </c>
      <c r="H6" s="10">
        <f>SUMIFS(Concentrado!I$2:I$199,Concentrado!$A$2:$A$199,"="&amp;$A6,Concentrado!$B$2:$B$199, "=Guerrero")</f>
        <v>16241</v>
      </c>
      <c r="I6" s="10">
        <f>SUMIFS(Concentrado!J$2:J$199,Concentrado!$A$2:$A$199,"="&amp;$A6,Concentrado!$B$2:$B$199, "=Guerrero")</f>
        <v>11010</v>
      </c>
      <c r="J6" s="10">
        <f>SUMIFS(Concentrado!K$2:K$199,Concentrado!$A$2:$A$199,"="&amp;$A6,Concentrado!$B$2:$B$199, "=Guerrero")</f>
        <v>7288</v>
      </c>
      <c r="K6" s="10">
        <f>SUMIFS(Concentrado!L$2:L$199,Concentrado!$A$2:$A$199,"="&amp;$A6,Concentrado!$B$2:$B$199, "=Guerrero")</f>
        <v>4828</v>
      </c>
      <c r="L6" s="10">
        <f>SUMIFS(Concentrado!M$2:M$199,Concentrado!$A$2:$A$199,"="&amp;$A6,Concentrado!$B$2:$B$199, "=Guerrero")</f>
        <v>4212</v>
      </c>
      <c r="M6" s="10">
        <f>SUMIFS(Concentrado!N$2:N$199,Concentrado!$A$2:$A$199,"="&amp;$A6,Concentrado!$B$2:$B$199, "=Guerrero")</f>
        <v>3615</v>
      </c>
      <c r="N6" s="10">
        <f>SUMIFS(Concentrado!O$2:O$199,Concentrado!$A$2:$A$199,"="&amp;$A6,Concentrado!$B$2:$B$199, "=Guerrero")</f>
        <v>3302</v>
      </c>
      <c r="O6" s="10">
        <f>SUMIFS(Concentrado!P$2:P$199,Concentrado!$A$2:$A$199,"="&amp;$A6,Concentrado!$B$2:$B$199, "=Guerrero")</f>
        <v>2843</v>
      </c>
      <c r="P6" s="10">
        <f>SUMIFS(Concentrado!Q$2:Q$199,Concentrado!$A$2:$A$199,"="&amp;$A6,Concentrado!$B$2:$B$199, "=Guerrero")</f>
        <v>2439</v>
      </c>
      <c r="Q6" s="10">
        <f>SUMIFS(Concentrado!R$2:R$199,Concentrado!$A$2:$A$199,"="&amp;$A6,Concentrado!$B$2:$B$199, "=Guerrero")</f>
        <v>1776</v>
      </c>
      <c r="R6" s="10">
        <f>SUMIFS(Concentrado!S$2:S$199,Concentrado!$A$2:$A$199,"="&amp;$A6,Concentrado!$B$2:$B$199, "=Guerrero")</f>
        <v>1406</v>
      </c>
      <c r="S6" s="10">
        <f>SUMIFS(Concentrado!T$2:T$199,Concentrado!$A$2:$A$199,"="&amp;$A6,Concentrado!$B$2:$B$199, "=Guerrero")</f>
        <v>1027</v>
      </c>
      <c r="T6" s="10">
        <f>SUMIFS(Concentrado!U$2:U$199,Concentrado!$A$2:$A$199,"="&amp;$A6,Concentrado!$B$2:$B$199, "=Guerrero")</f>
        <v>666</v>
      </c>
      <c r="U6" s="10">
        <f>SUMIFS(Concentrado!V$2:V$199,Concentrado!$A$2:$A$199,"="&amp;$A6,Concentrado!$B$2:$B$199, "=Guerrero")</f>
        <v>273</v>
      </c>
      <c r="V6" s="10">
        <f>SUMIFS(Concentrado!W$2:W$199,Concentrado!$A$2:$A$199,"="&amp;$A6,Concentrado!$B$2:$B$199, "=Guerrero")</f>
        <v>86</v>
      </c>
      <c r="W6" s="10">
        <f>SUMIFS(Concentrado!X$2:X$199,Concentrado!$A$2:$A$199,"="&amp;$A6,Concentrado!$B$2:$B$199, "=Guerrero")</f>
        <v>151</v>
      </c>
      <c r="X6" s="10">
        <f>SUMIFS(Concentrado!Y$2:Y$199,Concentrado!$A$2:$A$199,"="&amp;$A6,Concentrado!$B$2:$B$199, "=Guerrero")</f>
        <v>98</v>
      </c>
      <c r="Y6" s="10">
        <f>SUMIFS(Concentrado!Z$2:Z$199,Concentrado!$A$2:$A$199,"="&amp;$A6,Concentrado!$B$2:$B$199, "=Guerrero")</f>
        <v>110733</v>
      </c>
    </row>
    <row r="7" spans="1:25" x14ac:dyDescent="0.25">
      <c r="A7" s="7">
        <v>2022</v>
      </c>
      <c r="B7" s="10">
        <f>SUMIFS(Concentrado!C$2:C$199,Concentrado!$A$2:$A$199,"="&amp;$A7,Concentrado!$B$2:$B$199, "=Guerrero")</f>
        <v>4538</v>
      </c>
      <c r="C7" s="10">
        <f>SUMIFS(Concentrado!D$2:D$199,Concentrado!$A$2:$A$199,"="&amp;$A7,Concentrado!$B$2:$B$199, "=Guerrero")</f>
        <v>7588</v>
      </c>
      <c r="D7" s="10">
        <f>SUMIFS(Concentrado!E$2:E$199,Concentrado!$A$2:$A$199,"="&amp;$A7,Concentrado!$B$2:$B$199, "=Guerrero")</f>
        <v>5846</v>
      </c>
      <c r="E7" s="10">
        <f>SUMIFS(Concentrado!F$2:F$199,Concentrado!$A$2:$A$199,"="&amp;$A7,Concentrado!$B$2:$B$199, "=Guerrero")</f>
        <v>6018</v>
      </c>
      <c r="F7" s="10">
        <f>SUMIFS(Concentrado!G$2:G$199,Concentrado!$A$2:$A$199,"="&amp;$A7,Concentrado!$B$2:$B$199, "=Guerrero")</f>
        <v>17770</v>
      </c>
      <c r="G7" s="10">
        <f>SUMIFS(Concentrado!H$2:H$199,Concentrado!$A$2:$A$199,"="&amp;$A7,Concentrado!$B$2:$B$199, "=Guerrero")</f>
        <v>21843</v>
      </c>
      <c r="H7" s="10">
        <f>SUMIFS(Concentrado!I$2:I$199,Concentrado!$A$2:$A$199,"="&amp;$A7,Concentrado!$B$2:$B$199, "=Guerrero")</f>
        <v>18774</v>
      </c>
      <c r="I7" s="10">
        <f>SUMIFS(Concentrado!J$2:J$199,Concentrado!$A$2:$A$199,"="&amp;$A7,Concentrado!$B$2:$B$199, "=Guerrero")</f>
        <v>13489</v>
      </c>
      <c r="J7" s="10">
        <f>SUMIFS(Concentrado!K$2:K$199,Concentrado!$A$2:$A$199,"="&amp;$A7,Concentrado!$B$2:$B$199, "=Guerrero")</f>
        <v>9116</v>
      </c>
      <c r="K7" s="10">
        <f>SUMIFS(Concentrado!L$2:L$199,Concentrado!$A$2:$A$199,"="&amp;$A7,Concentrado!$B$2:$B$199, "=Guerrero")</f>
        <v>6449</v>
      </c>
      <c r="L7" s="10">
        <f>SUMIFS(Concentrado!M$2:M$199,Concentrado!$A$2:$A$199,"="&amp;$A7,Concentrado!$B$2:$B$199, "=Guerrero")</f>
        <v>5537</v>
      </c>
      <c r="M7" s="10">
        <f>SUMIFS(Concentrado!N$2:N$199,Concentrado!$A$2:$A$199,"="&amp;$A7,Concentrado!$B$2:$B$199, "=Guerrero")</f>
        <v>4978</v>
      </c>
      <c r="N7" s="10">
        <f>SUMIFS(Concentrado!O$2:O$199,Concentrado!$A$2:$A$199,"="&amp;$A7,Concentrado!$B$2:$B$199, "=Guerrero")</f>
        <v>4243</v>
      </c>
      <c r="O7" s="10">
        <f>SUMIFS(Concentrado!P$2:P$199,Concentrado!$A$2:$A$199,"="&amp;$A7,Concentrado!$B$2:$B$199, "=Guerrero")</f>
        <v>3831</v>
      </c>
      <c r="P7" s="10">
        <f>SUMIFS(Concentrado!Q$2:Q$199,Concentrado!$A$2:$A$199,"="&amp;$A7,Concentrado!$B$2:$B$199, "=Guerrero")</f>
        <v>3325</v>
      </c>
      <c r="Q7" s="10">
        <f>SUMIFS(Concentrado!R$2:R$199,Concentrado!$A$2:$A$199,"="&amp;$A7,Concentrado!$B$2:$B$199, "=Guerrero")</f>
        <v>2361</v>
      </c>
      <c r="R7" s="10">
        <f>SUMIFS(Concentrado!S$2:S$199,Concentrado!$A$2:$A$199,"="&amp;$A7,Concentrado!$B$2:$B$199, "=Guerrero")</f>
        <v>2138</v>
      </c>
      <c r="S7" s="10">
        <f>SUMIFS(Concentrado!T$2:T$199,Concentrado!$A$2:$A$199,"="&amp;$A7,Concentrado!$B$2:$B$199, "=Guerrero")</f>
        <v>1422</v>
      </c>
      <c r="T7" s="10">
        <f>SUMIFS(Concentrado!U$2:U$199,Concentrado!$A$2:$A$199,"="&amp;$A7,Concentrado!$B$2:$B$199, "=Guerrero")</f>
        <v>1044</v>
      </c>
      <c r="U7" s="10">
        <f>SUMIFS(Concentrado!V$2:V$199,Concentrado!$A$2:$A$199,"="&amp;$A7,Concentrado!$B$2:$B$199, "=Guerrero")</f>
        <v>420</v>
      </c>
      <c r="V7" s="10">
        <f>SUMIFS(Concentrado!W$2:W$199,Concentrado!$A$2:$A$199,"="&amp;$A7,Concentrado!$B$2:$B$199, "=Guerrero")</f>
        <v>128</v>
      </c>
      <c r="W7" s="10">
        <f>SUMIFS(Concentrado!X$2:X$199,Concentrado!$A$2:$A$199,"="&amp;$A7,Concentrado!$B$2:$B$199, "=Guerrero")</f>
        <v>113</v>
      </c>
      <c r="X7" s="10">
        <f>SUMIFS(Concentrado!Y$2:Y$199,Concentrado!$A$2:$A$199,"="&amp;$A7,Concentrado!$B$2:$B$199, "=Guerrero")</f>
        <v>32</v>
      </c>
      <c r="Y7" s="10">
        <f>SUMIFS(Concentrado!Z$2:Z$199,Concentrado!$A$2:$A$199,"="&amp;$A7,Concentrado!$B$2:$B$199, "=Guerrero")</f>
        <v>141003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"=Hidalgo")</f>
        <v>7087</v>
      </c>
      <c r="C2" s="10">
        <f>SUMIFS(Concentrado!D$2:D$199,Concentrado!$A$2:$A$199,"="&amp;$A2,Concentrado!$B$2:$B$199, "=Hidalgo")</f>
        <v>14795</v>
      </c>
      <c r="D2" s="10">
        <f>SUMIFS(Concentrado!E$2:E$199,Concentrado!$A$2:$A$199,"="&amp;$A2,Concentrado!$B$2:$B$199, "=Hidalgo")</f>
        <v>10461</v>
      </c>
      <c r="E2" s="10">
        <f>SUMIFS(Concentrado!F$2:F$199,Concentrado!$A$2:$A$199,"="&amp;$A2,Concentrado!$B$2:$B$199, "=Hidalgo")</f>
        <v>9529</v>
      </c>
      <c r="F2" s="10">
        <f>SUMIFS(Concentrado!G$2:G$199,Concentrado!$A$2:$A$199,"="&amp;$A2,Concentrado!$B$2:$B$199, "=Hidalgo")</f>
        <v>31180</v>
      </c>
      <c r="G2" s="10">
        <f>SUMIFS(Concentrado!H$2:H$199,Concentrado!$A$2:$A$199,"="&amp;$A2,Concentrado!$B$2:$B$199, "=Hidalgo")</f>
        <v>38722</v>
      </c>
      <c r="H2" s="10">
        <f>SUMIFS(Concentrado!I$2:I$199,Concentrado!$A$2:$A$199,"="&amp;$A2,Concentrado!$B$2:$B$199, "=Hidalgo")</f>
        <v>29651</v>
      </c>
      <c r="I2" s="10">
        <f>SUMIFS(Concentrado!J$2:J$199,Concentrado!$A$2:$A$199,"="&amp;$A2,Concentrado!$B$2:$B$199, "=Hidalgo")</f>
        <v>20611</v>
      </c>
      <c r="J2" s="10">
        <f>SUMIFS(Concentrado!K$2:K$199,Concentrado!$A$2:$A$199,"="&amp;$A2,Concentrado!$B$2:$B$199, "=Hidalgo")</f>
        <v>16108</v>
      </c>
      <c r="K2" s="10">
        <f>SUMIFS(Concentrado!L$2:L$199,Concentrado!$A$2:$A$199,"="&amp;$A2,Concentrado!$B$2:$B$199, "=Hidalgo")</f>
        <v>13846</v>
      </c>
      <c r="L2" s="10">
        <f>SUMIFS(Concentrado!M$2:M$199,Concentrado!$A$2:$A$199,"="&amp;$A2,Concentrado!$B$2:$B$199, "=Hidalgo")</f>
        <v>12280</v>
      </c>
      <c r="M2" s="10">
        <f>SUMIFS(Concentrado!N$2:N$199,Concentrado!$A$2:$A$199,"="&amp;$A2,Concentrado!$B$2:$B$199, "=Hidalgo")</f>
        <v>11337</v>
      </c>
      <c r="N2" s="10">
        <f>SUMIFS(Concentrado!O$2:O$199,Concentrado!$A$2:$A$199,"="&amp;$A2,Concentrado!$B$2:$B$199, "=Hidalgo")</f>
        <v>10534</v>
      </c>
      <c r="O2" s="10">
        <f>SUMIFS(Concentrado!P$2:P$199,Concentrado!$A$2:$A$199,"="&amp;$A2,Concentrado!$B$2:$B$199, "=Hidalgo")</f>
        <v>9613</v>
      </c>
      <c r="P2" s="10">
        <f>SUMIFS(Concentrado!Q$2:Q$199,Concentrado!$A$2:$A$199,"="&amp;$A2,Concentrado!$B$2:$B$199, "=Hidalgo")</f>
        <v>7657</v>
      </c>
      <c r="Q2" s="10">
        <f>SUMIFS(Concentrado!R$2:R$199,Concentrado!$A$2:$A$199,"="&amp;$A2,Concentrado!$B$2:$B$199, "=Hidalgo")</f>
        <v>7601</v>
      </c>
      <c r="R2" s="10">
        <f>SUMIFS(Concentrado!S$2:S$199,Concentrado!$A$2:$A$199,"="&amp;$A2,Concentrado!$B$2:$B$199, "=Hidalgo")</f>
        <v>6070</v>
      </c>
      <c r="S2" s="10">
        <f>SUMIFS(Concentrado!T$2:T$199,Concentrado!$A$2:$A$199,"="&amp;$A2,Concentrado!$B$2:$B$199, "=Hidalgo")</f>
        <v>5016</v>
      </c>
      <c r="T2" s="10">
        <f>SUMIFS(Concentrado!U$2:U$199,Concentrado!$A$2:$A$199,"="&amp;$A2,Concentrado!$B$2:$B$199, "=Hidalgo")</f>
        <v>3036</v>
      </c>
      <c r="U2" s="10">
        <f>SUMIFS(Concentrado!V$2:V$199,Concentrado!$A$2:$A$199,"="&amp;$A2,Concentrado!$B$2:$B$199, "=Hidalgo")</f>
        <v>1552</v>
      </c>
      <c r="V2" s="10">
        <f>SUMIFS(Concentrado!W$2:W$199,Concentrado!$A$2:$A$199,"="&amp;$A2,Concentrado!$B$2:$B$199, "=Hidalgo")</f>
        <v>466</v>
      </c>
      <c r="W2" s="10">
        <f>SUMIFS(Concentrado!X$2:X$199,Concentrado!$A$2:$A$199,"="&amp;$A2,Concentrado!$B$2:$B$199, "=Hidalgo")</f>
        <v>461</v>
      </c>
      <c r="X2" s="10">
        <f>SUMIFS(Concentrado!Y$2:Y$199,Concentrado!$A$2:$A$199,"="&amp;$A2,Concentrado!$B$2:$B$199, "=Hidalgo")</f>
        <v>8</v>
      </c>
      <c r="Y2" s="10">
        <f>SUMIFS(Concentrado!Z$2:Z$199,Concentrado!$A$2:$A$199,"="&amp;$A2,Concentrado!$B$2:$B$199, "=Hidalgo")</f>
        <v>267621</v>
      </c>
    </row>
    <row r="3" spans="1:25" x14ac:dyDescent="0.25">
      <c r="A3" s="7">
        <v>2018</v>
      </c>
      <c r="B3" s="10">
        <f>SUMIFS(Concentrado!C$2:C$199,Concentrado!$A$2:$A$199,"="&amp;$A3,Concentrado!$B$2:$B$199, "=Hidalgo")</f>
        <v>4267</v>
      </c>
      <c r="C3" s="10">
        <f>SUMIFS(Concentrado!D$2:D$199,Concentrado!$A$2:$A$199,"="&amp;$A3,Concentrado!$B$2:$B$199, "=Hidalgo")</f>
        <v>11069</v>
      </c>
      <c r="D3" s="10">
        <f>SUMIFS(Concentrado!E$2:E$199,Concentrado!$A$2:$A$199,"="&amp;$A3,Concentrado!$B$2:$B$199, "=Hidalgo")</f>
        <v>8473</v>
      </c>
      <c r="E3" s="10">
        <f>SUMIFS(Concentrado!F$2:F$199,Concentrado!$A$2:$A$199,"="&amp;$A3,Concentrado!$B$2:$B$199, "=Hidalgo")</f>
        <v>8020</v>
      </c>
      <c r="F3" s="10">
        <f>SUMIFS(Concentrado!G$2:G$199,Concentrado!$A$2:$A$199,"="&amp;$A3,Concentrado!$B$2:$B$199, "=Hidalgo")</f>
        <v>26752</v>
      </c>
      <c r="G3" s="10">
        <f>SUMIFS(Concentrado!H$2:H$199,Concentrado!$A$2:$A$199,"="&amp;$A3,Concentrado!$B$2:$B$199, "=Hidalgo")</f>
        <v>31790</v>
      </c>
      <c r="H3" s="10">
        <f>SUMIFS(Concentrado!I$2:I$199,Concentrado!$A$2:$A$199,"="&amp;$A3,Concentrado!$B$2:$B$199, "=Hidalgo")</f>
        <v>26123</v>
      </c>
      <c r="I3" s="10">
        <f>SUMIFS(Concentrado!J$2:J$199,Concentrado!$A$2:$A$199,"="&amp;$A3,Concentrado!$B$2:$B$199, "=Hidalgo")</f>
        <v>17566</v>
      </c>
      <c r="J3" s="10">
        <f>SUMIFS(Concentrado!K$2:K$199,Concentrado!$A$2:$A$199,"="&amp;$A3,Concentrado!$B$2:$B$199, "=Hidalgo")</f>
        <v>14147</v>
      </c>
      <c r="K3" s="10">
        <f>SUMIFS(Concentrado!L$2:L$199,Concentrado!$A$2:$A$199,"="&amp;$A3,Concentrado!$B$2:$B$199, "=Hidalgo")</f>
        <v>12115</v>
      </c>
      <c r="L3" s="10">
        <f>SUMIFS(Concentrado!M$2:M$199,Concentrado!$A$2:$A$199,"="&amp;$A3,Concentrado!$B$2:$B$199, "=Hidalgo")</f>
        <v>11302</v>
      </c>
      <c r="M3" s="10">
        <f>SUMIFS(Concentrado!N$2:N$199,Concentrado!$A$2:$A$199,"="&amp;$A3,Concentrado!$B$2:$B$199, "=Hidalgo")</f>
        <v>10060</v>
      </c>
      <c r="N3" s="10">
        <f>SUMIFS(Concentrado!O$2:O$199,Concentrado!$A$2:$A$199,"="&amp;$A3,Concentrado!$B$2:$B$199, "=Hidalgo")</f>
        <v>9577</v>
      </c>
      <c r="O3" s="10">
        <f>SUMIFS(Concentrado!P$2:P$199,Concentrado!$A$2:$A$199,"="&amp;$A3,Concentrado!$B$2:$B$199, "=Hidalgo")</f>
        <v>8672</v>
      </c>
      <c r="P3" s="10">
        <f>SUMIFS(Concentrado!Q$2:Q$199,Concentrado!$A$2:$A$199,"="&amp;$A3,Concentrado!$B$2:$B$199, "=Hidalgo")</f>
        <v>7572</v>
      </c>
      <c r="Q3" s="10">
        <f>SUMIFS(Concentrado!R$2:R$199,Concentrado!$A$2:$A$199,"="&amp;$A3,Concentrado!$B$2:$B$199, "=Hidalgo")</f>
        <v>6556</v>
      </c>
      <c r="R3" s="10">
        <f>SUMIFS(Concentrado!S$2:S$199,Concentrado!$A$2:$A$199,"="&amp;$A3,Concentrado!$B$2:$B$199, "=Hidalgo")</f>
        <v>5770</v>
      </c>
      <c r="S3" s="10">
        <f>SUMIFS(Concentrado!T$2:T$199,Concentrado!$A$2:$A$199,"="&amp;$A3,Concentrado!$B$2:$B$199, "=Hidalgo")</f>
        <v>4263</v>
      </c>
      <c r="T3" s="10">
        <f>SUMIFS(Concentrado!U$2:U$199,Concentrado!$A$2:$A$199,"="&amp;$A3,Concentrado!$B$2:$B$199, "=Hidalgo")</f>
        <v>2922</v>
      </c>
      <c r="U3" s="10">
        <f>SUMIFS(Concentrado!V$2:V$199,Concentrado!$A$2:$A$199,"="&amp;$A3,Concentrado!$B$2:$B$199, "=Hidalgo")</f>
        <v>1295</v>
      </c>
      <c r="V3" s="10">
        <f>SUMIFS(Concentrado!W$2:W$199,Concentrado!$A$2:$A$199,"="&amp;$A3,Concentrado!$B$2:$B$199, "=Hidalgo")</f>
        <v>374</v>
      </c>
      <c r="W3" s="10">
        <f>SUMIFS(Concentrado!X$2:X$199,Concentrado!$A$2:$A$199,"="&amp;$A3,Concentrado!$B$2:$B$199, "=Hidalgo")</f>
        <v>81</v>
      </c>
      <c r="X3" s="10">
        <f>SUMIFS(Concentrado!Y$2:Y$199,Concentrado!$A$2:$A$199,"="&amp;$A3,Concentrado!$B$2:$B$199, "=Hidalgo")</f>
        <v>2207</v>
      </c>
      <c r="Y3" s="10">
        <f>SUMIFS(Concentrado!Z$2:Z$199,Concentrado!$A$2:$A$199,"="&amp;$A3,Concentrado!$B$2:$B$199, "=Hidalgo")</f>
        <v>230973</v>
      </c>
    </row>
    <row r="4" spans="1:25" x14ac:dyDescent="0.25">
      <c r="A4" s="7">
        <v>2019</v>
      </c>
      <c r="B4" s="10">
        <f>SUMIFS(Concentrado!C$2:C$199,Concentrado!$A$2:$A$199,"="&amp;$A4,Concentrado!$B$2:$B$199, "=Hidalgo")</f>
        <v>7837</v>
      </c>
      <c r="C4" s="10">
        <f>SUMIFS(Concentrado!D$2:D$199,Concentrado!$A$2:$A$199,"="&amp;$A4,Concentrado!$B$2:$B$199, "=Hidalgo")</f>
        <v>12724</v>
      </c>
      <c r="D4" s="10">
        <f>SUMIFS(Concentrado!E$2:E$199,Concentrado!$A$2:$A$199,"="&amp;$A4,Concentrado!$B$2:$B$199, "=Hidalgo")</f>
        <v>9651</v>
      </c>
      <c r="E4" s="10">
        <f>SUMIFS(Concentrado!F$2:F$199,Concentrado!$A$2:$A$199,"="&amp;$A4,Concentrado!$B$2:$B$199, "=Hidalgo")</f>
        <v>8903</v>
      </c>
      <c r="F4" s="10">
        <f>SUMIFS(Concentrado!G$2:G$199,Concentrado!$A$2:$A$199,"="&amp;$A4,Concentrado!$B$2:$B$199, "=Hidalgo")</f>
        <v>28747</v>
      </c>
      <c r="G4" s="10">
        <f>SUMIFS(Concentrado!H$2:H$199,Concentrado!$A$2:$A$199,"="&amp;$A4,Concentrado!$B$2:$B$199, "=Hidalgo")</f>
        <v>32987</v>
      </c>
      <c r="H4" s="10">
        <f>SUMIFS(Concentrado!I$2:I$199,Concentrado!$A$2:$A$199,"="&amp;$A4,Concentrado!$B$2:$B$199, "=Hidalgo")</f>
        <v>29152</v>
      </c>
      <c r="I4" s="10">
        <f>SUMIFS(Concentrado!J$2:J$199,Concentrado!$A$2:$A$199,"="&amp;$A4,Concentrado!$B$2:$B$199, "=Hidalgo")</f>
        <v>19460</v>
      </c>
      <c r="J4" s="10">
        <f>SUMIFS(Concentrado!K$2:K$199,Concentrado!$A$2:$A$199,"="&amp;$A4,Concentrado!$B$2:$B$199, "=Hidalgo")</f>
        <v>14896</v>
      </c>
      <c r="K4" s="10">
        <f>SUMIFS(Concentrado!L$2:L$199,Concentrado!$A$2:$A$199,"="&amp;$A4,Concentrado!$B$2:$B$199, "=Hidalgo")</f>
        <v>11548</v>
      </c>
      <c r="L4" s="10">
        <f>SUMIFS(Concentrado!M$2:M$199,Concentrado!$A$2:$A$199,"="&amp;$A4,Concentrado!$B$2:$B$199, "=Hidalgo")</f>
        <v>10883</v>
      </c>
      <c r="M4" s="10">
        <f>SUMIFS(Concentrado!N$2:N$199,Concentrado!$A$2:$A$199,"="&amp;$A4,Concentrado!$B$2:$B$199, "=Hidalgo")</f>
        <v>9974</v>
      </c>
      <c r="N4" s="10">
        <f>SUMIFS(Concentrado!O$2:O$199,Concentrado!$A$2:$A$199,"="&amp;$A4,Concentrado!$B$2:$B$199, "=Hidalgo")</f>
        <v>9091</v>
      </c>
      <c r="O4" s="10">
        <f>SUMIFS(Concentrado!P$2:P$199,Concentrado!$A$2:$A$199,"="&amp;$A4,Concentrado!$B$2:$B$199, "=Hidalgo")</f>
        <v>8059</v>
      </c>
      <c r="P4" s="10">
        <f>SUMIFS(Concentrado!Q$2:Q$199,Concentrado!$A$2:$A$199,"="&amp;$A4,Concentrado!$B$2:$B$199, "=Hidalgo")</f>
        <v>7568</v>
      </c>
      <c r="Q4" s="10">
        <f>SUMIFS(Concentrado!R$2:R$199,Concentrado!$A$2:$A$199,"="&amp;$A4,Concentrado!$B$2:$B$199, "=Hidalgo")</f>
        <v>6710</v>
      </c>
      <c r="R4" s="10">
        <f>SUMIFS(Concentrado!S$2:S$199,Concentrado!$A$2:$A$199,"="&amp;$A4,Concentrado!$B$2:$B$199, "=Hidalgo")</f>
        <v>6080</v>
      </c>
      <c r="S4" s="10">
        <f>SUMIFS(Concentrado!T$2:T$199,Concentrado!$A$2:$A$199,"="&amp;$A4,Concentrado!$B$2:$B$199, "=Hidalgo")</f>
        <v>4481</v>
      </c>
      <c r="T4" s="10">
        <f>SUMIFS(Concentrado!U$2:U$199,Concentrado!$A$2:$A$199,"="&amp;$A4,Concentrado!$B$2:$B$199, "=Hidalgo")</f>
        <v>2853</v>
      </c>
      <c r="U4" s="10">
        <f>SUMIFS(Concentrado!V$2:V$199,Concentrado!$A$2:$A$199,"="&amp;$A4,Concentrado!$B$2:$B$199, "=Hidalgo")</f>
        <v>1279</v>
      </c>
      <c r="V4" s="10">
        <f>SUMIFS(Concentrado!W$2:W$199,Concentrado!$A$2:$A$199,"="&amp;$A4,Concentrado!$B$2:$B$199, "=Hidalgo")</f>
        <v>343</v>
      </c>
      <c r="W4" s="10">
        <f>SUMIFS(Concentrado!X$2:X$199,Concentrado!$A$2:$A$199,"="&amp;$A4,Concentrado!$B$2:$B$199, "=Hidalgo")</f>
        <v>47</v>
      </c>
      <c r="X4" s="10">
        <f>SUMIFS(Concentrado!Y$2:Y$199,Concentrado!$A$2:$A$199,"="&amp;$A4,Concentrado!$B$2:$B$199, "=Hidalgo")</f>
        <v>655</v>
      </c>
      <c r="Y4" s="10">
        <f>SUMIFS(Concentrado!Z$2:Z$199,Concentrado!$A$2:$A$199,"="&amp;$A4,Concentrado!$B$2:$B$199, "=Hidalgo")</f>
        <v>243928</v>
      </c>
    </row>
    <row r="5" spans="1:25" x14ac:dyDescent="0.25">
      <c r="A5" s="7">
        <v>2020</v>
      </c>
      <c r="B5" s="10">
        <f>SUMIFS(Concentrado!C$2:C$199,Concentrado!$A$2:$A$199,"="&amp;$A5,Concentrado!$B$2:$B$199, "=Hidalgo")</f>
        <v>1847</v>
      </c>
      <c r="C5" s="10">
        <f>SUMIFS(Concentrado!D$2:D$199,Concentrado!$A$2:$A$199,"="&amp;$A5,Concentrado!$B$2:$B$199, "=Hidalgo")</f>
        <v>3605</v>
      </c>
      <c r="D5" s="10">
        <f>SUMIFS(Concentrado!E$2:E$199,Concentrado!$A$2:$A$199,"="&amp;$A5,Concentrado!$B$2:$B$199, "=Hidalgo")</f>
        <v>3283</v>
      </c>
      <c r="E5" s="10">
        <f>SUMIFS(Concentrado!F$2:F$199,Concentrado!$A$2:$A$199,"="&amp;$A5,Concentrado!$B$2:$B$199, "=Hidalgo")</f>
        <v>3322</v>
      </c>
      <c r="F5" s="10">
        <f>SUMIFS(Concentrado!G$2:G$199,Concentrado!$A$2:$A$199,"="&amp;$A5,Concentrado!$B$2:$B$199, "=Hidalgo")</f>
        <v>14676</v>
      </c>
      <c r="G5" s="10">
        <f>SUMIFS(Concentrado!H$2:H$199,Concentrado!$A$2:$A$199,"="&amp;$A5,Concentrado!$B$2:$B$199, "=Hidalgo")</f>
        <v>18110</v>
      </c>
      <c r="H5" s="10">
        <f>SUMIFS(Concentrado!I$2:I$199,Concentrado!$A$2:$A$199,"="&amp;$A5,Concentrado!$B$2:$B$199, "=Hidalgo")</f>
        <v>16376</v>
      </c>
      <c r="I5" s="10">
        <f>SUMIFS(Concentrado!J$2:J$199,Concentrado!$A$2:$A$199,"="&amp;$A5,Concentrado!$B$2:$B$199, "=Hidalgo")</f>
        <v>11006</v>
      </c>
      <c r="J5" s="10">
        <f>SUMIFS(Concentrado!K$2:K$199,Concentrado!$A$2:$A$199,"="&amp;$A5,Concentrado!$B$2:$B$199, "=Hidalgo")</f>
        <v>8049</v>
      </c>
      <c r="K5" s="10">
        <f>SUMIFS(Concentrado!L$2:L$199,Concentrado!$A$2:$A$199,"="&amp;$A5,Concentrado!$B$2:$B$199, "=Hidalgo")</f>
        <v>6076</v>
      </c>
      <c r="L5" s="10">
        <f>SUMIFS(Concentrado!M$2:M$199,Concentrado!$A$2:$A$199,"="&amp;$A5,Concentrado!$B$2:$B$199, "=Hidalgo")</f>
        <v>5675</v>
      </c>
      <c r="M5" s="10">
        <f>SUMIFS(Concentrado!N$2:N$199,Concentrado!$A$2:$A$199,"="&amp;$A5,Concentrado!$B$2:$B$199, "=Hidalgo")</f>
        <v>4952</v>
      </c>
      <c r="N5" s="10">
        <f>SUMIFS(Concentrado!O$2:O$199,Concentrado!$A$2:$A$199,"="&amp;$A5,Concentrado!$B$2:$B$199, "=Hidalgo")</f>
        <v>4544</v>
      </c>
      <c r="O5" s="10">
        <f>SUMIFS(Concentrado!P$2:P$199,Concentrado!$A$2:$A$199,"="&amp;$A5,Concentrado!$B$2:$B$199, "=Hidalgo")</f>
        <v>4145</v>
      </c>
      <c r="P5" s="10">
        <f>SUMIFS(Concentrado!Q$2:Q$199,Concentrado!$A$2:$A$199,"="&amp;$A5,Concentrado!$B$2:$B$199, "=Hidalgo")</f>
        <v>3419</v>
      </c>
      <c r="Q5" s="10">
        <f>SUMIFS(Concentrado!R$2:R$199,Concentrado!$A$2:$A$199,"="&amp;$A5,Concentrado!$B$2:$B$199, "=Hidalgo")</f>
        <v>2757</v>
      </c>
      <c r="R5" s="10">
        <f>SUMIFS(Concentrado!S$2:S$199,Concentrado!$A$2:$A$199,"="&amp;$A5,Concentrado!$B$2:$B$199, "=Hidalgo")</f>
        <v>2461</v>
      </c>
      <c r="S5" s="10">
        <f>SUMIFS(Concentrado!T$2:T$199,Concentrado!$A$2:$A$199,"="&amp;$A5,Concentrado!$B$2:$B$199, "=Hidalgo")</f>
        <v>1783</v>
      </c>
      <c r="T5" s="10">
        <f>SUMIFS(Concentrado!U$2:U$199,Concentrado!$A$2:$A$199,"="&amp;$A5,Concentrado!$B$2:$B$199, "=Hidalgo")</f>
        <v>1121</v>
      </c>
      <c r="U5" s="10">
        <f>SUMIFS(Concentrado!V$2:V$199,Concentrado!$A$2:$A$199,"="&amp;$A5,Concentrado!$B$2:$B$199, "=Hidalgo")</f>
        <v>452</v>
      </c>
      <c r="V5" s="10">
        <f>SUMIFS(Concentrado!W$2:W$199,Concentrado!$A$2:$A$199,"="&amp;$A5,Concentrado!$B$2:$B$199, "=Hidalgo")</f>
        <v>179</v>
      </c>
      <c r="W5" s="10">
        <f>SUMIFS(Concentrado!X$2:X$199,Concentrado!$A$2:$A$199,"="&amp;$A5,Concentrado!$B$2:$B$199, "=Hidalgo")</f>
        <v>24</v>
      </c>
      <c r="X5" s="10">
        <f>SUMIFS(Concentrado!Y$2:Y$199,Concentrado!$A$2:$A$199,"="&amp;$A5,Concentrado!$B$2:$B$199, "=Hidalgo")</f>
        <v>129</v>
      </c>
      <c r="Y5" s="10">
        <f>SUMIFS(Concentrado!Z$2:Z$199,Concentrado!$A$2:$A$199,"="&amp;$A5,Concentrado!$B$2:$B$199, "=Hidalgo")</f>
        <v>117991</v>
      </c>
    </row>
    <row r="6" spans="1:25" x14ac:dyDescent="0.25">
      <c r="A6" s="7">
        <v>2021</v>
      </c>
      <c r="B6" s="10">
        <f>SUMIFS(Concentrado!C$2:C$199,Concentrado!$A$2:$A$199,"="&amp;$A6,Concentrado!$B$2:$B$199, "=Hidalgo")</f>
        <v>1967</v>
      </c>
      <c r="C6" s="10">
        <f>SUMIFS(Concentrado!D$2:D$199,Concentrado!$A$2:$A$199,"="&amp;$A6,Concentrado!$B$2:$B$199, "=Hidalgo")</f>
        <v>3264</v>
      </c>
      <c r="D6" s="10">
        <f>SUMIFS(Concentrado!E$2:E$199,Concentrado!$A$2:$A$199,"="&amp;$A6,Concentrado!$B$2:$B$199, "=Hidalgo")</f>
        <v>2935</v>
      </c>
      <c r="E6" s="10">
        <f>SUMIFS(Concentrado!F$2:F$199,Concentrado!$A$2:$A$199,"="&amp;$A6,Concentrado!$B$2:$B$199, "=Hidalgo")</f>
        <v>3216</v>
      </c>
      <c r="F6" s="10">
        <f>SUMIFS(Concentrado!G$2:G$199,Concentrado!$A$2:$A$199,"="&amp;$A6,Concentrado!$B$2:$B$199, "=Hidalgo")</f>
        <v>14685</v>
      </c>
      <c r="G6" s="10">
        <f>SUMIFS(Concentrado!H$2:H$199,Concentrado!$A$2:$A$199,"="&amp;$A6,Concentrado!$B$2:$B$199, "=Hidalgo")</f>
        <v>19362</v>
      </c>
      <c r="H6" s="10">
        <f>SUMIFS(Concentrado!I$2:I$199,Concentrado!$A$2:$A$199,"="&amp;$A6,Concentrado!$B$2:$B$199, "=Hidalgo")</f>
        <v>17500</v>
      </c>
      <c r="I6" s="10">
        <f>SUMIFS(Concentrado!J$2:J$199,Concentrado!$A$2:$A$199,"="&amp;$A6,Concentrado!$B$2:$B$199, "=Hidalgo")</f>
        <v>12280</v>
      </c>
      <c r="J6" s="10">
        <f>SUMIFS(Concentrado!K$2:K$199,Concentrado!$A$2:$A$199,"="&amp;$A6,Concentrado!$B$2:$B$199, "=Hidalgo")</f>
        <v>8935</v>
      </c>
      <c r="K6" s="10">
        <f>SUMIFS(Concentrado!L$2:L$199,Concentrado!$A$2:$A$199,"="&amp;$A6,Concentrado!$B$2:$B$199, "=Hidalgo")</f>
        <v>7209</v>
      </c>
      <c r="L6" s="10">
        <f>SUMIFS(Concentrado!M$2:M$199,Concentrado!$A$2:$A$199,"="&amp;$A6,Concentrado!$B$2:$B$199, "=Hidalgo")</f>
        <v>6802</v>
      </c>
      <c r="M6" s="10">
        <f>SUMIFS(Concentrado!N$2:N$199,Concentrado!$A$2:$A$199,"="&amp;$A6,Concentrado!$B$2:$B$199, "=Hidalgo")</f>
        <v>5708</v>
      </c>
      <c r="N6" s="10">
        <f>SUMIFS(Concentrado!O$2:O$199,Concentrado!$A$2:$A$199,"="&amp;$A6,Concentrado!$B$2:$B$199, "=Hidalgo")</f>
        <v>5208</v>
      </c>
      <c r="O6" s="10">
        <f>SUMIFS(Concentrado!P$2:P$199,Concentrado!$A$2:$A$199,"="&amp;$A6,Concentrado!$B$2:$B$199, "=Hidalgo")</f>
        <v>4693</v>
      </c>
      <c r="P6" s="10">
        <f>SUMIFS(Concentrado!Q$2:Q$199,Concentrado!$A$2:$A$199,"="&amp;$A6,Concentrado!$B$2:$B$199, "=Hidalgo")</f>
        <v>3916</v>
      </c>
      <c r="Q6" s="10">
        <f>SUMIFS(Concentrado!R$2:R$199,Concentrado!$A$2:$A$199,"="&amp;$A6,Concentrado!$B$2:$B$199, "=Hidalgo")</f>
        <v>2966</v>
      </c>
      <c r="R6" s="10">
        <f>SUMIFS(Concentrado!S$2:S$199,Concentrado!$A$2:$A$199,"="&amp;$A6,Concentrado!$B$2:$B$199, "=Hidalgo")</f>
        <v>2331</v>
      </c>
      <c r="S6" s="10">
        <f>SUMIFS(Concentrado!T$2:T$199,Concentrado!$A$2:$A$199,"="&amp;$A6,Concentrado!$B$2:$B$199, "=Hidalgo")</f>
        <v>1617</v>
      </c>
      <c r="T6" s="10">
        <f>SUMIFS(Concentrado!U$2:U$199,Concentrado!$A$2:$A$199,"="&amp;$A6,Concentrado!$B$2:$B$199, "=Hidalgo")</f>
        <v>999</v>
      </c>
      <c r="U6" s="10">
        <f>SUMIFS(Concentrado!V$2:V$199,Concentrado!$A$2:$A$199,"="&amp;$A6,Concentrado!$B$2:$B$199, "=Hidalgo")</f>
        <v>429</v>
      </c>
      <c r="V6" s="10">
        <f>SUMIFS(Concentrado!W$2:W$199,Concentrado!$A$2:$A$199,"="&amp;$A6,Concentrado!$B$2:$B$199, "=Hidalgo")</f>
        <v>110</v>
      </c>
      <c r="W6" s="10">
        <f>SUMIFS(Concentrado!X$2:X$199,Concentrado!$A$2:$A$199,"="&amp;$A6,Concentrado!$B$2:$B$199, "=Hidalgo")</f>
        <v>228</v>
      </c>
      <c r="X6" s="10">
        <f>SUMIFS(Concentrado!Y$2:Y$199,Concentrado!$A$2:$A$199,"="&amp;$A6,Concentrado!$B$2:$B$199, "=Hidalgo")</f>
        <v>6</v>
      </c>
      <c r="Y6" s="10">
        <f>SUMIFS(Concentrado!Z$2:Z$199,Concentrado!$A$2:$A$199,"="&amp;$A6,Concentrado!$B$2:$B$199, "=Hidalgo")</f>
        <v>126366</v>
      </c>
    </row>
    <row r="7" spans="1:25" x14ac:dyDescent="0.25">
      <c r="A7" s="7">
        <v>2022</v>
      </c>
      <c r="B7" s="10">
        <f>SUMIFS(Concentrado!C$2:C$199,Concentrado!$A$2:$A$199,"="&amp;$A7,Concentrado!$B$2:$B$199, "=Hidalgo")</f>
        <v>2917</v>
      </c>
      <c r="C7" s="10">
        <f>SUMIFS(Concentrado!D$2:D$199,Concentrado!$A$2:$A$199,"="&amp;$A7,Concentrado!$B$2:$B$199, "=Hidalgo")</f>
        <v>5447</v>
      </c>
      <c r="D7" s="10">
        <f>SUMIFS(Concentrado!E$2:E$199,Concentrado!$A$2:$A$199,"="&amp;$A7,Concentrado!$B$2:$B$199, "=Hidalgo")</f>
        <v>4711</v>
      </c>
      <c r="E7" s="10">
        <f>SUMIFS(Concentrado!F$2:F$199,Concentrado!$A$2:$A$199,"="&amp;$A7,Concentrado!$B$2:$B$199, "=Hidalgo")</f>
        <v>5046</v>
      </c>
      <c r="F7" s="10">
        <f>SUMIFS(Concentrado!G$2:G$199,Concentrado!$A$2:$A$199,"="&amp;$A7,Concentrado!$B$2:$B$199, "=Hidalgo")</f>
        <v>14932</v>
      </c>
      <c r="G7" s="10">
        <f>SUMIFS(Concentrado!H$2:H$199,Concentrado!$A$2:$A$199,"="&amp;$A7,Concentrado!$B$2:$B$199, "=Hidalgo")</f>
        <v>19604</v>
      </c>
      <c r="H7" s="10">
        <f>SUMIFS(Concentrado!I$2:I$199,Concentrado!$A$2:$A$199,"="&amp;$A7,Concentrado!$B$2:$B$199, "=Hidalgo")</f>
        <v>16244</v>
      </c>
      <c r="I7" s="10">
        <f>SUMIFS(Concentrado!J$2:J$199,Concentrado!$A$2:$A$199,"="&amp;$A7,Concentrado!$B$2:$B$199, "=Hidalgo")</f>
        <v>11596</v>
      </c>
      <c r="J7" s="10">
        <f>SUMIFS(Concentrado!K$2:K$199,Concentrado!$A$2:$A$199,"="&amp;$A7,Concentrado!$B$2:$B$199, "=Hidalgo")</f>
        <v>8161</v>
      </c>
      <c r="K7" s="10">
        <f>SUMIFS(Concentrado!L$2:L$199,Concentrado!$A$2:$A$199,"="&amp;$A7,Concentrado!$B$2:$B$199, "=Hidalgo")</f>
        <v>6093</v>
      </c>
      <c r="L7" s="10">
        <f>SUMIFS(Concentrado!M$2:M$199,Concentrado!$A$2:$A$199,"="&amp;$A7,Concentrado!$B$2:$B$199, "=Hidalgo")</f>
        <v>5618</v>
      </c>
      <c r="M7" s="10">
        <f>SUMIFS(Concentrado!N$2:N$199,Concentrado!$A$2:$A$199,"="&amp;$A7,Concentrado!$B$2:$B$199, "=Hidalgo")</f>
        <v>5163</v>
      </c>
      <c r="N7" s="10">
        <f>SUMIFS(Concentrado!O$2:O$199,Concentrado!$A$2:$A$199,"="&amp;$A7,Concentrado!$B$2:$B$199, "=Hidalgo")</f>
        <v>4289</v>
      </c>
      <c r="O7" s="10">
        <f>SUMIFS(Concentrado!P$2:P$199,Concentrado!$A$2:$A$199,"="&amp;$A7,Concentrado!$B$2:$B$199, "=Hidalgo")</f>
        <v>3778</v>
      </c>
      <c r="P7" s="10">
        <f>SUMIFS(Concentrado!Q$2:Q$199,Concentrado!$A$2:$A$199,"="&amp;$A7,Concentrado!$B$2:$B$199, "=Hidalgo")</f>
        <v>3383</v>
      </c>
      <c r="Q7" s="10">
        <f>SUMIFS(Concentrado!R$2:R$199,Concentrado!$A$2:$A$199,"="&amp;$A7,Concentrado!$B$2:$B$199, "=Hidalgo")</f>
        <v>2753</v>
      </c>
      <c r="R7" s="10">
        <f>SUMIFS(Concentrado!S$2:S$199,Concentrado!$A$2:$A$199,"="&amp;$A7,Concentrado!$B$2:$B$199, "=Hidalgo")</f>
        <v>2049</v>
      </c>
      <c r="S7" s="10">
        <f>SUMIFS(Concentrado!T$2:T$199,Concentrado!$A$2:$A$199,"="&amp;$A7,Concentrado!$B$2:$B$199, "=Hidalgo")</f>
        <v>1642</v>
      </c>
      <c r="T7" s="10">
        <f>SUMIFS(Concentrado!U$2:U$199,Concentrado!$A$2:$A$199,"="&amp;$A7,Concentrado!$B$2:$B$199, "=Hidalgo")</f>
        <v>942</v>
      </c>
      <c r="U7" s="10">
        <f>SUMIFS(Concentrado!V$2:V$199,Concentrado!$A$2:$A$199,"="&amp;$A7,Concentrado!$B$2:$B$199, "=Hidalgo")</f>
        <v>440</v>
      </c>
      <c r="V7" s="10">
        <f>SUMIFS(Concentrado!W$2:W$199,Concentrado!$A$2:$A$199,"="&amp;$A7,Concentrado!$B$2:$B$199, "=Hidalgo")</f>
        <v>132</v>
      </c>
      <c r="W7" s="10">
        <f>SUMIFS(Concentrado!X$2:X$199,Concentrado!$A$2:$A$199,"="&amp;$A7,Concentrado!$B$2:$B$199, "=Hidalgo")</f>
        <v>29</v>
      </c>
      <c r="X7" s="10">
        <f>SUMIFS(Concentrado!Y$2:Y$199,Concentrado!$A$2:$A$199,"="&amp;$A7,Concentrado!$B$2:$B$199, "=Hidalgo")</f>
        <v>9</v>
      </c>
      <c r="Y7" s="10">
        <f>SUMIFS(Concentrado!Z$2:Z$199,Concentrado!$A$2:$A$199,"="&amp;$A7,Concentrado!$B$2:$B$199, "=Hidalgo")</f>
        <v>124978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"=Jalisco")</f>
        <v>15156</v>
      </c>
      <c r="C2" s="10">
        <f>SUMIFS(Concentrado!D$2:D$199,Concentrado!$A$2:$A$199,"="&amp;$A2,Concentrado!$B$2:$B$199, "=Jalisco")</f>
        <v>49113</v>
      </c>
      <c r="D2" s="10">
        <f>SUMIFS(Concentrado!E$2:E$199,Concentrado!$A$2:$A$199,"="&amp;$A2,Concentrado!$B$2:$B$199, "=Jalisco")</f>
        <v>32479</v>
      </c>
      <c r="E2" s="10">
        <f>SUMIFS(Concentrado!F$2:F$199,Concentrado!$A$2:$A$199,"="&amp;$A2,Concentrado!$B$2:$B$199, "=Jalisco")</f>
        <v>25704</v>
      </c>
      <c r="F2" s="10">
        <f>SUMIFS(Concentrado!G$2:G$199,Concentrado!$A$2:$A$199,"="&amp;$A2,Concentrado!$B$2:$B$199, "=Jalisco")</f>
        <v>75518</v>
      </c>
      <c r="G2" s="10">
        <f>SUMIFS(Concentrado!H$2:H$199,Concentrado!$A$2:$A$199,"="&amp;$A2,Concentrado!$B$2:$B$199, "=Jalisco")</f>
        <v>75899</v>
      </c>
      <c r="H2" s="10">
        <f>SUMIFS(Concentrado!I$2:I$199,Concentrado!$A$2:$A$199,"="&amp;$A2,Concentrado!$B$2:$B$199, "=Jalisco")</f>
        <v>54320</v>
      </c>
      <c r="I2" s="10">
        <f>SUMIFS(Concentrado!J$2:J$199,Concentrado!$A$2:$A$199,"="&amp;$A2,Concentrado!$B$2:$B$199, "=Jalisco")</f>
        <v>38097</v>
      </c>
      <c r="J2" s="10">
        <f>SUMIFS(Concentrado!K$2:K$199,Concentrado!$A$2:$A$199,"="&amp;$A2,Concentrado!$B$2:$B$199, "=Jalisco")</f>
        <v>28440</v>
      </c>
      <c r="K2" s="10">
        <f>SUMIFS(Concentrado!L$2:L$199,Concentrado!$A$2:$A$199,"="&amp;$A2,Concentrado!$B$2:$B$199, "=Jalisco")</f>
        <v>23835</v>
      </c>
      <c r="L2" s="10">
        <f>SUMIFS(Concentrado!M$2:M$199,Concentrado!$A$2:$A$199,"="&amp;$A2,Concentrado!$B$2:$B$199, "=Jalisco")</f>
        <v>20578</v>
      </c>
      <c r="M2" s="10">
        <f>SUMIFS(Concentrado!N$2:N$199,Concentrado!$A$2:$A$199,"="&amp;$A2,Concentrado!$B$2:$B$199, "=Jalisco")</f>
        <v>18432</v>
      </c>
      <c r="N2" s="10">
        <f>SUMIFS(Concentrado!O$2:O$199,Concentrado!$A$2:$A$199,"="&amp;$A2,Concentrado!$B$2:$B$199, "=Jalisco")</f>
        <v>15238</v>
      </c>
      <c r="O2" s="10">
        <f>SUMIFS(Concentrado!P$2:P$199,Concentrado!$A$2:$A$199,"="&amp;$A2,Concentrado!$B$2:$B$199, "=Jalisco")</f>
        <v>13357</v>
      </c>
      <c r="P2" s="10">
        <f>SUMIFS(Concentrado!Q$2:Q$199,Concentrado!$A$2:$A$199,"="&amp;$A2,Concentrado!$B$2:$B$199, "=Jalisco")</f>
        <v>11789</v>
      </c>
      <c r="Q2" s="10">
        <f>SUMIFS(Concentrado!R$2:R$199,Concentrado!$A$2:$A$199,"="&amp;$A2,Concentrado!$B$2:$B$199, "=Jalisco")</f>
        <v>10725</v>
      </c>
      <c r="R2" s="10">
        <f>SUMIFS(Concentrado!S$2:S$199,Concentrado!$A$2:$A$199,"="&amp;$A2,Concentrado!$B$2:$B$199, "=Jalisco")</f>
        <v>9185</v>
      </c>
      <c r="S2" s="10">
        <f>SUMIFS(Concentrado!T$2:T$199,Concentrado!$A$2:$A$199,"="&amp;$A2,Concentrado!$B$2:$B$199, "=Jalisco")</f>
        <v>7043</v>
      </c>
      <c r="T2" s="10">
        <f>SUMIFS(Concentrado!U$2:U$199,Concentrado!$A$2:$A$199,"="&amp;$A2,Concentrado!$B$2:$B$199, "=Jalisco")</f>
        <v>4709</v>
      </c>
      <c r="U2" s="10">
        <f>SUMIFS(Concentrado!V$2:V$199,Concentrado!$A$2:$A$199,"="&amp;$A2,Concentrado!$B$2:$B$199, "=Jalisco")</f>
        <v>2307</v>
      </c>
      <c r="V2" s="10">
        <f>SUMIFS(Concentrado!W$2:W$199,Concentrado!$A$2:$A$199,"="&amp;$A2,Concentrado!$B$2:$B$199, "=Jalisco")</f>
        <v>895</v>
      </c>
      <c r="W2" s="10">
        <f>SUMIFS(Concentrado!X$2:X$199,Concentrado!$A$2:$A$199,"="&amp;$A2,Concentrado!$B$2:$B$199, "=Jalisco")</f>
        <v>157</v>
      </c>
      <c r="X2" s="10">
        <f>SUMIFS(Concentrado!Y$2:Y$199,Concentrado!$A$2:$A$199,"="&amp;$A2,Concentrado!$B$2:$B$199, "=Jalisco")</f>
        <v>98</v>
      </c>
      <c r="Y2" s="10">
        <f>SUMIFS(Concentrado!Z$2:Z$199,Concentrado!$A$2:$A$199,"="&amp;$A2,Concentrado!$B$2:$B$199, "=Jalisco")</f>
        <v>533074</v>
      </c>
    </row>
    <row r="3" spans="1:25" x14ac:dyDescent="0.25">
      <c r="A3" s="7">
        <v>2018</v>
      </c>
      <c r="B3" s="10">
        <f>SUMIFS(Concentrado!C$2:C$199,Concentrado!$A$2:$A$199,"="&amp;$A3,Concentrado!$B$2:$B$199, "=Jalisco")</f>
        <v>17940</v>
      </c>
      <c r="C3" s="10">
        <f>SUMIFS(Concentrado!D$2:D$199,Concentrado!$A$2:$A$199,"="&amp;$A3,Concentrado!$B$2:$B$199, "=Jalisco")</f>
        <v>40155</v>
      </c>
      <c r="D3" s="10">
        <f>SUMIFS(Concentrado!E$2:E$199,Concentrado!$A$2:$A$199,"="&amp;$A3,Concentrado!$B$2:$B$199, "=Jalisco")</f>
        <v>29415</v>
      </c>
      <c r="E3" s="10">
        <f>SUMIFS(Concentrado!F$2:F$199,Concentrado!$A$2:$A$199,"="&amp;$A3,Concentrado!$B$2:$B$199, "=Jalisco")</f>
        <v>23729</v>
      </c>
      <c r="F3" s="10">
        <f>SUMIFS(Concentrado!G$2:G$199,Concentrado!$A$2:$A$199,"="&amp;$A3,Concentrado!$B$2:$B$199, "=Jalisco")</f>
        <v>70734</v>
      </c>
      <c r="G3" s="10">
        <f>SUMIFS(Concentrado!H$2:H$199,Concentrado!$A$2:$A$199,"="&amp;$A3,Concentrado!$B$2:$B$199, "=Jalisco")</f>
        <v>69976</v>
      </c>
      <c r="H3" s="10">
        <f>SUMIFS(Concentrado!I$2:I$199,Concentrado!$A$2:$A$199,"="&amp;$A3,Concentrado!$B$2:$B$199, "=Jalisco")</f>
        <v>50643</v>
      </c>
      <c r="I3" s="10">
        <f>SUMIFS(Concentrado!J$2:J$199,Concentrado!$A$2:$A$199,"="&amp;$A3,Concentrado!$B$2:$B$199, "=Jalisco")</f>
        <v>35982</v>
      </c>
      <c r="J3" s="10">
        <f>SUMIFS(Concentrado!K$2:K$199,Concentrado!$A$2:$A$199,"="&amp;$A3,Concentrado!$B$2:$B$199, "=Jalisco")</f>
        <v>27616</v>
      </c>
      <c r="K3" s="10">
        <f>SUMIFS(Concentrado!L$2:L$199,Concentrado!$A$2:$A$199,"="&amp;$A3,Concentrado!$B$2:$B$199, "=Jalisco")</f>
        <v>22542</v>
      </c>
      <c r="L3" s="10">
        <f>SUMIFS(Concentrado!M$2:M$199,Concentrado!$A$2:$A$199,"="&amp;$A3,Concentrado!$B$2:$B$199, "=Jalisco")</f>
        <v>20060</v>
      </c>
      <c r="M3" s="10">
        <f>SUMIFS(Concentrado!N$2:N$199,Concentrado!$A$2:$A$199,"="&amp;$A3,Concentrado!$B$2:$B$199, "=Jalisco")</f>
        <v>17885</v>
      </c>
      <c r="N3" s="10">
        <f>SUMIFS(Concentrado!O$2:O$199,Concentrado!$A$2:$A$199,"="&amp;$A3,Concentrado!$B$2:$B$199, "=Jalisco")</f>
        <v>15307</v>
      </c>
      <c r="O3" s="10">
        <f>SUMIFS(Concentrado!P$2:P$199,Concentrado!$A$2:$A$199,"="&amp;$A3,Concentrado!$B$2:$B$199, "=Jalisco")</f>
        <v>13258</v>
      </c>
      <c r="P3" s="10">
        <f>SUMIFS(Concentrado!Q$2:Q$199,Concentrado!$A$2:$A$199,"="&amp;$A3,Concentrado!$B$2:$B$199, "=Jalisco")</f>
        <v>11727</v>
      </c>
      <c r="Q3" s="10">
        <f>SUMIFS(Concentrado!R$2:R$199,Concentrado!$A$2:$A$199,"="&amp;$A3,Concentrado!$B$2:$B$199, "=Jalisco")</f>
        <v>10581</v>
      </c>
      <c r="R3" s="10">
        <f>SUMIFS(Concentrado!S$2:S$199,Concentrado!$A$2:$A$199,"="&amp;$A3,Concentrado!$B$2:$B$199, "=Jalisco")</f>
        <v>8871</v>
      </c>
      <c r="S3" s="10">
        <f>SUMIFS(Concentrado!T$2:T$199,Concentrado!$A$2:$A$199,"="&amp;$A3,Concentrado!$B$2:$B$199, "=Jalisco")</f>
        <v>6829</v>
      </c>
      <c r="T3" s="10">
        <f>SUMIFS(Concentrado!U$2:U$199,Concentrado!$A$2:$A$199,"="&amp;$A3,Concentrado!$B$2:$B$199, "=Jalisco")</f>
        <v>4741</v>
      </c>
      <c r="U3" s="10">
        <f>SUMIFS(Concentrado!V$2:V$199,Concentrado!$A$2:$A$199,"="&amp;$A3,Concentrado!$B$2:$B$199, "=Jalisco")</f>
        <v>2204</v>
      </c>
      <c r="V3" s="10">
        <f>SUMIFS(Concentrado!W$2:W$199,Concentrado!$A$2:$A$199,"="&amp;$A3,Concentrado!$B$2:$B$199, "=Jalisco")</f>
        <v>766</v>
      </c>
      <c r="W3" s="10">
        <f>SUMIFS(Concentrado!X$2:X$199,Concentrado!$A$2:$A$199,"="&amp;$A3,Concentrado!$B$2:$B$199, "=Jalisco")</f>
        <v>278</v>
      </c>
      <c r="X3" s="10">
        <f>SUMIFS(Concentrado!Y$2:Y$199,Concentrado!$A$2:$A$199,"="&amp;$A3,Concentrado!$B$2:$B$199, "=Jalisco")</f>
        <v>60</v>
      </c>
      <c r="Y3" s="10">
        <f>SUMIFS(Concentrado!Z$2:Z$199,Concentrado!$A$2:$A$199,"="&amp;$A3,Concentrado!$B$2:$B$199, "=Jalisco")</f>
        <v>501299</v>
      </c>
    </row>
    <row r="4" spans="1:25" x14ac:dyDescent="0.25">
      <c r="A4" s="7">
        <v>2019</v>
      </c>
      <c r="B4" s="10">
        <f>SUMIFS(Concentrado!C$2:C$199,Concentrado!$A$2:$A$199,"="&amp;$A4,Concentrado!$B$2:$B$199, "=Jalisco")</f>
        <v>19633</v>
      </c>
      <c r="C4" s="10">
        <f>SUMIFS(Concentrado!D$2:D$199,Concentrado!$A$2:$A$199,"="&amp;$A4,Concentrado!$B$2:$B$199, "=Jalisco")</f>
        <v>59221</v>
      </c>
      <c r="D4" s="10">
        <f>SUMIFS(Concentrado!E$2:E$199,Concentrado!$A$2:$A$199,"="&amp;$A4,Concentrado!$B$2:$B$199, "=Jalisco")</f>
        <v>41418</v>
      </c>
      <c r="E4" s="10">
        <f>SUMIFS(Concentrado!F$2:F$199,Concentrado!$A$2:$A$199,"="&amp;$A4,Concentrado!$B$2:$B$199, "=Jalisco")</f>
        <v>33424</v>
      </c>
      <c r="F4" s="10">
        <f>SUMIFS(Concentrado!G$2:G$199,Concentrado!$A$2:$A$199,"="&amp;$A4,Concentrado!$B$2:$B$199, "=Jalisco")</f>
        <v>73095</v>
      </c>
      <c r="G4" s="10">
        <f>SUMIFS(Concentrado!H$2:H$199,Concentrado!$A$2:$A$199,"="&amp;$A4,Concentrado!$B$2:$B$199, "=Jalisco")</f>
        <v>71082</v>
      </c>
      <c r="H4" s="10">
        <f>SUMIFS(Concentrado!I$2:I$199,Concentrado!$A$2:$A$199,"="&amp;$A4,Concentrado!$B$2:$B$199, "=Jalisco")</f>
        <v>53299</v>
      </c>
      <c r="I4" s="10">
        <f>SUMIFS(Concentrado!J$2:J$199,Concentrado!$A$2:$A$199,"="&amp;$A4,Concentrado!$B$2:$B$199, "=Jalisco")</f>
        <v>38592</v>
      </c>
      <c r="J4" s="10">
        <f>SUMIFS(Concentrado!K$2:K$199,Concentrado!$A$2:$A$199,"="&amp;$A4,Concentrado!$B$2:$B$199, "=Jalisco")</f>
        <v>29897</v>
      </c>
      <c r="K4" s="10">
        <f>SUMIFS(Concentrado!L$2:L$199,Concentrado!$A$2:$A$199,"="&amp;$A4,Concentrado!$B$2:$B$199, "=Jalisco")</f>
        <v>24811</v>
      </c>
      <c r="L4" s="10">
        <f>SUMIFS(Concentrado!M$2:M$199,Concentrado!$A$2:$A$199,"="&amp;$A4,Concentrado!$B$2:$B$199, "=Jalisco")</f>
        <v>22657</v>
      </c>
      <c r="M4" s="10">
        <f>SUMIFS(Concentrado!N$2:N$199,Concentrado!$A$2:$A$199,"="&amp;$A4,Concentrado!$B$2:$B$199, "=Jalisco")</f>
        <v>20331</v>
      </c>
      <c r="N4" s="10">
        <f>SUMIFS(Concentrado!O$2:O$199,Concentrado!$A$2:$A$199,"="&amp;$A4,Concentrado!$B$2:$B$199, "=Jalisco")</f>
        <v>16848</v>
      </c>
      <c r="O4" s="10">
        <f>SUMIFS(Concentrado!P$2:P$199,Concentrado!$A$2:$A$199,"="&amp;$A4,Concentrado!$B$2:$B$199, "=Jalisco")</f>
        <v>15099</v>
      </c>
      <c r="P4" s="10">
        <f>SUMIFS(Concentrado!Q$2:Q$199,Concentrado!$A$2:$A$199,"="&amp;$A4,Concentrado!$B$2:$B$199, "=Jalisco")</f>
        <v>13056</v>
      </c>
      <c r="Q4" s="10">
        <f>SUMIFS(Concentrado!R$2:R$199,Concentrado!$A$2:$A$199,"="&amp;$A4,Concentrado!$B$2:$B$199, "=Jalisco")</f>
        <v>11404</v>
      </c>
      <c r="R4" s="10">
        <f>SUMIFS(Concentrado!S$2:S$199,Concentrado!$A$2:$A$199,"="&amp;$A4,Concentrado!$B$2:$B$199, "=Jalisco")</f>
        <v>9851</v>
      </c>
      <c r="S4" s="10">
        <f>SUMIFS(Concentrado!T$2:T$199,Concentrado!$A$2:$A$199,"="&amp;$A4,Concentrado!$B$2:$B$199, "=Jalisco")</f>
        <v>7797</v>
      </c>
      <c r="T4" s="10">
        <f>SUMIFS(Concentrado!U$2:U$199,Concentrado!$A$2:$A$199,"="&amp;$A4,Concentrado!$B$2:$B$199, "=Jalisco")</f>
        <v>5234</v>
      </c>
      <c r="U4" s="10">
        <f>SUMIFS(Concentrado!V$2:V$199,Concentrado!$A$2:$A$199,"="&amp;$A4,Concentrado!$B$2:$B$199, "=Jalisco")</f>
        <v>2174</v>
      </c>
      <c r="V4" s="10">
        <f>SUMIFS(Concentrado!W$2:W$199,Concentrado!$A$2:$A$199,"="&amp;$A4,Concentrado!$B$2:$B$199, "=Jalisco")</f>
        <v>799</v>
      </c>
      <c r="W4" s="10">
        <f>SUMIFS(Concentrado!X$2:X$199,Concentrado!$A$2:$A$199,"="&amp;$A4,Concentrado!$B$2:$B$199, "=Jalisco")</f>
        <v>154</v>
      </c>
      <c r="X4" s="10">
        <f>SUMIFS(Concentrado!Y$2:Y$199,Concentrado!$A$2:$A$199,"="&amp;$A4,Concentrado!$B$2:$B$199, "=Jalisco")</f>
        <v>74</v>
      </c>
      <c r="Y4" s="10">
        <f>SUMIFS(Concentrado!Z$2:Z$199,Concentrado!$A$2:$A$199,"="&amp;$A4,Concentrado!$B$2:$B$199, "=Jalisco")</f>
        <v>569950</v>
      </c>
    </row>
    <row r="5" spans="1:25" x14ac:dyDescent="0.25">
      <c r="A5" s="7">
        <v>2020</v>
      </c>
      <c r="B5" s="10">
        <f>SUMIFS(Concentrado!C$2:C$199,Concentrado!$A$2:$A$199,"="&amp;$A5,Concentrado!$B$2:$B$199, "=Jalisco")</f>
        <v>6293</v>
      </c>
      <c r="C5" s="10">
        <f>SUMIFS(Concentrado!D$2:D$199,Concentrado!$A$2:$A$199,"="&amp;$A5,Concentrado!$B$2:$B$199, "=Jalisco")</f>
        <v>22749</v>
      </c>
      <c r="D5" s="10">
        <f>SUMIFS(Concentrado!E$2:E$199,Concentrado!$A$2:$A$199,"="&amp;$A5,Concentrado!$B$2:$B$199, "=Jalisco")</f>
        <v>18114</v>
      </c>
      <c r="E5" s="10">
        <f>SUMIFS(Concentrado!F$2:F$199,Concentrado!$A$2:$A$199,"="&amp;$A5,Concentrado!$B$2:$B$199, "=Jalisco")</f>
        <v>15754</v>
      </c>
      <c r="F5" s="10">
        <f>SUMIFS(Concentrado!G$2:G$199,Concentrado!$A$2:$A$199,"="&amp;$A5,Concentrado!$B$2:$B$199, "=Jalisco")</f>
        <v>49883</v>
      </c>
      <c r="G5" s="10">
        <f>SUMIFS(Concentrado!H$2:H$199,Concentrado!$A$2:$A$199,"="&amp;$A5,Concentrado!$B$2:$B$199, "=Jalisco")</f>
        <v>53125</v>
      </c>
      <c r="H5" s="10">
        <f>SUMIFS(Concentrado!I$2:I$199,Concentrado!$A$2:$A$199,"="&amp;$A5,Concentrado!$B$2:$B$199, "=Jalisco")</f>
        <v>39721</v>
      </c>
      <c r="I5" s="10">
        <f>SUMIFS(Concentrado!J$2:J$199,Concentrado!$A$2:$A$199,"="&amp;$A5,Concentrado!$B$2:$B$199, "=Jalisco")</f>
        <v>27927</v>
      </c>
      <c r="J5" s="10">
        <f>SUMIFS(Concentrado!K$2:K$199,Concentrado!$A$2:$A$199,"="&amp;$A5,Concentrado!$B$2:$B$199, "=Jalisco")</f>
        <v>20602</v>
      </c>
      <c r="K5" s="10">
        <f>SUMIFS(Concentrado!L$2:L$199,Concentrado!$A$2:$A$199,"="&amp;$A5,Concentrado!$B$2:$B$199, "=Jalisco")</f>
        <v>16029</v>
      </c>
      <c r="L5" s="10">
        <f>SUMIFS(Concentrado!M$2:M$199,Concentrado!$A$2:$A$199,"="&amp;$A5,Concentrado!$B$2:$B$199, "=Jalisco")</f>
        <v>14863</v>
      </c>
      <c r="M5" s="10">
        <f>SUMIFS(Concentrado!N$2:N$199,Concentrado!$A$2:$A$199,"="&amp;$A5,Concentrado!$B$2:$B$199, "=Jalisco")</f>
        <v>12865</v>
      </c>
      <c r="N5" s="10">
        <f>SUMIFS(Concentrado!O$2:O$199,Concentrado!$A$2:$A$199,"="&amp;$A5,Concentrado!$B$2:$B$199, "=Jalisco")</f>
        <v>11043</v>
      </c>
      <c r="O5" s="10">
        <f>SUMIFS(Concentrado!P$2:P$199,Concentrado!$A$2:$A$199,"="&amp;$A5,Concentrado!$B$2:$B$199, "=Jalisco")</f>
        <v>9404</v>
      </c>
      <c r="P5" s="10">
        <f>SUMIFS(Concentrado!Q$2:Q$199,Concentrado!$A$2:$A$199,"="&amp;$A5,Concentrado!$B$2:$B$199, "=Jalisco")</f>
        <v>7799</v>
      </c>
      <c r="Q5" s="10">
        <f>SUMIFS(Concentrado!R$2:R$199,Concentrado!$A$2:$A$199,"="&amp;$A5,Concentrado!$B$2:$B$199, "=Jalisco")</f>
        <v>6684</v>
      </c>
      <c r="R5" s="10">
        <f>SUMIFS(Concentrado!S$2:S$199,Concentrado!$A$2:$A$199,"="&amp;$A5,Concentrado!$B$2:$B$199, "=Jalisco")</f>
        <v>5567</v>
      </c>
      <c r="S5" s="10">
        <f>SUMIFS(Concentrado!T$2:T$199,Concentrado!$A$2:$A$199,"="&amp;$A5,Concentrado!$B$2:$B$199, "=Jalisco")</f>
        <v>4059</v>
      </c>
      <c r="T5" s="10">
        <f>SUMIFS(Concentrado!U$2:U$199,Concentrado!$A$2:$A$199,"="&amp;$A5,Concentrado!$B$2:$B$199, "=Jalisco")</f>
        <v>2533</v>
      </c>
      <c r="U5" s="10">
        <f>SUMIFS(Concentrado!V$2:V$199,Concentrado!$A$2:$A$199,"="&amp;$A5,Concentrado!$B$2:$B$199, "=Jalisco")</f>
        <v>1188</v>
      </c>
      <c r="V5" s="10">
        <f>SUMIFS(Concentrado!W$2:W$199,Concentrado!$A$2:$A$199,"="&amp;$A5,Concentrado!$B$2:$B$199, "=Jalisco")</f>
        <v>353</v>
      </c>
      <c r="W5" s="10">
        <f>SUMIFS(Concentrado!X$2:X$199,Concentrado!$A$2:$A$199,"="&amp;$A5,Concentrado!$B$2:$B$199, "=Jalisco")</f>
        <v>283</v>
      </c>
      <c r="X5" s="10">
        <f>SUMIFS(Concentrado!Y$2:Y$199,Concentrado!$A$2:$A$199,"="&amp;$A5,Concentrado!$B$2:$B$199, "=Jalisco")</f>
        <v>50</v>
      </c>
      <c r="Y5" s="10">
        <f>SUMIFS(Concentrado!Z$2:Z$199,Concentrado!$A$2:$A$199,"="&amp;$A5,Concentrado!$B$2:$B$199, "=Jalisco")</f>
        <v>346888</v>
      </c>
    </row>
    <row r="6" spans="1:25" x14ac:dyDescent="0.25">
      <c r="A6" s="7">
        <v>2021</v>
      </c>
      <c r="B6" s="10">
        <f>SUMIFS(Concentrado!C$2:C$199,Concentrado!$A$2:$A$199,"="&amp;$A6,Concentrado!$B$2:$B$199, "=Jalisco")</f>
        <v>7195</v>
      </c>
      <c r="C6" s="10">
        <f>SUMIFS(Concentrado!D$2:D$199,Concentrado!$A$2:$A$199,"="&amp;$A6,Concentrado!$B$2:$B$199, "=Jalisco")</f>
        <v>17116</v>
      </c>
      <c r="D6" s="10">
        <f>SUMIFS(Concentrado!E$2:E$199,Concentrado!$A$2:$A$199,"="&amp;$A6,Concentrado!$B$2:$B$199, "=Jalisco")</f>
        <v>12747</v>
      </c>
      <c r="E6" s="10">
        <f>SUMIFS(Concentrado!F$2:F$199,Concentrado!$A$2:$A$199,"="&amp;$A6,Concentrado!$B$2:$B$199, "=Jalisco")</f>
        <v>12655</v>
      </c>
      <c r="F6" s="10">
        <f>SUMIFS(Concentrado!G$2:G$199,Concentrado!$A$2:$A$199,"="&amp;$A6,Concentrado!$B$2:$B$199, "=Jalisco")</f>
        <v>45305</v>
      </c>
      <c r="G6" s="10">
        <f>SUMIFS(Concentrado!H$2:H$199,Concentrado!$A$2:$A$199,"="&amp;$A6,Concentrado!$B$2:$B$199, "=Jalisco")</f>
        <v>47003</v>
      </c>
      <c r="H6" s="10">
        <f>SUMIFS(Concentrado!I$2:I$199,Concentrado!$A$2:$A$199,"="&amp;$A6,Concentrado!$B$2:$B$199, "=Jalisco")</f>
        <v>33794</v>
      </c>
      <c r="I6" s="10">
        <f>SUMIFS(Concentrado!J$2:J$199,Concentrado!$A$2:$A$199,"="&amp;$A6,Concentrado!$B$2:$B$199, "=Jalisco")</f>
        <v>24113</v>
      </c>
      <c r="J6" s="10">
        <f>SUMIFS(Concentrado!K$2:K$199,Concentrado!$A$2:$A$199,"="&amp;$A6,Concentrado!$B$2:$B$199, "=Jalisco")</f>
        <v>17812</v>
      </c>
      <c r="K6" s="10">
        <f>SUMIFS(Concentrado!L$2:L$199,Concentrado!$A$2:$A$199,"="&amp;$A6,Concentrado!$B$2:$B$199, "=Jalisco")</f>
        <v>13516</v>
      </c>
      <c r="L6" s="10">
        <f>SUMIFS(Concentrado!M$2:M$199,Concentrado!$A$2:$A$199,"="&amp;$A6,Concentrado!$B$2:$B$199, "=Jalisco")</f>
        <v>12648</v>
      </c>
      <c r="M6" s="10">
        <f>SUMIFS(Concentrado!N$2:N$199,Concentrado!$A$2:$A$199,"="&amp;$A6,Concentrado!$B$2:$B$199, "=Jalisco")</f>
        <v>11018</v>
      </c>
      <c r="N6" s="10">
        <f>SUMIFS(Concentrado!O$2:O$199,Concentrado!$A$2:$A$199,"="&amp;$A6,Concentrado!$B$2:$B$199, "=Jalisco")</f>
        <v>9301</v>
      </c>
      <c r="O6" s="10">
        <f>SUMIFS(Concentrado!P$2:P$199,Concentrado!$A$2:$A$199,"="&amp;$A6,Concentrado!$B$2:$B$199, "=Jalisco")</f>
        <v>8427</v>
      </c>
      <c r="P6" s="10">
        <f>SUMIFS(Concentrado!Q$2:Q$199,Concentrado!$A$2:$A$199,"="&amp;$A6,Concentrado!$B$2:$B$199, "=Jalisco")</f>
        <v>6865</v>
      </c>
      <c r="Q6" s="10">
        <f>SUMIFS(Concentrado!R$2:R$199,Concentrado!$A$2:$A$199,"="&amp;$A6,Concentrado!$B$2:$B$199, "=Jalisco")</f>
        <v>5736</v>
      </c>
      <c r="R6" s="10">
        <f>SUMIFS(Concentrado!S$2:S$199,Concentrado!$A$2:$A$199,"="&amp;$A6,Concentrado!$B$2:$B$199, "=Jalisco")</f>
        <v>4570</v>
      </c>
      <c r="S6" s="10">
        <f>SUMIFS(Concentrado!T$2:T$199,Concentrado!$A$2:$A$199,"="&amp;$A6,Concentrado!$B$2:$B$199, "=Jalisco")</f>
        <v>3384</v>
      </c>
      <c r="T6" s="10">
        <f>SUMIFS(Concentrado!U$2:U$199,Concentrado!$A$2:$A$199,"="&amp;$A6,Concentrado!$B$2:$B$199, "=Jalisco")</f>
        <v>2072</v>
      </c>
      <c r="U6" s="10">
        <f>SUMIFS(Concentrado!V$2:V$199,Concentrado!$A$2:$A$199,"="&amp;$A6,Concentrado!$B$2:$B$199, "=Jalisco")</f>
        <v>884</v>
      </c>
      <c r="V6" s="10">
        <f>SUMIFS(Concentrado!W$2:W$199,Concentrado!$A$2:$A$199,"="&amp;$A6,Concentrado!$B$2:$B$199, "=Jalisco")</f>
        <v>294</v>
      </c>
      <c r="W6" s="10">
        <f>SUMIFS(Concentrado!X$2:X$199,Concentrado!$A$2:$A$199,"="&amp;$A6,Concentrado!$B$2:$B$199, "=Jalisco")</f>
        <v>240</v>
      </c>
      <c r="X6" s="10">
        <f>SUMIFS(Concentrado!Y$2:Y$199,Concentrado!$A$2:$A$199,"="&amp;$A6,Concentrado!$B$2:$B$199, "=Jalisco")</f>
        <v>52</v>
      </c>
      <c r="Y6" s="10">
        <f>SUMIFS(Concentrado!Z$2:Z$199,Concentrado!$A$2:$A$199,"="&amp;$A6,Concentrado!$B$2:$B$199, "=Jalisco")</f>
        <v>296747</v>
      </c>
    </row>
    <row r="7" spans="1:25" x14ac:dyDescent="0.25">
      <c r="A7" s="7">
        <v>2022</v>
      </c>
      <c r="B7" s="10">
        <f>SUMIFS(Concentrado!C$2:C$199,Concentrado!$A$2:$A$199,"="&amp;$A7,Concentrado!$B$2:$B$199, "=Jalisco")</f>
        <v>14473</v>
      </c>
      <c r="C7" s="10">
        <f>SUMIFS(Concentrado!D$2:D$199,Concentrado!$A$2:$A$199,"="&amp;$A7,Concentrado!$B$2:$B$199, "=Jalisco")</f>
        <v>29325</v>
      </c>
      <c r="D7" s="10">
        <f>SUMIFS(Concentrado!E$2:E$199,Concentrado!$A$2:$A$199,"="&amp;$A7,Concentrado!$B$2:$B$199, "=Jalisco")</f>
        <v>22328</v>
      </c>
      <c r="E7" s="10">
        <f>SUMIFS(Concentrado!F$2:F$199,Concentrado!$A$2:$A$199,"="&amp;$A7,Concentrado!$B$2:$B$199, "=Jalisco")</f>
        <v>20846</v>
      </c>
      <c r="F7" s="10">
        <f>SUMIFS(Concentrado!G$2:G$199,Concentrado!$A$2:$A$199,"="&amp;$A7,Concentrado!$B$2:$B$199, "=Jalisco")</f>
        <v>54954</v>
      </c>
      <c r="G7" s="10">
        <f>SUMIFS(Concentrado!H$2:H$199,Concentrado!$A$2:$A$199,"="&amp;$A7,Concentrado!$B$2:$B$199, "=Jalisco")</f>
        <v>57324</v>
      </c>
      <c r="H7" s="10">
        <f>SUMIFS(Concentrado!I$2:I$199,Concentrado!$A$2:$A$199,"="&amp;$A7,Concentrado!$B$2:$B$199, "=Jalisco")</f>
        <v>40836</v>
      </c>
      <c r="I7" s="10">
        <f>SUMIFS(Concentrado!J$2:J$199,Concentrado!$A$2:$A$199,"="&amp;$A7,Concentrado!$B$2:$B$199, "=Jalisco")</f>
        <v>30225</v>
      </c>
      <c r="J7" s="10">
        <f>SUMIFS(Concentrado!K$2:K$199,Concentrado!$A$2:$A$199,"="&amp;$A7,Concentrado!$B$2:$B$199, "=Jalisco")</f>
        <v>22824</v>
      </c>
      <c r="K7" s="10">
        <f>SUMIFS(Concentrado!L$2:L$199,Concentrado!$A$2:$A$199,"="&amp;$A7,Concentrado!$B$2:$B$199, "=Jalisco")</f>
        <v>18255</v>
      </c>
      <c r="L7" s="10">
        <f>SUMIFS(Concentrado!M$2:M$199,Concentrado!$A$2:$A$199,"="&amp;$A7,Concentrado!$B$2:$B$199, "=Jalisco")</f>
        <v>16425</v>
      </c>
      <c r="M7" s="10">
        <f>SUMIFS(Concentrado!N$2:N$199,Concentrado!$A$2:$A$199,"="&amp;$A7,Concentrado!$B$2:$B$199, "=Jalisco")</f>
        <v>15519</v>
      </c>
      <c r="N7" s="10">
        <f>SUMIFS(Concentrado!O$2:O$199,Concentrado!$A$2:$A$199,"="&amp;$A7,Concentrado!$B$2:$B$199, "=Jalisco")</f>
        <v>13110</v>
      </c>
      <c r="O7" s="10">
        <f>SUMIFS(Concentrado!P$2:P$199,Concentrado!$A$2:$A$199,"="&amp;$A7,Concentrado!$B$2:$B$199, "=Jalisco")</f>
        <v>11310</v>
      </c>
      <c r="P7" s="10">
        <f>SUMIFS(Concentrado!Q$2:Q$199,Concentrado!$A$2:$A$199,"="&amp;$A7,Concentrado!$B$2:$B$199, "=Jalisco")</f>
        <v>9691</v>
      </c>
      <c r="Q7" s="10">
        <f>SUMIFS(Concentrado!R$2:R$199,Concentrado!$A$2:$A$199,"="&amp;$A7,Concentrado!$B$2:$B$199, "=Jalisco")</f>
        <v>8197</v>
      </c>
      <c r="R7" s="10">
        <f>SUMIFS(Concentrado!S$2:S$199,Concentrado!$A$2:$A$199,"="&amp;$A7,Concentrado!$B$2:$B$199, "=Jalisco")</f>
        <v>6800</v>
      </c>
      <c r="S7" s="10">
        <f>SUMIFS(Concentrado!T$2:T$199,Concentrado!$A$2:$A$199,"="&amp;$A7,Concentrado!$B$2:$B$199, "=Jalisco")</f>
        <v>5024</v>
      </c>
      <c r="T7" s="10">
        <f>SUMIFS(Concentrado!U$2:U$199,Concentrado!$A$2:$A$199,"="&amp;$A7,Concentrado!$B$2:$B$199, "=Jalisco")</f>
        <v>3032</v>
      </c>
      <c r="U7" s="10">
        <f>SUMIFS(Concentrado!V$2:V$199,Concentrado!$A$2:$A$199,"="&amp;$A7,Concentrado!$B$2:$B$199, "=Jalisco")</f>
        <v>1446</v>
      </c>
      <c r="V7" s="10">
        <f>SUMIFS(Concentrado!W$2:W$199,Concentrado!$A$2:$A$199,"="&amp;$A7,Concentrado!$B$2:$B$199, "=Jalisco")</f>
        <v>387</v>
      </c>
      <c r="W7" s="10">
        <f>SUMIFS(Concentrado!X$2:X$199,Concentrado!$A$2:$A$199,"="&amp;$A7,Concentrado!$B$2:$B$199, "=Jalisco")</f>
        <v>214</v>
      </c>
      <c r="X7" s="10">
        <f>SUMIFS(Concentrado!Y$2:Y$199,Concentrado!$A$2:$A$199,"="&amp;$A7,Concentrado!$B$2:$B$199, "=Jalisco")</f>
        <v>84</v>
      </c>
      <c r="Y7" s="10">
        <f>SUMIFS(Concentrado!Z$2:Z$199,Concentrado!$A$2:$A$199,"="&amp;$A7,Concentrado!$B$2:$B$199, "=Jalisco")</f>
        <v>402629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"=México")</f>
        <v>48246</v>
      </c>
      <c r="C2" s="10">
        <f>SUMIFS(Concentrado!D$2:D$199,Concentrado!$A$2:$A$199,"="&amp;$A2,Concentrado!$B$2:$B$199, "=México")</f>
        <v>93588</v>
      </c>
      <c r="D2" s="10">
        <f>SUMIFS(Concentrado!E$2:E$199,Concentrado!$A$2:$A$199,"="&amp;$A2,Concentrado!$B$2:$B$199, "=México")</f>
        <v>67891</v>
      </c>
      <c r="E2" s="10">
        <f>SUMIFS(Concentrado!F$2:F$199,Concentrado!$A$2:$A$199,"="&amp;$A2,Concentrado!$B$2:$B$199, "=México")</f>
        <v>53517</v>
      </c>
      <c r="F2" s="10">
        <f>SUMIFS(Concentrado!G$2:G$199,Concentrado!$A$2:$A$199,"="&amp;$A2,Concentrado!$B$2:$B$199, "=México")</f>
        <v>152394</v>
      </c>
      <c r="G2" s="10">
        <f>SUMIFS(Concentrado!H$2:H$199,Concentrado!$A$2:$A$199,"="&amp;$A2,Concentrado!$B$2:$B$199, "=México")</f>
        <v>180253</v>
      </c>
      <c r="H2" s="10">
        <f>SUMIFS(Concentrado!I$2:I$199,Concentrado!$A$2:$A$199,"="&amp;$A2,Concentrado!$B$2:$B$199, "=México")</f>
        <v>130402</v>
      </c>
      <c r="I2" s="10">
        <f>SUMIFS(Concentrado!J$2:J$199,Concentrado!$A$2:$A$199,"="&amp;$A2,Concentrado!$B$2:$B$199, "=México")</f>
        <v>84571</v>
      </c>
      <c r="J2" s="10">
        <f>SUMIFS(Concentrado!K$2:K$199,Concentrado!$A$2:$A$199,"="&amp;$A2,Concentrado!$B$2:$B$199, "=México")</f>
        <v>61217</v>
      </c>
      <c r="K2" s="10">
        <f>SUMIFS(Concentrado!L$2:L$199,Concentrado!$A$2:$A$199,"="&amp;$A2,Concentrado!$B$2:$B$199, "=México")</f>
        <v>48318</v>
      </c>
      <c r="L2" s="10">
        <f>SUMIFS(Concentrado!M$2:M$199,Concentrado!$A$2:$A$199,"="&amp;$A2,Concentrado!$B$2:$B$199, "=México")</f>
        <v>40155</v>
      </c>
      <c r="M2" s="10">
        <f>SUMIFS(Concentrado!N$2:N$199,Concentrado!$A$2:$A$199,"="&amp;$A2,Concentrado!$B$2:$B$199, "=México")</f>
        <v>37779</v>
      </c>
      <c r="N2" s="10">
        <f>SUMIFS(Concentrado!O$2:O$199,Concentrado!$A$2:$A$199,"="&amp;$A2,Concentrado!$B$2:$B$199, "=México")</f>
        <v>30875</v>
      </c>
      <c r="O2" s="10">
        <f>SUMIFS(Concentrado!P$2:P$199,Concentrado!$A$2:$A$199,"="&amp;$A2,Concentrado!$B$2:$B$199, "=México")</f>
        <v>25077</v>
      </c>
      <c r="P2" s="10">
        <f>SUMIFS(Concentrado!Q$2:Q$199,Concentrado!$A$2:$A$199,"="&amp;$A2,Concentrado!$B$2:$B$199, "=México")</f>
        <v>20413</v>
      </c>
      <c r="Q2" s="10">
        <f>SUMIFS(Concentrado!R$2:R$199,Concentrado!$A$2:$A$199,"="&amp;$A2,Concentrado!$B$2:$B$199, "=México")</f>
        <v>16079</v>
      </c>
      <c r="R2" s="10">
        <f>SUMIFS(Concentrado!S$2:S$199,Concentrado!$A$2:$A$199,"="&amp;$A2,Concentrado!$B$2:$B$199, "=México")</f>
        <v>12901</v>
      </c>
      <c r="S2" s="10">
        <f>SUMIFS(Concentrado!T$2:T$199,Concentrado!$A$2:$A$199,"="&amp;$A2,Concentrado!$B$2:$B$199, "=México")</f>
        <v>9926</v>
      </c>
      <c r="T2" s="10">
        <f>SUMIFS(Concentrado!U$2:U$199,Concentrado!$A$2:$A$199,"="&amp;$A2,Concentrado!$B$2:$B$199, "=México")</f>
        <v>6508</v>
      </c>
      <c r="U2" s="10">
        <f>SUMIFS(Concentrado!V$2:V$199,Concentrado!$A$2:$A$199,"="&amp;$A2,Concentrado!$B$2:$B$199, "=México")</f>
        <v>2755</v>
      </c>
      <c r="V2" s="10">
        <f>SUMIFS(Concentrado!W$2:W$199,Concentrado!$A$2:$A$199,"="&amp;$A2,Concentrado!$B$2:$B$199, "=México")</f>
        <v>973</v>
      </c>
      <c r="W2" s="10">
        <f>SUMIFS(Concentrado!X$2:X$199,Concentrado!$A$2:$A$199,"="&amp;$A2,Concentrado!$B$2:$B$199, "=México")</f>
        <v>144</v>
      </c>
      <c r="X2" s="10">
        <f>SUMIFS(Concentrado!Y$2:Y$199,Concentrado!$A$2:$A$199,"="&amp;$A2,Concentrado!$B$2:$B$199, "=México")</f>
        <v>53</v>
      </c>
      <c r="Y2" s="10">
        <f>SUMIFS(Concentrado!Z$2:Z$199,Concentrado!$A$2:$A$199,"="&amp;$A2,Concentrado!$B$2:$B$199, "=México")</f>
        <v>1124035</v>
      </c>
    </row>
    <row r="3" spans="1:25" x14ac:dyDescent="0.25">
      <c r="A3" s="7">
        <v>2018</v>
      </c>
      <c r="B3" s="10">
        <f>SUMIFS(Concentrado!C$2:C$199,Concentrado!$A$2:$A$199,"="&amp;$A3,Concentrado!$B$2:$B$199, "=México")</f>
        <v>41607</v>
      </c>
      <c r="C3" s="10">
        <f>SUMIFS(Concentrado!D$2:D$199,Concentrado!$A$2:$A$199,"="&amp;$A3,Concentrado!$B$2:$B$199, "=México")</f>
        <v>79247</v>
      </c>
      <c r="D3" s="10">
        <f>SUMIFS(Concentrado!E$2:E$199,Concentrado!$A$2:$A$199,"="&amp;$A3,Concentrado!$B$2:$B$199, "=México")</f>
        <v>56969</v>
      </c>
      <c r="E3" s="10">
        <f>SUMIFS(Concentrado!F$2:F$199,Concentrado!$A$2:$A$199,"="&amp;$A3,Concentrado!$B$2:$B$199, "=México")</f>
        <v>47515</v>
      </c>
      <c r="F3" s="10">
        <f>SUMIFS(Concentrado!G$2:G$199,Concentrado!$A$2:$A$199,"="&amp;$A3,Concentrado!$B$2:$B$199, "=México")</f>
        <v>144536</v>
      </c>
      <c r="G3" s="10">
        <f>SUMIFS(Concentrado!H$2:H$199,Concentrado!$A$2:$A$199,"="&amp;$A3,Concentrado!$B$2:$B$199, "=México")</f>
        <v>167023</v>
      </c>
      <c r="H3" s="10">
        <f>SUMIFS(Concentrado!I$2:I$199,Concentrado!$A$2:$A$199,"="&amp;$A3,Concentrado!$B$2:$B$199, "=México")</f>
        <v>127102</v>
      </c>
      <c r="I3" s="10">
        <f>SUMIFS(Concentrado!J$2:J$199,Concentrado!$A$2:$A$199,"="&amp;$A3,Concentrado!$B$2:$B$199, "=México")</f>
        <v>81474</v>
      </c>
      <c r="J3" s="10">
        <f>SUMIFS(Concentrado!K$2:K$199,Concentrado!$A$2:$A$199,"="&amp;$A3,Concentrado!$B$2:$B$199, "=México")</f>
        <v>57964</v>
      </c>
      <c r="K3" s="10">
        <f>SUMIFS(Concentrado!L$2:L$199,Concentrado!$A$2:$A$199,"="&amp;$A3,Concentrado!$B$2:$B$199, "=México")</f>
        <v>46001</v>
      </c>
      <c r="L3" s="10">
        <f>SUMIFS(Concentrado!M$2:M$199,Concentrado!$A$2:$A$199,"="&amp;$A3,Concentrado!$B$2:$B$199, "=México")</f>
        <v>39786</v>
      </c>
      <c r="M3" s="10">
        <f>SUMIFS(Concentrado!N$2:N$199,Concentrado!$A$2:$A$199,"="&amp;$A3,Concentrado!$B$2:$B$199, "=México")</f>
        <v>35946</v>
      </c>
      <c r="N3" s="10">
        <f>SUMIFS(Concentrado!O$2:O$199,Concentrado!$A$2:$A$199,"="&amp;$A3,Concentrado!$B$2:$B$199, "=México")</f>
        <v>30114</v>
      </c>
      <c r="O3" s="10">
        <f>SUMIFS(Concentrado!P$2:P$199,Concentrado!$A$2:$A$199,"="&amp;$A3,Concentrado!$B$2:$B$199, "=México")</f>
        <v>24774</v>
      </c>
      <c r="P3" s="10">
        <f>SUMIFS(Concentrado!Q$2:Q$199,Concentrado!$A$2:$A$199,"="&amp;$A3,Concentrado!$B$2:$B$199, "=México")</f>
        <v>20003</v>
      </c>
      <c r="Q3" s="10">
        <f>SUMIFS(Concentrado!R$2:R$199,Concentrado!$A$2:$A$199,"="&amp;$A3,Concentrado!$B$2:$B$199, "=México")</f>
        <v>16263</v>
      </c>
      <c r="R3" s="10">
        <f>SUMIFS(Concentrado!S$2:S$199,Concentrado!$A$2:$A$199,"="&amp;$A3,Concentrado!$B$2:$B$199, "=México")</f>
        <v>13133</v>
      </c>
      <c r="S3" s="10">
        <f>SUMIFS(Concentrado!T$2:T$199,Concentrado!$A$2:$A$199,"="&amp;$A3,Concentrado!$B$2:$B$199, "=México")</f>
        <v>9473</v>
      </c>
      <c r="T3" s="10">
        <f>SUMIFS(Concentrado!U$2:U$199,Concentrado!$A$2:$A$199,"="&amp;$A3,Concentrado!$B$2:$B$199, "=México")</f>
        <v>6438</v>
      </c>
      <c r="U3" s="10">
        <f>SUMIFS(Concentrado!V$2:V$199,Concentrado!$A$2:$A$199,"="&amp;$A3,Concentrado!$B$2:$B$199, "=México")</f>
        <v>2714</v>
      </c>
      <c r="V3" s="10">
        <f>SUMIFS(Concentrado!W$2:W$199,Concentrado!$A$2:$A$199,"="&amp;$A3,Concentrado!$B$2:$B$199, "=México")</f>
        <v>1021</v>
      </c>
      <c r="W3" s="10">
        <f>SUMIFS(Concentrado!X$2:X$199,Concentrado!$A$2:$A$199,"="&amp;$A3,Concentrado!$B$2:$B$199, "=México")</f>
        <v>164</v>
      </c>
      <c r="X3" s="10">
        <f>SUMIFS(Concentrado!Y$2:Y$199,Concentrado!$A$2:$A$199,"="&amp;$A3,Concentrado!$B$2:$B$199, "=México")</f>
        <v>352</v>
      </c>
      <c r="Y3" s="10">
        <f>SUMIFS(Concentrado!Z$2:Z$199,Concentrado!$A$2:$A$199,"="&amp;$A3,Concentrado!$B$2:$B$199, "=México")</f>
        <v>1049619</v>
      </c>
    </row>
    <row r="4" spans="1:25" x14ac:dyDescent="0.25">
      <c r="A4" s="7">
        <v>2019</v>
      </c>
      <c r="B4" s="10">
        <f>SUMIFS(Concentrado!C$2:C$199,Concentrado!$A$2:$A$199,"="&amp;$A4,Concentrado!$B$2:$B$199, "=México")</f>
        <v>43989</v>
      </c>
      <c r="C4" s="10">
        <f>SUMIFS(Concentrado!D$2:D$199,Concentrado!$A$2:$A$199,"="&amp;$A4,Concentrado!$B$2:$B$199, "=México")</f>
        <v>81759</v>
      </c>
      <c r="D4" s="10">
        <f>SUMIFS(Concentrado!E$2:E$199,Concentrado!$A$2:$A$199,"="&amp;$A4,Concentrado!$B$2:$B$199, "=México")</f>
        <v>58273</v>
      </c>
      <c r="E4" s="10">
        <f>SUMIFS(Concentrado!F$2:F$199,Concentrado!$A$2:$A$199,"="&amp;$A4,Concentrado!$B$2:$B$199, "=México")</f>
        <v>46852</v>
      </c>
      <c r="F4" s="10">
        <f>SUMIFS(Concentrado!G$2:G$199,Concentrado!$A$2:$A$199,"="&amp;$A4,Concentrado!$B$2:$B$199, "=México")</f>
        <v>134392</v>
      </c>
      <c r="G4" s="10">
        <f>SUMIFS(Concentrado!H$2:H$199,Concentrado!$A$2:$A$199,"="&amp;$A4,Concentrado!$B$2:$B$199, "=México")</f>
        <v>153939</v>
      </c>
      <c r="H4" s="10">
        <f>SUMIFS(Concentrado!I$2:I$199,Concentrado!$A$2:$A$199,"="&amp;$A4,Concentrado!$B$2:$B$199, "=México")</f>
        <v>125008</v>
      </c>
      <c r="I4" s="10">
        <f>SUMIFS(Concentrado!J$2:J$199,Concentrado!$A$2:$A$199,"="&amp;$A4,Concentrado!$B$2:$B$199, "=México")</f>
        <v>80072</v>
      </c>
      <c r="J4" s="10">
        <f>SUMIFS(Concentrado!K$2:K$199,Concentrado!$A$2:$A$199,"="&amp;$A4,Concentrado!$B$2:$B$199, "=México")</f>
        <v>58443</v>
      </c>
      <c r="K4" s="10">
        <f>SUMIFS(Concentrado!L$2:L$199,Concentrado!$A$2:$A$199,"="&amp;$A4,Concentrado!$B$2:$B$199, "=México")</f>
        <v>45016</v>
      </c>
      <c r="L4" s="10">
        <f>SUMIFS(Concentrado!M$2:M$199,Concentrado!$A$2:$A$199,"="&amp;$A4,Concentrado!$B$2:$B$199, "=México")</f>
        <v>40328</v>
      </c>
      <c r="M4" s="10">
        <f>SUMIFS(Concentrado!N$2:N$199,Concentrado!$A$2:$A$199,"="&amp;$A4,Concentrado!$B$2:$B$199, "=México")</f>
        <v>36077</v>
      </c>
      <c r="N4" s="10">
        <f>SUMIFS(Concentrado!O$2:O$199,Concentrado!$A$2:$A$199,"="&amp;$A4,Concentrado!$B$2:$B$199, "=México")</f>
        <v>30976</v>
      </c>
      <c r="O4" s="10">
        <f>SUMIFS(Concentrado!P$2:P$199,Concentrado!$A$2:$A$199,"="&amp;$A4,Concentrado!$B$2:$B$199, "=México")</f>
        <v>24965</v>
      </c>
      <c r="P4" s="10">
        <f>SUMIFS(Concentrado!Q$2:Q$199,Concentrado!$A$2:$A$199,"="&amp;$A4,Concentrado!$B$2:$B$199, "=México")</f>
        <v>20307</v>
      </c>
      <c r="Q4" s="10">
        <f>SUMIFS(Concentrado!R$2:R$199,Concentrado!$A$2:$A$199,"="&amp;$A4,Concentrado!$B$2:$B$199, "=México")</f>
        <v>16286</v>
      </c>
      <c r="R4" s="10">
        <f>SUMIFS(Concentrado!S$2:S$199,Concentrado!$A$2:$A$199,"="&amp;$A4,Concentrado!$B$2:$B$199, "=México")</f>
        <v>13605</v>
      </c>
      <c r="S4" s="10">
        <f>SUMIFS(Concentrado!T$2:T$199,Concentrado!$A$2:$A$199,"="&amp;$A4,Concentrado!$B$2:$B$199, "=México")</f>
        <v>9880</v>
      </c>
      <c r="T4" s="10">
        <f>SUMIFS(Concentrado!U$2:U$199,Concentrado!$A$2:$A$199,"="&amp;$A4,Concentrado!$B$2:$B$199, "=México")</f>
        <v>6717</v>
      </c>
      <c r="U4" s="10">
        <f>SUMIFS(Concentrado!V$2:V$199,Concentrado!$A$2:$A$199,"="&amp;$A4,Concentrado!$B$2:$B$199, "=México")</f>
        <v>2652</v>
      </c>
      <c r="V4" s="10">
        <f>SUMIFS(Concentrado!W$2:W$199,Concentrado!$A$2:$A$199,"="&amp;$A4,Concentrado!$B$2:$B$199, "=México")</f>
        <v>994</v>
      </c>
      <c r="W4" s="10">
        <f>SUMIFS(Concentrado!X$2:X$199,Concentrado!$A$2:$A$199,"="&amp;$A4,Concentrado!$B$2:$B$199, "=México")</f>
        <v>170</v>
      </c>
      <c r="X4" s="10">
        <f>SUMIFS(Concentrado!Y$2:Y$199,Concentrado!$A$2:$A$199,"="&amp;$A4,Concentrado!$B$2:$B$199, "=México")</f>
        <v>426</v>
      </c>
      <c r="Y4" s="10">
        <f>SUMIFS(Concentrado!Z$2:Z$199,Concentrado!$A$2:$A$199,"="&amp;$A4,Concentrado!$B$2:$B$199, "=México")</f>
        <v>1031126</v>
      </c>
    </row>
    <row r="5" spans="1:25" x14ac:dyDescent="0.25">
      <c r="A5" s="7">
        <v>2020</v>
      </c>
      <c r="B5" s="10">
        <f>SUMIFS(Concentrado!C$2:C$199,Concentrado!$A$2:$A$199,"="&amp;$A5,Concentrado!$B$2:$B$199, "=México")</f>
        <v>16925</v>
      </c>
      <c r="C5" s="10">
        <f>SUMIFS(Concentrado!D$2:D$199,Concentrado!$A$2:$A$199,"="&amp;$A5,Concentrado!$B$2:$B$199, "=México")</f>
        <v>26245</v>
      </c>
      <c r="D5" s="10">
        <f>SUMIFS(Concentrado!E$2:E$199,Concentrado!$A$2:$A$199,"="&amp;$A5,Concentrado!$B$2:$B$199, "=México")</f>
        <v>20634</v>
      </c>
      <c r="E5" s="10">
        <f>SUMIFS(Concentrado!F$2:F$199,Concentrado!$A$2:$A$199,"="&amp;$A5,Concentrado!$B$2:$B$199, "=México")</f>
        <v>19911</v>
      </c>
      <c r="F5" s="10">
        <f>SUMIFS(Concentrado!G$2:G$199,Concentrado!$A$2:$A$199,"="&amp;$A5,Concentrado!$B$2:$B$199, "=México")</f>
        <v>85725</v>
      </c>
      <c r="G5" s="10">
        <f>SUMIFS(Concentrado!H$2:H$199,Concentrado!$A$2:$A$199,"="&amp;$A5,Concentrado!$B$2:$B$199, "=México")</f>
        <v>102624</v>
      </c>
      <c r="H5" s="10">
        <f>SUMIFS(Concentrado!I$2:I$199,Concentrado!$A$2:$A$199,"="&amp;$A5,Concentrado!$B$2:$B$199, "=México")</f>
        <v>84555</v>
      </c>
      <c r="I5" s="10">
        <f>SUMIFS(Concentrado!J$2:J$199,Concentrado!$A$2:$A$199,"="&amp;$A5,Concentrado!$B$2:$B$199, "=México")</f>
        <v>53704</v>
      </c>
      <c r="J5" s="10">
        <f>SUMIFS(Concentrado!K$2:K$199,Concentrado!$A$2:$A$199,"="&amp;$A5,Concentrado!$B$2:$B$199, "=México")</f>
        <v>37354</v>
      </c>
      <c r="K5" s="10">
        <f>SUMIFS(Concentrado!L$2:L$199,Concentrado!$A$2:$A$199,"="&amp;$A5,Concentrado!$B$2:$B$199, "=México")</f>
        <v>27046</v>
      </c>
      <c r="L5" s="10">
        <f>SUMIFS(Concentrado!M$2:M$199,Concentrado!$A$2:$A$199,"="&amp;$A5,Concentrado!$B$2:$B$199, "=México")</f>
        <v>24725</v>
      </c>
      <c r="M5" s="10">
        <f>SUMIFS(Concentrado!N$2:N$199,Concentrado!$A$2:$A$199,"="&amp;$A5,Concentrado!$B$2:$B$199, "=México")</f>
        <v>22290</v>
      </c>
      <c r="N5" s="10">
        <f>SUMIFS(Concentrado!O$2:O$199,Concentrado!$A$2:$A$199,"="&amp;$A5,Concentrado!$B$2:$B$199, "=México")</f>
        <v>18963</v>
      </c>
      <c r="O5" s="10">
        <f>SUMIFS(Concentrado!P$2:P$199,Concentrado!$A$2:$A$199,"="&amp;$A5,Concentrado!$B$2:$B$199, "=México")</f>
        <v>15281</v>
      </c>
      <c r="P5" s="10">
        <f>SUMIFS(Concentrado!Q$2:Q$199,Concentrado!$A$2:$A$199,"="&amp;$A5,Concentrado!$B$2:$B$199, "=México")</f>
        <v>11949</v>
      </c>
      <c r="Q5" s="10">
        <f>SUMIFS(Concentrado!R$2:R$199,Concentrado!$A$2:$A$199,"="&amp;$A5,Concentrado!$B$2:$B$199, "=México")</f>
        <v>9267</v>
      </c>
      <c r="R5" s="10">
        <f>SUMIFS(Concentrado!S$2:S$199,Concentrado!$A$2:$A$199,"="&amp;$A5,Concentrado!$B$2:$B$199, "=México")</f>
        <v>6978</v>
      </c>
      <c r="S5" s="10">
        <f>SUMIFS(Concentrado!T$2:T$199,Concentrado!$A$2:$A$199,"="&amp;$A5,Concentrado!$B$2:$B$199, "=México")</f>
        <v>4974</v>
      </c>
      <c r="T5" s="10">
        <f>SUMIFS(Concentrado!U$2:U$199,Concentrado!$A$2:$A$199,"="&amp;$A5,Concentrado!$B$2:$B$199, "=México")</f>
        <v>3180</v>
      </c>
      <c r="U5" s="10">
        <f>SUMIFS(Concentrado!V$2:V$199,Concentrado!$A$2:$A$199,"="&amp;$A5,Concentrado!$B$2:$B$199, "=México")</f>
        <v>1274</v>
      </c>
      <c r="V5" s="10">
        <f>SUMIFS(Concentrado!W$2:W$199,Concentrado!$A$2:$A$199,"="&amp;$A5,Concentrado!$B$2:$B$199, "=México")</f>
        <v>474</v>
      </c>
      <c r="W5" s="10">
        <f>SUMIFS(Concentrado!X$2:X$199,Concentrado!$A$2:$A$199,"="&amp;$A5,Concentrado!$B$2:$B$199, "=México")</f>
        <v>89</v>
      </c>
      <c r="X5" s="10">
        <f>SUMIFS(Concentrado!Y$2:Y$199,Concentrado!$A$2:$A$199,"="&amp;$A5,Concentrado!$B$2:$B$199, "=México")</f>
        <v>79</v>
      </c>
      <c r="Y5" s="10">
        <f>SUMIFS(Concentrado!Z$2:Z$199,Concentrado!$A$2:$A$199,"="&amp;$A5,Concentrado!$B$2:$B$199, "=México")</f>
        <v>594246</v>
      </c>
    </row>
    <row r="6" spans="1:25" x14ac:dyDescent="0.25">
      <c r="A6" s="7">
        <v>2021</v>
      </c>
      <c r="B6" s="10">
        <f>SUMIFS(Concentrado!C$2:C$199,Concentrado!$A$2:$A$199,"="&amp;$A6,Concentrado!$B$2:$B$199, "=México")</f>
        <v>16878</v>
      </c>
      <c r="C6" s="10">
        <f>SUMIFS(Concentrado!D$2:D$199,Concentrado!$A$2:$A$199,"="&amp;$A6,Concentrado!$B$2:$B$199, "=México")</f>
        <v>24028</v>
      </c>
      <c r="D6" s="10">
        <f>SUMIFS(Concentrado!E$2:E$199,Concentrado!$A$2:$A$199,"="&amp;$A6,Concentrado!$B$2:$B$199, "=México")</f>
        <v>17227</v>
      </c>
      <c r="E6" s="10">
        <f>SUMIFS(Concentrado!F$2:F$199,Concentrado!$A$2:$A$199,"="&amp;$A6,Concentrado!$B$2:$B$199, "=México")</f>
        <v>18898</v>
      </c>
      <c r="F6" s="10">
        <f>SUMIFS(Concentrado!G$2:G$199,Concentrado!$A$2:$A$199,"="&amp;$A6,Concentrado!$B$2:$B$199, "=México")</f>
        <v>84086</v>
      </c>
      <c r="G6" s="10">
        <f>SUMIFS(Concentrado!H$2:H$199,Concentrado!$A$2:$A$199,"="&amp;$A6,Concentrado!$B$2:$B$199, "=México")</f>
        <v>103859</v>
      </c>
      <c r="H6" s="10">
        <f>SUMIFS(Concentrado!I$2:I$199,Concentrado!$A$2:$A$199,"="&amp;$A6,Concentrado!$B$2:$B$199, "=México")</f>
        <v>81729</v>
      </c>
      <c r="I6" s="10">
        <f>SUMIFS(Concentrado!J$2:J$199,Concentrado!$A$2:$A$199,"="&amp;$A6,Concentrado!$B$2:$B$199, "=México")</f>
        <v>55778</v>
      </c>
      <c r="J6" s="10">
        <f>SUMIFS(Concentrado!K$2:K$199,Concentrado!$A$2:$A$199,"="&amp;$A6,Concentrado!$B$2:$B$199, "=México")</f>
        <v>38615</v>
      </c>
      <c r="K6" s="10">
        <f>SUMIFS(Concentrado!L$2:L$199,Concentrado!$A$2:$A$199,"="&amp;$A6,Concentrado!$B$2:$B$199, "=México")</f>
        <v>28433</v>
      </c>
      <c r="L6" s="10">
        <f>SUMIFS(Concentrado!M$2:M$199,Concentrado!$A$2:$A$199,"="&amp;$A6,Concentrado!$B$2:$B$199, "=México")</f>
        <v>25976</v>
      </c>
      <c r="M6" s="10">
        <f>SUMIFS(Concentrado!N$2:N$199,Concentrado!$A$2:$A$199,"="&amp;$A6,Concentrado!$B$2:$B$199, "=México")</f>
        <v>22172</v>
      </c>
      <c r="N6" s="10">
        <f>SUMIFS(Concentrado!O$2:O$199,Concentrado!$A$2:$A$199,"="&amp;$A6,Concentrado!$B$2:$B$199, "=México")</f>
        <v>18953</v>
      </c>
      <c r="O6" s="10">
        <f>SUMIFS(Concentrado!P$2:P$199,Concentrado!$A$2:$A$199,"="&amp;$A6,Concentrado!$B$2:$B$199, "=México")</f>
        <v>15568</v>
      </c>
      <c r="P6" s="10">
        <f>SUMIFS(Concentrado!Q$2:Q$199,Concentrado!$A$2:$A$199,"="&amp;$A6,Concentrado!$B$2:$B$199, "=México")</f>
        <v>11719</v>
      </c>
      <c r="Q6" s="10">
        <f>SUMIFS(Concentrado!R$2:R$199,Concentrado!$A$2:$A$199,"="&amp;$A6,Concentrado!$B$2:$B$199, "=México")</f>
        <v>9105</v>
      </c>
      <c r="R6" s="10">
        <f>SUMIFS(Concentrado!S$2:S$199,Concentrado!$A$2:$A$199,"="&amp;$A6,Concentrado!$B$2:$B$199, "=México")</f>
        <v>6754</v>
      </c>
      <c r="S6" s="10">
        <f>SUMIFS(Concentrado!T$2:T$199,Concentrado!$A$2:$A$199,"="&amp;$A6,Concentrado!$B$2:$B$199, "=México")</f>
        <v>4518</v>
      </c>
      <c r="T6" s="10">
        <f>SUMIFS(Concentrado!U$2:U$199,Concentrado!$A$2:$A$199,"="&amp;$A6,Concentrado!$B$2:$B$199, "=México")</f>
        <v>2707</v>
      </c>
      <c r="U6" s="10">
        <f>SUMIFS(Concentrado!V$2:V$199,Concentrado!$A$2:$A$199,"="&amp;$A6,Concentrado!$B$2:$B$199, "=México")</f>
        <v>1027</v>
      </c>
      <c r="V6" s="10">
        <f>SUMIFS(Concentrado!W$2:W$199,Concentrado!$A$2:$A$199,"="&amp;$A6,Concentrado!$B$2:$B$199, "=México")</f>
        <v>287</v>
      </c>
      <c r="W6" s="10">
        <f>SUMIFS(Concentrado!X$2:X$199,Concentrado!$A$2:$A$199,"="&amp;$A6,Concentrado!$B$2:$B$199, "=México")</f>
        <v>114</v>
      </c>
      <c r="X6" s="10">
        <f>SUMIFS(Concentrado!Y$2:Y$199,Concentrado!$A$2:$A$199,"="&amp;$A6,Concentrado!$B$2:$B$199, "=México")</f>
        <v>212</v>
      </c>
      <c r="Y6" s="10">
        <f>SUMIFS(Concentrado!Z$2:Z$199,Concentrado!$A$2:$A$199,"="&amp;$A6,Concentrado!$B$2:$B$199, "=México")</f>
        <v>588643</v>
      </c>
    </row>
    <row r="7" spans="1:25" x14ac:dyDescent="0.25">
      <c r="A7" s="7">
        <v>2022</v>
      </c>
      <c r="B7" s="10">
        <f>SUMIFS(Concentrado!C$2:C$199,Concentrado!$A$2:$A$199,"="&amp;$A7,Concentrado!$B$2:$B$199, "=México")</f>
        <v>30911</v>
      </c>
      <c r="C7" s="10">
        <f>SUMIFS(Concentrado!D$2:D$199,Concentrado!$A$2:$A$199,"="&amp;$A7,Concentrado!$B$2:$B$199, "=México")</f>
        <v>52010</v>
      </c>
      <c r="D7" s="10">
        <f>SUMIFS(Concentrado!E$2:E$199,Concentrado!$A$2:$A$199,"="&amp;$A7,Concentrado!$B$2:$B$199, "=México")</f>
        <v>38449</v>
      </c>
      <c r="E7" s="10">
        <f>SUMIFS(Concentrado!F$2:F$199,Concentrado!$A$2:$A$199,"="&amp;$A7,Concentrado!$B$2:$B$199, "=México")</f>
        <v>34647</v>
      </c>
      <c r="F7" s="10">
        <f>SUMIFS(Concentrado!G$2:G$199,Concentrado!$A$2:$A$199,"="&amp;$A7,Concentrado!$B$2:$B$199, "=México")</f>
        <v>105357</v>
      </c>
      <c r="G7" s="10">
        <f>SUMIFS(Concentrado!H$2:H$199,Concentrado!$A$2:$A$199,"="&amp;$A7,Concentrado!$B$2:$B$199, "=México")</f>
        <v>127989</v>
      </c>
      <c r="H7" s="10">
        <f>SUMIFS(Concentrado!I$2:I$199,Concentrado!$A$2:$A$199,"="&amp;$A7,Concentrado!$B$2:$B$199, "=México")</f>
        <v>97605</v>
      </c>
      <c r="I7" s="10">
        <f>SUMIFS(Concentrado!J$2:J$199,Concentrado!$A$2:$A$199,"="&amp;$A7,Concentrado!$B$2:$B$199, "=México")</f>
        <v>69952</v>
      </c>
      <c r="J7" s="10">
        <f>SUMIFS(Concentrado!K$2:K$199,Concentrado!$A$2:$A$199,"="&amp;$A7,Concentrado!$B$2:$B$199, "=México")</f>
        <v>47998</v>
      </c>
      <c r="K7" s="10">
        <f>SUMIFS(Concentrado!L$2:L$199,Concentrado!$A$2:$A$199,"="&amp;$A7,Concentrado!$B$2:$B$199, "=México")</f>
        <v>36459</v>
      </c>
      <c r="L7" s="10">
        <f>SUMIFS(Concentrado!M$2:M$199,Concentrado!$A$2:$A$199,"="&amp;$A7,Concentrado!$B$2:$B$199, "=México")</f>
        <v>32921</v>
      </c>
      <c r="M7" s="10">
        <f>SUMIFS(Concentrado!N$2:N$199,Concentrado!$A$2:$A$199,"="&amp;$A7,Concentrado!$B$2:$B$199, "=México")</f>
        <v>28681</v>
      </c>
      <c r="N7" s="10">
        <f>SUMIFS(Concentrado!O$2:O$199,Concentrado!$A$2:$A$199,"="&amp;$A7,Concentrado!$B$2:$B$199, "=México")</f>
        <v>24388</v>
      </c>
      <c r="O7" s="10">
        <f>SUMIFS(Concentrado!P$2:P$199,Concentrado!$A$2:$A$199,"="&amp;$A7,Concentrado!$B$2:$B$199, "=México")</f>
        <v>20669</v>
      </c>
      <c r="P7" s="10">
        <f>SUMIFS(Concentrado!Q$2:Q$199,Concentrado!$A$2:$A$199,"="&amp;$A7,Concentrado!$B$2:$B$199, "=México")</f>
        <v>16113</v>
      </c>
      <c r="Q7" s="10">
        <f>SUMIFS(Concentrado!R$2:R$199,Concentrado!$A$2:$A$199,"="&amp;$A7,Concentrado!$B$2:$B$199, "=México")</f>
        <v>12549</v>
      </c>
      <c r="R7" s="10">
        <f>SUMIFS(Concentrado!S$2:S$199,Concentrado!$A$2:$A$199,"="&amp;$A7,Concentrado!$B$2:$B$199, "=México")</f>
        <v>9555</v>
      </c>
      <c r="S7" s="10">
        <f>SUMIFS(Concentrado!T$2:T$199,Concentrado!$A$2:$A$199,"="&amp;$A7,Concentrado!$B$2:$B$199, "=México")</f>
        <v>6490</v>
      </c>
      <c r="T7" s="10">
        <f>SUMIFS(Concentrado!U$2:U$199,Concentrado!$A$2:$A$199,"="&amp;$A7,Concentrado!$B$2:$B$199, "=México")</f>
        <v>4055</v>
      </c>
      <c r="U7" s="10">
        <f>SUMIFS(Concentrado!V$2:V$199,Concentrado!$A$2:$A$199,"="&amp;$A7,Concentrado!$B$2:$B$199, "=México")</f>
        <v>1823</v>
      </c>
      <c r="V7" s="10">
        <f>SUMIFS(Concentrado!W$2:W$199,Concentrado!$A$2:$A$199,"="&amp;$A7,Concentrado!$B$2:$B$199, "=México")</f>
        <v>457</v>
      </c>
      <c r="W7" s="10">
        <f>SUMIFS(Concentrado!X$2:X$199,Concentrado!$A$2:$A$199,"="&amp;$A7,Concentrado!$B$2:$B$199, "=México")</f>
        <v>189</v>
      </c>
      <c r="X7" s="10">
        <f>SUMIFS(Concentrado!Y$2:Y$199,Concentrado!$A$2:$A$199,"="&amp;$A7,Concentrado!$B$2:$B$199, "=México")</f>
        <v>270</v>
      </c>
      <c r="Y7" s="10">
        <f>SUMIFS(Concentrado!Z$2:Z$199,Concentrado!$A$2:$A$199,"="&amp;$A7,Concentrado!$B$2:$B$199, "=México")</f>
        <v>799537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"=Michoacán")</f>
        <v>10184</v>
      </c>
      <c r="C2" s="10">
        <f>SUMIFS(Concentrado!D$2:D$199,Concentrado!$A$2:$A$199,"="&amp;$A2,Concentrado!$B$2:$B$199, "=Michoacán")</f>
        <v>24880</v>
      </c>
      <c r="D2" s="10">
        <f>SUMIFS(Concentrado!E$2:E$199,Concentrado!$A$2:$A$199,"="&amp;$A2,Concentrado!$B$2:$B$199, "=Michoacán")</f>
        <v>19068</v>
      </c>
      <c r="E2" s="10">
        <f>SUMIFS(Concentrado!F$2:F$199,Concentrado!$A$2:$A$199,"="&amp;$A2,Concentrado!$B$2:$B$199, "=Michoacán")</f>
        <v>16935</v>
      </c>
      <c r="F2" s="10">
        <f>SUMIFS(Concentrado!G$2:G$199,Concentrado!$A$2:$A$199,"="&amp;$A2,Concentrado!$B$2:$B$199, "=Michoacán")</f>
        <v>41138</v>
      </c>
      <c r="G2" s="10">
        <f>SUMIFS(Concentrado!H$2:H$199,Concentrado!$A$2:$A$199,"="&amp;$A2,Concentrado!$B$2:$B$199, "=Michoacán")</f>
        <v>43654</v>
      </c>
      <c r="H2" s="10">
        <f>SUMIFS(Concentrado!I$2:I$199,Concentrado!$A$2:$A$199,"="&amp;$A2,Concentrado!$B$2:$B$199, "=Michoacán")</f>
        <v>34459</v>
      </c>
      <c r="I2" s="10">
        <f>SUMIFS(Concentrado!J$2:J$199,Concentrado!$A$2:$A$199,"="&amp;$A2,Concentrado!$B$2:$B$199, "=Michoacán")</f>
        <v>23588</v>
      </c>
      <c r="J2" s="10">
        <f>SUMIFS(Concentrado!K$2:K$199,Concentrado!$A$2:$A$199,"="&amp;$A2,Concentrado!$B$2:$B$199, "=Michoacán")</f>
        <v>17356</v>
      </c>
      <c r="K2" s="10">
        <f>SUMIFS(Concentrado!L$2:L$199,Concentrado!$A$2:$A$199,"="&amp;$A2,Concentrado!$B$2:$B$199, "=Michoacán")</f>
        <v>14636</v>
      </c>
      <c r="L2" s="10">
        <f>SUMIFS(Concentrado!M$2:M$199,Concentrado!$A$2:$A$199,"="&amp;$A2,Concentrado!$B$2:$B$199, "=Michoacán")</f>
        <v>11763</v>
      </c>
      <c r="M2" s="10">
        <f>SUMIFS(Concentrado!N$2:N$199,Concentrado!$A$2:$A$199,"="&amp;$A2,Concentrado!$B$2:$B$199, "=Michoacán")</f>
        <v>11011</v>
      </c>
      <c r="N2" s="10">
        <f>SUMIFS(Concentrado!O$2:O$199,Concentrado!$A$2:$A$199,"="&amp;$A2,Concentrado!$B$2:$B$199, "=Michoacán")</f>
        <v>9237</v>
      </c>
      <c r="O2" s="10">
        <f>SUMIFS(Concentrado!P$2:P$199,Concentrado!$A$2:$A$199,"="&amp;$A2,Concentrado!$B$2:$B$199, "=Michoacán")</f>
        <v>8508</v>
      </c>
      <c r="P2" s="10">
        <f>SUMIFS(Concentrado!Q$2:Q$199,Concentrado!$A$2:$A$199,"="&amp;$A2,Concentrado!$B$2:$B$199, "=Michoacán")</f>
        <v>7513</v>
      </c>
      <c r="Q2" s="10">
        <f>SUMIFS(Concentrado!R$2:R$199,Concentrado!$A$2:$A$199,"="&amp;$A2,Concentrado!$B$2:$B$199, "=Michoacán")</f>
        <v>6416</v>
      </c>
      <c r="R2" s="10">
        <f>SUMIFS(Concentrado!S$2:S$199,Concentrado!$A$2:$A$199,"="&amp;$A2,Concentrado!$B$2:$B$199, "=Michoacán")</f>
        <v>5419</v>
      </c>
      <c r="S2" s="10">
        <f>SUMIFS(Concentrado!T$2:T$199,Concentrado!$A$2:$A$199,"="&amp;$A2,Concentrado!$B$2:$B$199, "=Michoacán")</f>
        <v>4139</v>
      </c>
      <c r="T2" s="10">
        <f>SUMIFS(Concentrado!U$2:U$199,Concentrado!$A$2:$A$199,"="&amp;$A2,Concentrado!$B$2:$B$199, "=Michoacán")</f>
        <v>2819</v>
      </c>
      <c r="U2" s="10">
        <f>SUMIFS(Concentrado!V$2:V$199,Concentrado!$A$2:$A$199,"="&amp;$A2,Concentrado!$B$2:$B$199, "=Michoacán")</f>
        <v>1227</v>
      </c>
      <c r="V2" s="10">
        <f>SUMIFS(Concentrado!W$2:W$199,Concentrado!$A$2:$A$199,"="&amp;$A2,Concentrado!$B$2:$B$199, "=Michoacán")</f>
        <v>478</v>
      </c>
      <c r="W2" s="10">
        <f>SUMIFS(Concentrado!X$2:X$199,Concentrado!$A$2:$A$199,"="&amp;$A2,Concentrado!$B$2:$B$199, "=Michoacán")</f>
        <v>98</v>
      </c>
      <c r="X2" s="10">
        <f>SUMIFS(Concentrado!Y$2:Y$199,Concentrado!$A$2:$A$199,"="&amp;$A2,Concentrado!$B$2:$B$199, "=Michoacán")</f>
        <v>35</v>
      </c>
      <c r="Y2" s="10">
        <f>SUMIFS(Concentrado!Z$2:Z$199,Concentrado!$A$2:$A$199,"="&amp;$A2,Concentrado!$B$2:$B$199, "=Michoacán")</f>
        <v>314561</v>
      </c>
    </row>
    <row r="3" spans="1:25" x14ac:dyDescent="0.25">
      <c r="A3" s="7">
        <v>2018</v>
      </c>
      <c r="B3" s="10">
        <f>SUMIFS(Concentrado!C$2:C$199,Concentrado!$A$2:$A$199,"="&amp;$A3,Concentrado!$B$2:$B$199, "=Michoacán")</f>
        <v>6931</v>
      </c>
      <c r="C3" s="10">
        <f>SUMIFS(Concentrado!D$2:D$199,Concentrado!$A$2:$A$199,"="&amp;$A3,Concentrado!$B$2:$B$199, "=Michoacán")</f>
        <v>16377</v>
      </c>
      <c r="D3" s="10">
        <f>SUMIFS(Concentrado!E$2:E$199,Concentrado!$A$2:$A$199,"="&amp;$A3,Concentrado!$B$2:$B$199, "=Michoacán")</f>
        <v>13198</v>
      </c>
      <c r="E3" s="10">
        <f>SUMIFS(Concentrado!F$2:F$199,Concentrado!$A$2:$A$199,"="&amp;$A3,Concentrado!$B$2:$B$199, "=Michoacán")</f>
        <v>11686</v>
      </c>
      <c r="F3" s="10">
        <f>SUMIFS(Concentrado!G$2:G$199,Concentrado!$A$2:$A$199,"="&amp;$A3,Concentrado!$B$2:$B$199, "=Michoacán")</f>
        <v>28770</v>
      </c>
      <c r="G3" s="10">
        <f>SUMIFS(Concentrado!H$2:H$199,Concentrado!$A$2:$A$199,"="&amp;$A3,Concentrado!$B$2:$B$199, "=Michoacán")</f>
        <v>28970</v>
      </c>
      <c r="H3" s="10">
        <f>SUMIFS(Concentrado!I$2:I$199,Concentrado!$A$2:$A$199,"="&amp;$A3,Concentrado!$B$2:$B$199, "=Michoacán")</f>
        <v>23659</v>
      </c>
      <c r="I3" s="10">
        <f>SUMIFS(Concentrado!J$2:J$199,Concentrado!$A$2:$A$199,"="&amp;$A3,Concentrado!$B$2:$B$199, "=Michoacán")</f>
        <v>16423</v>
      </c>
      <c r="J3" s="10">
        <f>SUMIFS(Concentrado!K$2:K$199,Concentrado!$A$2:$A$199,"="&amp;$A3,Concentrado!$B$2:$B$199, "=Michoacán")</f>
        <v>12742</v>
      </c>
      <c r="K3" s="10">
        <f>SUMIFS(Concentrado!L$2:L$199,Concentrado!$A$2:$A$199,"="&amp;$A3,Concentrado!$B$2:$B$199, "=Michoacán")</f>
        <v>10544</v>
      </c>
      <c r="L3" s="10">
        <f>SUMIFS(Concentrado!M$2:M$199,Concentrado!$A$2:$A$199,"="&amp;$A3,Concentrado!$B$2:$B$199, "=Michoacán")</f>
        <v>8825</v>
      </c>
      <c r="M3" s="10">
        <f>SUMIFS(Concentrado!N$2:N$199,Concentrado!$A$2:$A$199,"="&amp;$A3,Concentrado!$B$2:$B$199, "=Michoacán")</f>
        <v>8033</v>
      </c>
      <c r="N3" s="10">
        <f>SUMIFS(Concentrado!O$2:O$199,Concentrado!$A$2:$A$199,"="&amp;$A3,Concentrado!$B$2:$B$199, "=Michoacán")</f>
        <v>6825</v>
      </c>
      <c r="O3" s="10">
        <f>SUMIFS(Concentrado!P$2:P$199,Concentrado!$A$2:$A$199,"="&amp;$A3,Concentrado!$B$2:$B$199, "=Michoacán")</f>
        <v>5960</v>
      </c>
      <c r="P3" s="10">
        <f>SUMIFS(Concentrado!Q$2:Q$199,Concentrado!$A$2:$A$199,"="&amp;$A3,Concentrado!$B$2:$B$199, "=Michoacán")</f>
        <v>5145</v>
      </c>
      <c r="Q3" s="10">
        <f>SUMIFS(Concentrado!R$2:R$199,Concentrado!$A$2:$A$199,"="&amp;$A3,Concentrado!$B$2:$B$199, "=Michoacán")</f>
        <v>4592</v>
      </c>
      <c r="R3" s="10">
        <f>SUMIFS(Concentrado!S$2:S$199,Concentrado!$A$2:$A$199,"="&amp;$A3,Concentrado!$B$2:$B$199, "=Michoacán")</f>
        <v>3807</v>
      </c>
      <c r="S3" s="10">
        <f>SUMIFS(Concentrado!T$2:T$199,Concentrado!$A$2:$A$199,"="&amp;$A3,Concentrado!$B$2:$B$199, "=Michoacán")</f>
        <v>2975</v>
      </c>
      <c r="T3" s="10">
        <f>SUMIFS(Concentrado!U$2:U$199,Concentrado!$A$2:$A$199,"="&amp;$A3,Concentrado!$B$2:$B$199, "=Michoacán")</f>
        <v>1993</v>
      </c>
      <c r="U3" s="10">
        <f>SUMIFS(Concentrado!V$2:V$199,Concentrado!$A$2:$A$199,"="&amp;$A3,Concentrado!$B$2:$B$199, "=Michoacán")</f>
        <v>891</v>
      </c>
      <c r="V3" s="10">
        <f>SUMIFS(Concentrado!W$2:W$199,Concentrado!$A$2:$A$199,"="&amp;$A3,Concentrado!$B$2:$B$199, "=Michoacán")</f>
        <v>297</v>
      </c>
      <c r="W3" s="10">
        <f>SUMIFS(Concentrado!X$2:X$199,Concentrado!$A$2:$A$199,"="&amp;$A3,Concentrado!$B$2:$B$199, "=Michoacán")</f>
        <v>376</v>
      </c>
      <c r="X3" s="10">
        <f>SUMIFS(Concentrado!Y$2:Y$199,Concentrado!$A$2:$A$199,"="&amp;$A3,Concentrado!$B$2:$B$199, "=Michoacán")</f>
        <v>275</v>
      </c>
      <c r="Y3" s="10">
        <f>SUMIFS(Concentrado!Z$2:Z$199,Concentrado!$A$2:$A$199,"="&amp;$A3,Concentrado!$B$2:$B$199, "=Michoacán")</f>
        <v>219294</v>
      </c>
    </row>
    <row r="4" spans="1:25" x14ac:dyDescent="0.25">
      <c r="A4" s="7">
        <v>2019</v>
      </c>
      <c r="B4" s="10">
        <f>SUMIFS(Concentrado!C$2:C$199,Concentrado!$A$2:$A$199,"="&amp;$A4,Concentrado!$B$2:$B$199, "=Michoacán")</f>
        <v>9644</v>
      </c>
      <c r="C4" s="10">
        <f>SUMIFS(Concentrado!D$2:D$199,Concentrado!$A$2:$A$199,"="&amp;$A4,Concentrado!$B$2:$B$199, "=Michoacán")</f>
        <v>18726</v>
      </c>
      <c r="D4" s="10">
        <f>SUMIFS(Concentrado!E$2:E$199,Concentrado!$A$2:$A$199,"="&amp;$A4,Concentrado!$B$2:$B$199, "=Michoacán")</f>
        <v>15148</v>
      </c>
      <c r="E4" s="10">
        <f>SUMIFS(Concentrado!F$2:F$199,Concentrado!$A$2:$A$199,"="&amp;$A4,Concentrado!$B$2:$B$199, "=Michoacán")</f>
        <v>13152</v>
      </c>
      <c r="F4" s="10">
        <f>SUMIFS(Concentrado!G$2:G$199,Concentrado!$A$2:$A$199,"="&amp;$A4,Concentrado!$B$2:$B$199, "=Michoacán")</f>
        <v>29744</v>
      </c>
      <c r="G4" s="10">
        <f>SUMIFS(Concentrado!H$2:H$199,Concentrado!$A$2:$A$199,"="&amp;$A4,Concentrado!$B$2:$B$199, "=Michoacán")</f>
        <v>29440</v>
      </c>
      <c r="H4" s="10">
        <f>SUMIFS(Concentrado!I$2:I$199,Concentrado!$A$2:$A$199,"="&amp;$A4,Concentrado!$B$2:$B$199, "=Michoacán")</f>
        <v>24741</v>
      </c>
      <c r="I4" s="10">
        <f>SUMIFS(Concentrado!J$2:J$199,Concentrado!$A$2:$A$199,"="&amp;$A4,Concentrado!$B$2:$B$199, "=Michoacán")</f>
        <v>17712</v>
      </c>
      <c r="J4" s="10">
        <f>SUMIFS(Concentrado!K$2:K$199,Concentrado!$A$2:$A$199,"="&amp;$A4,Concentrado!$B$2:$B$199, "=Michoacán")</f>
        <v>13275</v>
      </c>
      <c r="K4" s="10">
        <f>SUMIFS(Concentrado!L$2:L$199,Concentrado!$A$2:$A$199,"="&amp;$A4,Concentrado!$B$2:$B$199, "=Michoacán")</f>
        <v>10892</v>
      </c>
      <c r="L4" s="10">
        <f>SUMIFS(Concentrado!M$2:M$199,Concentrado!$A$2:$A$199,"="&amp;$A4,Concentrado!$B$2:$B$199, "=Michoacán")</f>
        <v>9490</v>
      </c>
      <c r="M4" s="10">
        <f>SUMIFS(Concentrado!N$2:N$199,Concentrado!$A$2:$A$199,"="&amp;$A4,Concentrado!$B$2:$B$199, "=Michoacán")</f>
        <v>8222</v>
      </c>
      <c r="N4" s="10">
        <f>SUMIFS(Concentrado!O$2:O$199,Concentrado!$A$2:$A$199,"="&amp;$A4,Concentrado!$B$2:$B$199, "=Michoacán")</f>
        <v>7430</v>
      </c>
      <c r="O4" s="10">
        <f>SUMIFS(Concentrado!P$2:P$199,Concentrado!$A$2:$A$199,"="&amp;$A4,Concentrado!$B$2:$B$199, "=Michoacán")</f>
        <v>6392</v>
      </c>
      <c r="P4" s="10">
        <f>SUMIFS(Concentrado!Q$2:Q$199,Concentrado!$A$2:$A$199,"="&amp;$A4,Concentrado!$B$2:$B$199, "=Michoacán")</f>
        <v>5754</v>
      </c>
      <c r="Q4" s="10">
        <f>SUMIFS(Concentrado!R$2:R$199,Concentrado!$A$2:$A$199,"="&amp;$A4,Concentrado!$B$2:$B$199, "=Michoacán")</f>
        <v>4938</v>
      </c>
      <c r="R4" s="10">
        <f>SUMIFS(Concentrado!S$2:S$199,Concentrado!$A$2:$A$199,"="&amp;$A4,Concentrado!$B$2:$B$199, "=Michoacán")</f>
        <v>4066</v>
      </c>
      <c r="S4" s="10">
        <f>SUMIFS(Concentrado!T$2:T$199,Concentrado!$A$2:$A$199,"="&amp;$A4,Concentrado!$B$2:$B$199, "=Michoacán")</f>
        <v>3138</v>
      </c>
      <c r="T4" s="10">
        <f>SUMIFS(Concentrado!U$2:U$199,Concentrado!$A$2:$A$199,"="&amp;$A4,Concentrado!$B$2:$B$199, "=Michoacán")</f>
        <v>2086</v>
      </c>
      <c r="U4" s="10">
        <f>SUMIFS(Concentrado!V$2:V$199,Concentrado!$A$2:$A$199,"="&amp;$A4,Concentrado!$B$2:$B$199, "=Michoacán")</f>
        <v>917</v>
      </c>
      <c r="V4" s="10">
        <f>SUMIFS(Concentrado!W$2:W$199,Concentrado!$A$2:$A$199,"="&amp;$A4,Concentrado!$B$2:$B$199, "=Michoacán")</f>
        <v>336</v>
      </c>
      <c r="W4" s="10">
        <f>SUMIFS(Concentrado!X$2:X$199,Concentrado!$A$2:$A$199,"="&amp;$A4,Concentrado!$B$2:$B$199, "=Michoacán")</f>
        <v>782</v>
      </c>
      <c r="X4" s="10">
        <f>SUMIFS(Concentrado!Y$2:Y$199,Concentrado!$A$2:$A$199,"="&amp;$A4,Concentrado!$B$2:$B$199, "=Michoacán")</f>
        <v>400</v>
      </c>
      <c r="Y4" s="10">
        <f>SUMIFS(Concentrado!Z$2:Z$199,Concentrado!$A$2:$A$199,"="&amp;$A4,Concentrado!$B$2:$B$199, "=Michoacán")</f>
        <v>236425</v>
      </c>
    </row>
    <row r="5" spans="1:25" x14ac:dyDescent="0.25">
      <c r="A5" s="7">
        <v>2020</v>
      </c>
      <c r="B5" s="10">
        <f>SUMIFS(Concentrado!C$2:C$199,Concentrado!$A$2:$A$199,"="&amp;$A5,Concentrado!$B$2:$B$199, "=Michoacán")</f>
        <v>4203</v>
      </c>
      <c r="C5" s="10">
        <f>SUMIFS(Concentrado!D$2:D$199,Concentrado!$A$2:$A$199,"="&amp;$A5,Concentrado!$B$2:$B$199, "=Michoacán")</f>
        <v>9213</v>
      </c>
      <c r="D5" s="10">
        <f>SUMIFS(Concentrado!E$2:E$199,Concentrado!$A$2:$A$199,"="&amp;$A5,Concentrado!$B$2:$B$199, "=Michoacán")</f>
        <v>8762</v>
      </c>
      <c r="E5" s="10">
        <f>SUMIFS(Concentrado!F$2:F$199,Concentrado!$A$2:$A$199,"="&amp;$A5,Concentrado!$B$2:$B$199, "=Michoacán")</f>
        <v>8313</v>
      </c>
      <c r="F5" s="10">
        <f>SUMIFS(Concentrado!G$2:G$199,Concentrado!$A$2:$A$199,"="&amp;$A5,Concentrado!$B$2:$B$199, "=Michoacán")</f>
        <v>20575</v>
      </c>
      <c r="G5" s="10">
        <f>SUMIFS(Concentrado!H$2:H$199,Concentrado!$A$2:$A$199,"="&amp;$A5,Concentrado!$B$2:$B$199, "=Michoacán")</f>
        <v>21522</v>
      </c>
      <c r="H5" s="10">
        <f>SUMIFS(Concentrado!I$2:I$199,Concentrado!$A$2:$A$199,"="&amp;$A5,Concentrado!$B$2:$B$199, "=Michoacán")</f>
        <v>17387</v>
      </c>
      <c r="I5" s="10">
        <f>SUMIFS(Concentrado!J$2:J$199,Concentrado!$A$2:$A$199,"="&amp;$A5,Concentrado!$B$2:$B$199, "=Michoacán")</f>
        <v>12774</v>
      </c>
      <c r="J5" s="10">
        <f>SUMIFS(Concentrado!K$2:K$199,Concentrado!$A$2:$A$199,"="&amp;$A5,Concentrado!$B$2:$B$199, "=Michoacán")</f>
        <v>9204</v>
      </c>
      <c r="K5" s="10">
        <f>SUMIFS(Concentrado!L$2:L$199,Concentrado!$A$2:$A$199,"="&amp;$A5,Concentrado!$B$2:$B$199, "=Michoacán")</f>
        <v>7302</v>
      </c>
      <c r="L5" s="10">
        <f>SUMIFS(Concentrado!M$2:M$199,Concentrado!$A$2:$A$199,"="&amp;$A5,Concentrado!$B$2:$B$199, "=Michoacán")</f>
        <v>6498</v>
      </c>
      <c r="M5" s="10">
        <f>SUMIFS(Concentrado!N$2:N$199,Concentrado!$A$2:$A$199,"="&amp;$A5,Concentrado!$B$2:$B$199, "=Michoacán")</f>
        <v>5369</v>
      </c>
      <c r="N5" s="10">
        <f>SUMIFS(Concentrado!O$2:O$199,Concentrado!$A$2:$A$199,"="&amp;$A5,Concentrado!$B$2:$B$199, "=Michoacán")</f>
        <v>4479</v>
      </c>
      <c r="O5" s="10">
        <f>SUMIFS(Concentrado!P$2:P$199,Concentrado!$A$2:$A$199,"="&amp;$A5,Concentrado!$B$2:$B$199, "=Michoacán")</f>
        <v>4000</v>
      </c>
      <c r="P5" s="10">
        <f>SUMIFS(Concentrado!Q$2:Q$199,Concentrado!$A$2:$A$199,"="&amp;$A5,Concentrado!$B$2:$B$199, "=Michoacán")</f>
        <v>3375</v>
      </c>
      <c r="Q5" s="10">
        <f>SUMIFS(Concentrado!R$2:R$199,Concentrado!$A$2:$A$199,"="&amp;$A5,Concentrado!$B$2:$B$199, "=Michoacán")</f>
        <v>2747</v>
      </c>
      <c r="R5" s="10">
        <f>SUMIFS(Concentrado!S$2:S$199,Concentrado!$A$2:$A$199,"="&amp;$A5,Concentrado!$B$2:$B$199, "=Michoacán")</f>
        <v>2129</v>
      </c>
      <c r="S5" s="10">
        <f>SUMIFS(Concentrado!T$2:T$199,Concentrado!$A$2:$A$199,"="&amp;$A5,Concentrado!$B$2:$B$199, "=Michoacán")</f>
        <v>1632</v>
      </c>
      <c r="T5" s="10">
        <f>SUMIFS(Concentrado!U$2:U$199,Concentrado!$A$2:$A$199,"="&amp;$A5,Concentrado!$B$2:$B$199, "=Michoacán")</f>
        <v>1126</v>
      </c>
      <c r="U5" s="10">
        <f>SUMIFS(Concentrado!V$2:V$199,Concentrado!$A$2:$A$199,"="&amp;$A5,Concentrado!$B$2:$B$199, "=Michoacán")</f>
        <v>505</v>
      </c>
      <c r="V5" s="10">
        <f>SUMIFS(Concentrado!W$2:W$199,Concentrado!$A$2:$A$199,"="&amp;$A5,Concentrado!$B$2:$B$199, "=Michoacán")</f>
        <v>145</v>
      </c>
      <c r="W5" s="10">
        <f>SUMIFS(Concentrado!X$2:X$199,Concentrado!$A$2:$A$199,"="&amp;$A5,Concentrado!$B$2:$B$199, "=Michoacán")</f>
        <v>188</v>
      </c>
      <c r="X5" s="10">
        <f>SUMIFS(Concentrado!Y$2:Y$199,Concentrado!$A$2:$A$199,"="&amp;$A5,Concentrado!$B$2:$B$199, "=Michoacán")</f>
        <v>311</v>
      </c>
      <c r="Y5" s="10">
        <f>SUMIFS(Concentrado!Z$2:Z$199,Concentrado!$A$2:$A$199,"="&amp;$A5,Concentrado!$B$2:$B$199, "=Michoacán")</f>
        <v>151759</v>
      </c>
    </row>
    <row r="6" spans="1:25" x14ac:dyDescent="0.25">
      <c r="A6" s="7">
        <v>2021</v>
      </c>
      <c r="B6" s="10">
        <f>SUMIFS(Concentrado!C$2:C$199,Concentrado!$A$2:$A$199,"="&amp;$A6,Concentrado!$B$2:$B$199, "=Michoacán")</f>
        <v>3864</v>
      </c>
      <c r="C6" s="10">
        <f>SUMIFS(Concentrado!D$2:D$199,Concentrado!$A$2:$A$199,"="&amp;$A6,Concentrado!$B$2:$B$199, "=Michoacán")</f>
        <v>7616</v>
      </c>
      <c r="D6" s="10">
        <f>SUMIFS(Concentrado!E$2:E$199,Concentrado!$A$2:$A$199,"="&amp;$A6,Concentrado!$B$2:$B$199, "=Michoacán")</f>
        <v>6768</v>
      </c>
      <c r="E6" s="10">
        <f>SUMIFS(Concentrado!F$2:F$199,Concentrado!$A$2:$A$199,"="&amp;$A6,Concentrado!$B$2:$B$199, "=Michoacán")</f>
        <v>6886</v>
      </c>
      <c r="F6" s="10">
        <f>SUMIFS(Concentrado!G$2:G$199,Concentrado!$A$2:$A$199,"="&amp;$A6,Concentrado!$B$2:$B$199, "=Michoacán")</f>
        <v>20238</v>
      </c>
      <c r="G6" s="10">
        <f>SUMIFS(Concentrado!H$2:H$199,Concentrado!$A$2:$A$199,"="&amp;$A6,Concentrado!$B$2:$B$199, "=Michoacán")</f>
        <v>21397</v>
      </c>
      <c r="H6" s="10">
        <f>SUMIFS(Concentrado!I$2:I$199,Concentrado!$A$2:$A$199,"="&amp;$A6,Concentrado!$B$2:$B$199, "=Michoacán")</f>
        <v>17090</v>
      </c>
      <c r="I6" s="10">
        <f>SUMIFS(Concentrado!J$2:J$199,Concentrado!$A$2:$A$199,"="&amp;$A6,Concentrado!$B$2:$B$199, "=Michoacán")</f>
        <v>12849</v>
      </c>
      <c r="J6" s="10">
        <f>SUMIFS(Concentrado!K$2:K$199,Concentrado!$A$2:$A$199,"="&amp;$A6,Concentrado!$B$2:$B$199, "=Michoacán")</f>
        <v>9316</v>
      </c>
      <c r="K6" s="10">
        <f>SUMIFS(Concentrado!L$2:L$199,Concentrado!$A$2:$A$199,"="&amp;$A6,Concentrado!$B$2:$B$199, "=Michoacán")</f>
        <v>7306</v>
      </c>
      <c r="L6" s="10">
        <f>SUMIFS(Concentrado!M$2:M$199,Concentrado!$A$2:$A$199,"="&amp;$A6,Concentrado!$B$2:$B$199, "=Michoacán")</f>
        <v>6603</v>
      </c>
      <c r="M6" s="10">
        <f>SUMIFS(Concentrado!N$2:N$199,Concentrado!$A$2:$A$199,"="&amp;$A6,Concentrado!$B$2:$B$199, "=Michoacán")</f>
        <v>5626</v>
      </c>
      <c r="N6" s="10">
        <f>SUMIFS(Concentrado!O$2:O$199,Concentrado!$A$2:$A$199,"="&amp;$A6,Concentrado!$B$2:$B$199, "=Michoacán")</f>
        <v>4748</v>
      </c>
      <c r="O6" s="10">
        <f>SUMIFS(Concentrado!P$2:P$199,Concentrado!$A$2:$A$199,"="&amp;$A6,Concentrado!$B$2:$B$199, "=Michoacán")</f>
        <v>4090</v>
      </c>
      <c r="P6" s="10">
        <f>SUMIFS(Concentrado!Q$2:Q$199,Concentrado!$A$2:$A$199,"="&amp;$A6,Concentrado!$B$2:$B$199, "=Michoacán")</f>
        <v>3406</v>
      </c>
      <c r="Q6" s="10">
        <f>SUMIFS(Concentrado!R$2:R$199,Concentrado!$A$2:$A$199,"="&amp;$A6,Concentrado!$B$2:$B$199, "=Michoacán")</f>
        <v>2639</v>
      </c>
      <c r="R6" s="10">
        <f>SUMIFS(Concentrado!S$2:S$199,Concentrado!$A$2:$A$199,"="&amp;$A6,Concentrado!$B$2:$B$199, "=Michoacán")</f>
        <v>2040</v>
      </c>
      <c r="S6" s="10">
        <f>SUMIFS(Concentrado!T$2:T$199,Concentrado!$A$2:$A$199,"="&amp;$A6,Concentrado!$B$2:$B$199, "=Michoacán")</f>
        <v>1408</v>
      </c>
      <c r="T6" s="10">
        <f>SUMIFS(Concentrado!U$2:U$199,Concentrado!$A$2:$A$199,"="&amp;$A6,Concentrado!$B$2:$B$199, "=Michoacán")</f>
        <v>923</v>
      </c>
      <c r="U6" s="10">
        <f>SUMIFS(Concentrado!V$2:V$199,Concentrado!$A$2:$A$199,"="&amp;$A6,Concentrado!$B$2:$B$199, "=Michoacán")</f>
        <v>417</v>
      </c>
      <c r="V6" s="10">
        <f>SUMIFS(Concentrado!W$2:W$199,Concentrado!$A$2:$A$199,"="&amp;$A6,Concentrado!$B$2:$B$199, "=Michoacán")</f>
        <v>130</v>
      </c>
      <c r="W6" s="10">
        <f>SUMIFS(Concentrado!X$2:X$199,Concentrado!$A$2:$A$199,"="&amp;$A6,Concentrado!$B$2:$B$199, "=Michoacán")</f>
        <v>100</v>
      </c>
      <c r="X6" s="10">
        <f>SUMIFS(Concentrado!Y$2:Y$199,Concentrado!$A$2:$A$199,"="&amp;$A6,Concentrado!$B$2:$B$199, "=Michoacán")</f>
        <v>142</v>
      </c>
      <c r="Y6" s="10">
        <f>SUMIFS(Concentrado!Z$2:Z$199,Concentrado!$A$2:$A$199,"="&amp;$A6,Concentrado!$B$2:$B$199, "=Michoacán")</f>
        <v>145602</v>
      </c>
    </row>
    <row r="7" spans="1:25" x14ac:dyDescent="0.25">
      <c r="A7" s="7">
        <v>2022</v>
      </c>
      <c r="B7" s="10">
        <f>SUMIFS(Concentrado!C$2:C$199,Concentrado!$A$2:$A$199,"="&amp;$A7,Concentrado!$B$2:$B$199, "=Michoacán")</f>
        <v>3616</v>
      </c>
      <c r="C7" s="10">
        <f>SUMIFS(Concentrado!D$2:D$199,Concentrado!$A$2:$A$199,"="&amp;$A7,Concentrado!$B$2:$B$199, "=Michoacán")</f>
        <v>8126</v>
      </c>
      <c r="D7" s="10">
        <f>SUMIFS(Concentrado!E$2:E$199,Concentrado!$A$2:$A$199,"="&amp;$A7,Concentrado!$B$2:$B$199, "=Michoacán")</f>
        <v>7473</v>
      </c>
      <c r="E7" s="10">
        <f>SUMIFS(Concentrado!F$2:F$199,Concentrado!$A$2:$A$199,"="&amp;$A7,Concentrado!$B$2:$B$199, "=Michoacán")</f>
        <v>7925</v>
      </c>
      <c r="F7" s="10">
        <f>SUMIFS(Concentrado!G$2:G$199,Concentrado!$A$2:$A$199,"="&amp;$A7,Concentrado!$B$2:$B$199, "=Michoacán")</f>
        <v>20661</v>
      </c>
      <c r="G7" s="10">
        <f>SUMIFS(Concentrado!H$2:H$199,Concentrado!$A$2:$A$199,"="&amp;$A7,Concentrado!$B$2:$B$199, "=Michoacán")</f>
        <v>21908</v>
      </c>
      <c r="H7" s="10">
        <f>SUMIFS(Concentrado!I$2:I$199,Concentrado!$A$2:$A$199,"="&amp;$A7,Concentrado!$B$2:$B$199, "=Michoacán")</f>
        <v>17385</v>
      </c>
      <c r="I7" s="10">
        <f>SUMIFS(Concentrado!J$2:J$199,Concentrado!$A$2:$A$199,"="&amp;$A7,Concentrado!$B$2:$B$199, "=Michoacán")</f>
        <v>13707</v>
      </c>
      <c r="J7" s="10">
        <f>SUMIFS(Concentrado!K$2:K$199,Concentrado!$A$2:$A$199,"="&amp;$A7,Concentrado!$B$2:$B$199, "=Michoacán")</f>
        <v>9974</v>
      </c>
      <c r="K7" s="10">
        <f>SUMIFS(Concentrado!L$2:L$199,Concentrado!$A$2:$A$199,"="&amp;$A7,Concentrado!$B$2:$B$199, "=Michoacán")</f>
        <v>7664</v>
      </c>
      <c r="L7" s="10">
        <f>SUMIFS(Concentrado!M$2:M$199,Concentrado!$A$2:$A$199,"="&amp;$A7,Concentrado!$B$2:$B$199, "=Michoacán")</f>
        <v>7345</v>
      </c>
      <c r="M7" s="10">
        <f>SUMIFS(Concentrado!N$2:N$199,Concentrado!$A$2:$A$199,"="&amp;$A7,Concentrado!$B$2:$B$199, "=Michoacán")</f>
        <v>6200</v>
      </c>
      <c r="N7" s="10">
        <f>SUMIFS(Concentrado!O$2:O$199,Concentrado!$A$2:$A$199,"="&amp;$A7,Concentrado!$B$2:$B$199, "=Michoacán")</f>
        <v>5275</v>
      </c>
      <c r="O7" s="10">
        <f>SUMIFS(Concentrado!P$2:P$199,Concentrado!$A$2:$A$199,"="&amp;$A7,Concentrado!$B$2:$B$199, "=Michoacán")</f>
        <v>4562</v>
      </c>
      <c r="P7" s="10">
        <f>SUMIFS(Concentrado!Q$2:Q$199,Concentrado!$A$2:$A$199,"="&amp;$A7,Concentrado!$B$2:$B$199, "=Michoacán")</f>
        <v>3800</v>
      </c>
      <c r="Q7" s="10">
        <f>SUMIFS(Concentrado!R$2:R$199,Concentrado!$A$2:$A$199,"="&amp;$A7,Concentrado!$B$2:$B$199, "=Michoacán")</f>
        <v>3201</v>
      </c>
      <c r="R7" s="10">
        <f>SUMIFS(Concentrado!S$2:S$199,Concentrado!$A$2:$A$199,"="&amp;$A7,Concentrado!$B$2:$B$199, "=Michoacán")</f>
        <v>2572</v>
      </c>
      <c r="S7" s="10">
        <f>SUMIFS(Concentrado!T$2:T$199,Concentrado!$A$2:$A$199,"="&amp;$A7,Concentrado!$B$2:$B$199, "=Michoacán")</f>
        <v>1804</v>
      </c>
      <c r="T7" s="10">
        <f>SUMIFS(Concentrado!U$2:U$199,Concentrado!$A$2:$A$199,"="&amp;$A7,Concentrado!$B$2:$B$199, "=Michoacán")</f>
        <v>1108</v>
      </c>
      <c r="U7" s="10">
        <f>SUMIFS(Concentrado!V$2:V$199,Concentrado!$A$2:$A$199,"="&amp;$A7,Concentrado!$B$2:$B$199, "=Michoacán")</f>
        <v>504</v>
      </c>
      <c r="V7" s="10">
        <f>SUMIFS(Concentrado!W$2:W$199,Concentrado!$A$2:$A$199,"="&amp;$A7,Concentrado!$B$2:$B$199, "=Michoacán")</f>
        <v>132</v>
      </c>
      <c r="W7" s="10">
        <f>SUMIFS(Concentrado!X$2:X$199,Concentrado!$A$2:$A$199,"="&amp;$A7,Concentrado!$B$2:$B$199, "=Michoacán")</f>
        <v>0</v>
      </c>
      <c r="X7" s="10">
        <f>SUMIFS(Concentrado!Y$2:Y$199,Concentrado!$A$2:$A$199,"="&amp;$A7,Concentrado!$B$2:$B$199, "=Michoacán")</f>
        <v>75</v>
      </c>
      <c r="Y7" s="10">
        <f>SUMIFS(Concentrado!Z$2:Z$199,Concentrado!$A$2:$A$199,"="&amp;$A7,Concentrado!$B$2:$B$199, "=Michoacán")</f>
        <v>155017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"=Morelos")</f>
        <v>11080</v>
      </c>
      <c r="C2" s="10">
        <f>SUMIFS(Concentrado!D$2:D$199,Concentrado!$A$2:$A$199,"="&amp;$A2,Concentrado!$B$2:$B$199, "=Morelos")</f>
        <v>23852</v>
      </c>
      <c r="D2" s="10">
        <f>SUMIFS(Concentrado!E$2:E$199,Concentrado!$A$2:$A$199,"="&amp;$A2,Concentrado!$B$2:$B$199, "=Morelos")</f>
        <v>15832</v>
      </c>
      <c r="E2" s="10">
        <f>SUMIFS(Concentrado!F$2:F$199,Concentrado!$A$2:$A$199,"="&amp;$A2,Concentrado!$B$2:$B$199, "=Morelos")</f>
        <v>12071</v>
      </c>
      <c r="F2" s="10">
        <f>SUMIFS(Concentrado!G$2:G$199,Concentrado!$A$2:$A$199,"="&amp;$A2,Concentrado!$B$2:$B$199, "=Morelos")</f>
        <v>22192</v>
      </c>
      <c r="G2" s="10">
        <f>SUMIFS(Concentrado!H$2:H$199,Concentrado!$A$2:$A$199,"="&amp;$A2,Concentrado!$B$2:$B$199, "=Morelos")</f>
        <v>24252</v>
      </c>
      <c r="H2" s="10">
        <f>SUMIFS(Concentrado!I$2:I$199,Concentrado!$A$2:$A$199,"="&amp;$A2,Concentrado!$B$2:$B$199, "=Morelos")</f>
        <v>18696</v>
      </c>
      <c r="I2" s="10">
        <f>SUMIFS(Concentrado!J$2:J$199,Concentrado!$A$2:$A$199,"="&amp;$A2,Concentrado!$B$2:$B$199, "=Morelos")</f>
        <v>13848</v>
      </c>
      <c r="J2" s="10">
        <f>SUMIFS(Concentrado!K$2:K$199,Concentrado!$A$2:$A$199,"="&amp;$A2,Concentrado!$B$2:$B$199, "=Morelos")</f>
        <v>10150</v>
      </c>
      <c r="K2" s="10">
        <f>SUMIFS(Concentrado!L$2:L$199,Concentrado!$A$2:$A$199,"="&amp;$A2,Concentrado!$B$2:$B$199, "=Morelos")</f>
        <v>8280</v>
      </c>
      <c r="L2" s="10">
        <f>SUMIFS(Concentrado!M$2:M$199,Concentrado!$A$2:$A$199,"="&amp;$A2,Concentrado!$B$2:$B$199, "=Morelos")</f>
        <v>7017</v>
      </c>
      <c r="M2" s="10">
        <f>SUMIFS(Concentrado!N$2:N$199,Concentrado!$A$2:$A$199,"="&amp;$A2,Concentrado!$B$2:$B$199, "=Morelos")</f>
        <v>6819</v>
      </c>
      <c r="N2" s="10">
        <f>SUMIFS(Concentrado!O$2:O$199,Concentrado!$A$2:$A$199,"="&amp;$A2,Concentrado!$B$2:$B$199, "=Morelos")</f>
        <v>5628</v>
      </c>
      <c r="O2" s="10">
        <f>SUMIFS(Concentrado!P$2:P$199,Concentrado!$A$2:$A$199,"="&amp;$A2,Concentrado!$B$2:$B$199, "=Morelos")</f>
        <v>4846</v>
      </c>
      <c r="P2" s="10">
        <f>SUMIFS(Concentrado!Q$2:Q$199,Concentrado!$A$2:$A$199,"="&amp;$A2,Concentrado!$B$2:$B$199, "=Morelos")</f>
        <v>3964</v>
      </c>
      <c r="Q2" s="10">
        <f>SUMIFS(Concentrado!R$2:R$199,Concentrado!$A$2:$A$199,"="&amp;$A2,Concentrado!$B$2:$B$199, "=Morelos")</f>
        <v>3310</v>
      </c>
      <c r="R2" s="10">
        <f>SUMIFS(Concentrado!S$2:S$199,Concentrado!$A$2:$A$199,"="&amp;$A2,Concentrado!$B$2:$B$199, "=Morelos")</f>
        <v>2607</v>
      </c>
      <c r="S2" s="10">
        <f>SUMIFS(Concentrado!T$2:T$199,Concentrado!$A$2:$A$199,"="&amp;$A2,Concentrado!$B$2:$B$199, "=Morelos")</f>
        <v>2206</v>
      </c>
      <c r="T2" s="10">
        <f>SUMIFS(Concentrado!U$2:U$199,Concentrado!$A$2:$A$199,"="&amp;$A2,Concentrado!$B$2:$B$199, "=Morelos")</f>
        <v>1353</v>
      </c>
      <c r="U2" s="10">
        <f>SUMIFS(Concentrado!V$2:V$199,Concentrado!$A$2:$A$199,"="&amp;$A2,Concentrado!$B$2:$B$199, "=Morelos")</f>
        <v>550</v>
      </c>
      <c r="V2" s="10">
        <f>SUMIFS(Concentrado!W$2:W$199,Concentrado!$A$2:$A$199,"="&amp;$A2,Concentrado!$B$2:$B$199, "=Morelos")</f>
        <v>186</v>
      </c>
      <c r="W2" s="10">
        <f>SUMIFS(Concentrado!X$2:X$199,Concentrado!$A$2:$A$199,"="&amp;$A2,Concentrado!$B$2:$B$199, "=Morelos")</f>
        <v>45</v>
      </c>
      <c r="X2" s="10">
        <f>SUMIFS(Concentrado!Y$2:Y$199,Concentrado!$A$2:$A$199,"="&amp;$A2,Concentrado!$B$2:$B$199, "=Morelos")</f>
        <v>28</v>
      </c>
      <c r="Y2" s="10">
        <f>SUMIFS(Concentrado!Z$2:Z$199,Concentrado!$A$2:$A$199,"="&amp;$A2,Concentrado!$B$2:$B$199, "=Morelos")</f>
        <v>198812</v>
      </c>
    </row>
    <row r="3" spans="1:25" x14ac:dyDescent="0.25">
      <c r="A3" s="7">
        <v>2018</v>
      </c>
      <c r="B3" s="10">
        <f>SUMIFS(Concentrado!C$2:C$199,Concentrado!$A$2:$A$199,"="&amp;$A3,Concentrado!$B$2:$B$199, "=Morelos")</f>
        <v>7396</v>
      </c>
      <c r="C3" s="10">
        <f>SUMIFS(Concentrado!D$2:D$199,Concentrado!$A$2:$A$199,"="&amp;$A3,Concentrado!$B$2:$B$199, "=Morelos")</f>
        <v>19594</v>
      </c>
      <c r="D3" s="10">
        <f>SUMIFS(Concentrado!E$2:E$199,Concentrado!$A$2:$A$199,"="&amp;$A3,Concentrado!$B$2:$B$199, "=Morelos")</f>
        <v>13516</v>
      </c>
      <c r="E3" s="10">
        <f>SUMIFS(Concentrado!F$2:F$199,Concentrado!$A$2:$A$199,"="&amp;$A3,Concentrado!$B$2:$B$199, "=Morelos")</f>
        <v>10011</v>
      </c>
      <c r="F3" s="10">
        <f>SUMIFS(Concentrado!G$2:G$199,Concentrado!$A$2:$A$199,"="&amp;$A3,Concentrado!$B$2:$B$199, "=Morelos")</f>
        <v>16644</v>
      </c>
      <c r="G3" s="10">
        <f>SUMIFS(Concentrado!H$2:H$199,Concentrado!$A$2:$A$199,"="&amp;$A3,Concentrado!$B$2:$B$199, "=Morelos")</f>
        <v>17502</v>
      </c>
      <c r="H3" s="10">
        <f>SUMIFS(Concentrado!I$2:I$199,Concentrado!$A$2:$A$199,"="&amp;$A3,Concentrado!$B$2:$B$199, "=Morelos")</f>
        <v>14128</v>
      </c>
      <c r="I3" s="10">
        <f>SUMIFS(Concentrado!J$2:J$199,Concentrado!$A$2:$A$199,"="&amp;$A3,Concentrado!$B$2:$B$199, "=Morelos")</f>
        <v>13800</v>
      </c>
      <c r="J3" s="10">
        <f>SUMIFS(Concentrado!K$2:K$199,Concentrado!$A$2:$A$199,"="&amp;$A3,Concentrado!$B$2:$B$199, "=Morelos")</f>
        <v>7674</v>
      </c>
      <c r="K3" s="10">
        <f>SUMIFS(Concentrado!L$2:L$199,Concentrado!$A$2:$A$199,"="&amp;$A3,Concentrado!$B$2:$B$199, "=Morelos")</f>
        <v>6497</v>
      </c>
      <c r="L3" s="10">
        <f>SUMIFS(Concentrado!M$2:M$199,Concentrado!$A$2:$A$199,"="&amp;$A3,Concentrado!$B$2:$B$199, "=Morelos")</f>
        <v>5694</v>
      </c>
      <c r="M3" s="10">
        <f>SUMIFS(Concentrado!N$2:N$199,Concentrado!$A$2:$A$199,"="&amp;$A3,Concentrado!$B$2:$B$199, "=Morelos")</f>
        <v>5190</v>
      </c>
      <c r="N3" s="10">
        <f>SUMIFS(Concentrado!O$2:O$199,Concentrado!$A$2:$A$199,"="&amp;$A3,Concentrado!$B$2:$B$199, "=Morelos")</f>
        <v>4358</v>
      </c>
      <c r="O3" s="10">
        <f>SUMIFS(Concentrado!P$2:P$199,Concentrado!$A$2:$A$199,"="&amp;$A3,Concentrado!$B$2:$B$199, "=Morelos")</f>
        <v>3942</v>
      </c>
      <c r="P3" s="10">
        <f>SUMIFS(Concentrado!Q$2:Q$199,Concentrado!$A$2:$A$199,"="&amp;$A3,Concentrado!$B$2:$B$199, "=Morelos")</f>
        <v>3112</v>
      </c>
      <c r="Q3" s="10">
        <f>SUMIFS(Concentrado!R$2:R$199,Concentrado!$A$2:$A$199,"="&amp;$A3,Concentrado!$B$2:$B$199, "=Morelos")</f>
        <v>2517</v>
      </c>
      <c r="R3" s="10">
        <f>SUMIFS(Concentrado!S$2:S$199,Concentrado!$A$2:$A$199,"="&amp;$A3,Concentrado!$B$2:$B$199, "=Morelos")</f>
        <v>1960</v>
      </c>
      <c r="S3" s="10">
        <f>SUMIFS(Concentrado!T$2:T$199,Concentrado!$A$2:$A$199,"="&amp;$A3,Concentrado!$B$2:$B$199, "=Morelos")</f>
        <v>1644</v>
      </c>
      <c r="T3" s="10">
        <f>SUMIFS(Concentrado!U$2:U$199,Concentrado!$A$2:$A$199,"="&amp;$A3,Concentrado!$B$2:$B$199, "=Morelos")</f>
        <v>1151</v>
      </c>
      <c r="U3" s="10">
        <f>SUMIFS(Concentrado!V$2:V$199,Concentrado!$A$2:$A$199,"="&amp;$A3,Concentrado!$B$2:$B$199, "=Morelos")</f>
        <v>430</v>
      </c>
      <c r="V3" s="10">
        <f>SUMIFS(Concentrado!W$2:W$199,Concentrado!$A$2:$A$199,"="&amp;$A3,Concentrado!$B$2:$B$199, "=Morelos")</f>
        <v>155</v>
      </c>
      <c r="W3" s="10">
        <f>SUMIFS(Concentrado!X$2:X$199,Concentrado!$A$2:$A$199,"="&amp;$A3,Concentrado!$B$2:$B$199, "=Morelos")</f>
        <v>104</v>
      </c>
      <c r="X3" s="10">
        <f>SUMIFS(Concentrado!Y$2:Y$199,Concentrado!$A$2:$A$199,"="&amp;$A3,Concentrado!$B$2:$B$199, "=Morelos")</f>
        <v>372</v>
      </c>
      <c r="Y3" s="10">
        <f>SUMIFS(Concentrado!Z$2:Z$199,Concentrado!$A$2:$A$199,"="&amp;$A3,Concentrado!$B$2:$B$199, "=Morelos")</f>
        <v>157391</v>
      </c>
    </row>
    <row r="4" spans="1:25" x14ac:dyDescent="0.25">
      <c r="A4" s="7">
        <v>2019</v>
      </c>
      <c r="B4" s="10">
        <f>SUMIFS(Concentrado!C$2:C$199,Concentrado!$A$2:$A$199,"="&amp;$A4,Concentrado!$B$2:$B$199, "=Morelos")</f>
        <v>8575</v>
      </c>
      <c r="C4" s="10">
        <f>SUMIFS(Concentrado!D$2:D$199,Concentrado!$A$2:$A$199,"="&amp;$A4,Concentrado!$B$2:$B$199, "=Morelos")</f>
        <v>18924</v>
      </c>
      <c r="D4" s="10">
        <f>SUMIFS(Concentrado!E$2:E$199,Concentrado!$A$2:$A$199,"="&amp;$A4,Concentrado!$B$2:$B$199, "=Morelos")</f>
        <v>14175</v>
      </c>
      <c r="E4" s="10">
        <f>SUMIFS(Concentrado!F$2:F$199,Concentrado!$A$2:$A$199,"="&amp;$A4,Concentrado!$B$2:$B$199, "=Morelos")</f>
        <v>10840</v>
      </c>
      <c r="F4" s="10">
        <f>SUMIFS(Concentrado!G$2:G$199,Concentrado!$A$2:$A$199,"="&amp;$A4,Concentrado!$B$2:$B$199, "=Morelos")</f>
        <v>18679</v>
      </c>
      <c r="G4" s="10">
        <f>SUMIFS(Concentrado!H$2:H$199,Concentrado!$A$2:$A$199,"="&amp;$A4,Concentrado!$B$2:$B$199, "=Morelos")</f>
        <v>19893</v>
      </c>
      <c r="H4" s="10">
        <f>SUMIFS(Concentrado!I$2:I$199,Concentrado!$A$2:$A$199,"="&amp;$A4,Concentrado!$B$2:$B$199, "=Morelos")</f>
        <v>17013</v>
      </c>
      <c r="I4" s="10">
        <f>SUMIFS(Concentrado!J$2:J$199,Concentrado!$A$2:$A$199,"="&amp;$A4,Concentrado!$B$2:$B$199, "=Morelos")</f>
        <v>11541</v>
      </c>
      <c r="J4" s="10">
        <f>SUMIFS(Concentrado!K$2:K$199,Concentrado!$A$2:$A$199,"="&amp;$A4,Concentrado!$B$2:$B$199, "=Morelos")</f>
        <v>8581</v>
      </c>
      <c r="K4" s="10">
        <f>SUMIFS(Concentrado!L$2:L$199,Concentrado!$A$2:$A$199,"="&amp;$A4,Concentrado!$B$2:$B$199, "=Morelos")</f>
        <v>6896</v>
      </c>
      <c r="L4" s="10">
        <f>SUMIFS(Concentrado!M$2:M$199,Concentrado!$A$2:$A$199,"="&amp;$A4,Concentrado!$B$2:$B$199, "=Morelos")</f>
        <v>6175</v>
      </c>
      <c r="M4" s="10">
        <f>SUMIFS(Concentrado!N$2:N$199,Concentrado!$A$2:$A$199,"="&amp;$A4,Concentrado!$B$2:$B$199, "=Morelos")</f>
        <v>5369</v>
      </c>
      <c r="N4" s="10">
        <f>SUMIFS(Concentrado!O$2:O$199,Concentrado!$A$2:$A$199,"="&amp;$A4,Concentrado!$B$2:$B$199, "=Morelos")</f>
        <v>4737</v>
      </c>
      <c r="O4" s="10">
        <f>SUMIFS(Concentrado!P$2:P$199,Concentrado!$A$2:$A$199,"="&amp;$A4,Concentrado!$B$2:$B$199, "=Morelos")</f>
        <v>4043</v>
      </c>
      <c r="P4" s="10">
        <f>SUMIFS(Concentrado!Q$2:Q$199,Concentrado!$A$2:$A$199,"="&amp;$A4,Concentrado!$B$2:$B$199, "=Morelos")</f>
        <v>3361</v>
      </c>
      <c r="Q4" s="10">
        <f>SUMIFS(Concentrado!R$2:R$199,Concentrado!$A$2:$A$199,"="&amp;$A4,Concentrado!$B$2:$B$199, "=Morelos")</f>
        <v>2691</v>
      </c>
      <c r="R4" s="10">
        <f>SUMIFS(Concentrado!S$2:S$199,Concentrado!$A$2:$A$199,"="&amp;$A4,Concentrado!$B$2:$B$199, "=Morelos")</f>
        <v>2229</v>
      </c>
      <c r="S4" s="10">
        <f>SUMIFS(Concentrado!T$2:T$199,Concentrado!$A$2:$A$199,"="&amp;$A4,Concentrado!$B$2:$B$199, "=Morelos")</f>
        <v>1631</v>
      </c>
      <c r="T4" s="10">
        <f>SUMIFS(Concentrado!U$2:U$199,Concentrado!$A$2:$A$199,"="&amp;$A4,Concentrado!$B$2:$B$199, "=Morelos")</f>
        <v>1081</v>
      </c>
      <c r="U4" s="10">
        <f>SUMIFS(Concentrado!V$2:V$199,Concentrado!$A$2:$A$199,"="&amp;$A4,Concentrado!$B$2:$B$199, "=Morelos")</f>
        <v>373</v>
      </c>
      <c r="V4" s="10">
        <f>SUMIFS(Concentrado!W$2:W$199,Concentrado!$A$2:$A$199,"="&amp;$A4,Concentrado!$B$2:$B$199, "=Morelos")</f>
        <v>167</v>
      </c>
      <c r="W4" s="10">
        <f>SUMIFS(Concentrado!X$2:X$199,Concentrado!$A$2:$A$199,"="&amp;$A4,Concentrado!$B$2:$B$199, "=Morelos")</f>
        <v>99</v>
      </c>
      <c r="X4" s="10">
        <f>SUMIFS(Concentrado!Y$2:Y$199,Concentrado!$A$2:$A$199,"="&amp;$A4,Concentrado!$B$2:$B$199, "=Morelos")</f>
        <v>149</v>
      </c>
      <c r="Y4" s="10">
        <f>SUMIFS(Concentrado!Z$2:Z$199,Concentrado!$A$2:$A$199,"="&amp;$A4,Concentrado!$B$2:$B$199, "=Morelos")</f>
        <v>167222</v>
      </c>
    </row>
    <row r="5" spans="1:25" x14ac:dyDescent="0.25">
      <c r="A5" s="7">
        <v>2020</v>
      </c>
      <c r="B5" s="10">
        <f>SUMIFS(Concentrado!C$2:C$199,Concentrado!$A$2:$A$199,"="&amp;$A5,Concentrado!$B$2:$B$199, "=Morelos")</f>
        <v>4014</v>
      </c>
      <c r="C5" s="10">
        <f>SUMIFS(Concentrado!D$2:D$199,Concentrado!$A$2:$A$199,"="&amp;$A5,Concentrado!$B$2:$B$199, "=Morelos")</f>
        <v>7059</v>
      </c>
      <c r="D5" s="10">
        <f>SUMIFS(Concentrado!E$2:E$199,Concentrado!$A$2:$A$199,"="&amp;$A5,Concentrado!$B$2:$B$199, "=Morelos")</f>
        <v>6113</v>
      </c>
      <c r="E5" s="10">
        <f>SUMIFS(Concentrado!F$2:F$199,Concentrado!$A$2:$A$199,"="&amp;$A5,Concentrado!$B$2:$B$199, "=Morelos")</f>
        <v>4934</v>
      </c>
      <c r="F5" s="10">
        <f>SUMIFS(Concentrado!G$2:G$199,Concentrado!$A$2:$A$199,"="&amp;$A5,Concentrado!$B$2:$B$199, "=Morelos")</f>
        <v>11182</v>
      </c>
      <c r="G5" s="10">
        <f>SUMIFS(Concentrado!H$2:H$199,Concentrado!$A$2:$A$199,"="&amp;$A5,Concentrado!$B$2:$B$199, "=Morelos")</f>
        <v>13432</v>
      </c>
      <c r="H5" s="10">
        <f>SUMIFS(Concentrado!I$2:I$199,Concentrado!$A$2:$A$199,"="&amp;$A5,Concentrado!$B$2:$B$199, "=Morelos")</f>
        <v>10999</v>
      </c>
      <c r="I5" s="10">
        <f>SUMIFS(Concentrado!J$2:J$199,Concentrado!$A$2:$A$199,"="&amp;$A5,Concentrado!$B$2:$B$199, "=Morelos")</f>
        <v>7055</v>
      </c>
      <c r="J5" s="10">
        <f>SUMIFS(Concentrado!K$2:K$199,Concentrado!$A$2:$A$199,"="&amp;$A5,Concentrado!$B$2:$B$199, "=Morelos")</f>
        <v>4826</v>
      </c>
      <c r="K5" s="10">
        <f>SUMIFS(Concentrado!L$2:L$199,Concentrado!$A$2:$A$199,"="&amp;$A5,Concentrado!$B$2:$B$199, "=Morelos")</f>
        <v>3504</v>
      </c>
      <c r="L5" s="10">
        <f>SUMIFS(Concentrado!M$2:M$199,Concentrado!$A$2:$A$199,"="&amp;$A5,Concentrado!$B$2:$B$199, "=Morelos")</f>
        <v>2911</v>
      </c>
      <c r="M5" s="10">
        <f>SUMIFS(Concentrado!N$2:N$199,Concentrado!$A$2:$A$199,"="&amp;$A5,Concentrado!$B$2:$B$199, "=Morelos")</f>
        <v>2493</v>
      </c>
      <c r="N5" s="10">
        <f>SUMIFS(Concentrado!O$2:O$199,Concentrado!$A$2:$A$199,"="&amp;$A5,Concentrado!$B$2:$B$199, "=Morelos")</f>
        <v>2233</v>
      </c>
      <c r="O5" s="10">
        <f>SUMIFS(Concentrado!P$2:P$199,Concentrado!$A$2:$A$199,"="&amp;$A5,Concentrado!$B$2:$B$199, "=Morelos")</f>
        <v>2005</v>
      </c>
      <c r="P5" s="10">
        <f>SUMIFS(Concentrado!Q$2:Q$199,Concentrado!$A$2:$A$199,"="&amp;$A5,Concentrado!$B$2:$B$199, "=Morelos")</f>
        <v>1692</v>
      </c>
      <c r="Q5" s="10">
        <f>SUMIFS(Concentrado!R$2:R$199,Concentrado!$A$2:$A$199,"="&amp;$A5,Concentrado!$B$2:$B$199, "=Morelos")</f>
        <v>1348</v>
      </c>
      <c r="R5" s="10">
        <f>SUMIFS(Concentrado!S$2:S$199,Concentrado!$A$2:$A$199,"="&amp;$A5,Concentrado!$B$2:$B$199, "=Morelos")</f>
        <v>938</v>
      </c>
      <c r="S5" s="10">
        <f>SUMIFS(Concentrado!T$2:T$199,Concentrado!$A$2:$A$199,"="&amp;$A5,Concentrado!$B$2:$B$199, "=Morelos")</f>
        <v>691</v>
      </c>
      <c r="T5" s="10">
        <f>SUMIFS(Concentrado!U$2:U$199,Concentrado!$A$2:$A$199,"="&amp;$A5,Concentrado!$B$2:$B$199, "=Morelos")</f>
        <v>485</v>
      </c>
      <c r="U5" s="10">
        <f>SUMIFS(Concentrado!V$2:V$199,Concentrado!$A$2:$A$199,"="&amp;$A5,Concentrado!$B$2:$B$199, "=Morelos")</f>
        <v>180</v>
      </c>
      <c r="V5" s="10">
        <f>SUMIFS(Concentrado!W$2:W$199,Concentrado!$A$2:$A$199,"="&amp;$A5,Concentrado!$B$2:$B$199, "=Morelos")</f>
        <v>54</v>
      </c>
      <c r="W5" s="10">
        <f>SUMIFS(Concentrado!X$2:X$199,Concentrado!$A$2:$A$199,"="&amp;$A5,Concentrado!$B$2:$B$199, "=Morelos")</f>
        <v>84</v>
      </c>
      <c r="X5" s="10">
        <f>SUMIFS(Concentrado!Y$2:Y$199,Concentrado!$A$2:$A$199,"="&amp;$A5,Concentrado!$B$2:$B$199, "=Morelos")</f>
        <v>68</v>
      </c>
      <c r="Y5" s="10">
        <f>SUMIFS(Concentrado!Z$2:Z$199,Concentrado!$A$2:$A$199,"="&amp;$A5,Concentrado!$B$2:$B$199, "=Morelos")</f>
        <v>88300</v>
      </c>
    </row>
    <row r="6" spans="1:25" x14ac:dyDescent="0.25">
      <c r="A6" s="7">
        <v>2021</v>
      </c>
      <c r="B6" s="10">
        <f>SUMIFS(Concentrado!C$2:C$199,Concentrado!$A$2:$A$199,"="&amp;$A6,Concentrado!$B$2:$B$199, "=Morelos")</f>
        <v>3781</v>
      </c>
      <c r="C6" s="10">
        <f>SUMIFS(Concentrado!D$2:D$199,Concentrado!$A$2:$A$199,"="&amp;$A6,Concentrado!$B$2:$B$199, "=Morelos")</f>
        <v>6621</v>
      </c>
      <c r="D6" s="10">
        <f>SUMIFS(Concentrado!E$2:E$199,Concentrado!$A$2:$A$199,"="&amp;$A6,Concentrado!$B$2:$B$199, "=Morelos")</f>
        <v>5447</v>
      </c>
      <c r="E6" s="10">
        <f>SUMIFS(Concentrado!F$2:F$199,Concentrado!$A$2:$A$199,"="&amp;$A6,Concentrado!$B$2:$B$199, "=Morelos")</f>
        <v>4844</v>
      </c>
      <c r="F6" s="10">
        <f>SUMIFS(Concentrado!G$2:G$199,Concentrado!$A$2:$A$199,"="&amp;$A6,Concentrado!$B$2:$B$199, "=Morelos")</f>
        <v>10557</v>
      </c>
      <c r="G6" s="10">
        <f>SUMIFS(Concentrado!H$2:H$199,Concentrado!$A$2:$A$199,"="&amp;$A6,Concentrado!$B$2:$B$199, "=Morelos")</f>
        <v>13199</v>
      </c>
      <c r="H6" s="10">
        <f>SUMIFS(Concentrado!I$2:I$199,Concentrado!$A$2:$A$199,"="&amp;$A6,Concentrado!$B$2:$B$199, "=Morelos")</f>
        <v>10830</v>
      </c>
      <c r="I6" s="10">
        <f>SUMIFS(Concentrado!J$2:J$199,Concentrado!$A$2:$A$199,"="&amp;$A6,Concentrado!$B$2:$B$199, "=Morelos")</f>
        <v>7233</v>
      </c>
      <c r="J6" s="10">
        <f>SUMIFS(Concentrado!K$2:K$199,Concentrado!$A$2:$A$199,"="&amp;$A6,Concentrado!$B$2:$B$199, "=Morelos")</f>
        <v>5021</v>
      </c>
      <c r="K6" s="10">
        <f>SUMIFS(Concentrado!L$2:L$199,Concentrado!$A$2:$A$199,"="&amp;$A6,Concentrado!$B$2:$B$199, "=Morelos")</f>
        <v>3860</v>
      </c>
      <c r="L6" s="10">
        <f>SUMIFS(Concentrado!M$2:M$199,Concentrado!$A$2:$A$199,"="&amp;$A6,Concentrado!$B$2:$B$199, "=Morelos")</f>
        <v>3222</v>
      </c>
      <c r="M6" s="10">
        <f>SUMIFS(Concentrado!N$2:N$199,Concentrado!$A$2:$A$199,"="&amp;$A6,Concentrado!$B$2:$B$199, "=Morelos")</f>
        <v>2733</v>
      </c>
      <c r="N6" s="10">
        <f>SUMIFS(Concentrado!O$2:O$199,Concentrado!$A$2:$A$199,"="&amp;$A6,Concentrado!$B$2:$B$199, "=Morelos")</f>
        <v>2491</v>
      </c>
      <c r="O6" s="10">
        <f>SUMIFS(Concentrado!P$2:P$199,Concentrado!$A$2:$A$199,"="&amp;$A6,Concentrado!$B$2:$B$199, "=Morelos")</f>
        <v>2100</v>
      </c>
      <c r="P6" s="10">
        <f>SUMIFS(Concentrado!Q$2:Q$199,Concentrado!$A$2:$A$199,"="&amp;$A6,Concentrado!$B$2:$B$199, "=Morelos")</f>
        <v>1861</v>
      </c>
      <c r="Q6" s="10">
        <f>SUMIFS(Concentrado!R$2:R$199,Concentrado!$A$2:$A$199,"="&amp;$A6,Concentrado!$B$2:$B$199, "=Morelos")</f>
        <v>1340</v>
      </c>
      <c r="R6" s="10">
        <f>SUMIFS(Concentrado!S$2:S$199,Concentrado!$A$2:$A$199,"="&amp;$A6,Concentrado!$B$2:$B$199, "=Morelos")</f>
        <v>979</v>
      </c>
      <c r="S6" s="10">
        <f>SUMIFS(Concentrado!T$2:T$199,Concentrado!$A$2:$A$199,"="&amp;$A6,Concentrado!$B$2:$B$199, "=Morelos")</f>
        <v>677</v>
      </c>
      <c r="T6" s="10">
        <f>SUMIFS(Concentrado!U$2:U$199,Concentrado!$A$2:$A$199,"="&amp;$A6,Concentrado!$B$2:$B$199, "=Morelos")</f>
        <v>425</v>
      </c>
      <c r="U6" s="10">
        <f>SUMIFS(Concentrado!V$2:V$199,Concentrado!$A$2:$A$199,"="&amp;$A6,Concentrado!$B$2:$B$199, "=Morelos")</f>
        <v>174</v>
      </c>
      <c r="V6" s="10">
        <f>SUMIFS(Concentrado!W$2:W$199,Concentrado!$A$2:$A$199,"="&amp;$A6,Concentrado!$B$2:$B$199, "=Morelos")</f>
        <v>44</v>
      </c>
      <c r="W6" s="10">
        <f>SUMIFS(Concentrado!X$2:X$199,Concentrado!$A$2:$A$199,"="&amp;$A6,Concentrado!$B$2:$B$199, "=Morelos")</f>
        <v>66</v>
      </c>
      <c r="X6" s="10">
        <f>SUMIFS(Concentrado!Y$2:Y$199,Concentrado!$A$2:$A$199,"="&amp;$A6,Concentrado!$B$2:$B$199, "=Morelos")</f>
        <v>20</v>
      </c>
      <c r="Y6" s="10">
        <f>SUMIFS(Concentrado!Z$2:Z$199,Concentrado!$A$2:$A$199,"="&amp;$A6,Concentrado!$B$2:$B$199, "=Morelos")</f>
        <v>87525</v>
      </c>
    </row>
    <row r="7" spans="1:25" x14ac:dyDescent="0.25">
      <c r="A7" s="7">
        <v>2022</v>
      </c>
      <c r="B7" s="10">
        <f>SUMIFS(Concentrado!C$2:C$199,Concentrado!$A$2:$A$199,"="&amp;$A7,Concentrado!$B$2:$B$199, "=Morelos")</f>
        <v>5102</v>
      </c>
      <c r="C7" s="10">
        <f>SUMIFS(Concentrado!D$2:D$199,Concentrado!$A$2:$A$199,"="&amp;$A7,Concentrado!$B$2:$B$199, "=Morelos")</f>
        <v>10575</v>
      </c>
      <c r="D7" s="10">
        <f>SUMIFS(Concentrado!E$2:E$199,Concentrado!$A$2:$A$199,"="&amp;$A7,Concentrado!$B$2:$B$199, "=Morelos")</f>
        <v>8522</v>
      </c>
      <c r="E7" s="10">
        <f>SUMIFS(Concentrado!F$2:F$199,Concentrado!$A$2:$A$199,"="&amp;$A7,Concentrado!$B$2:$B$199, "=Morelos")</f>
        <v>7017</v>
      </c>
      <c r="F7" s="10">
        <f>SUMIFS(Concentrado!G$2:G$199,Concentrado!$A$2:$A$199,"="&amp;$A7,Concentrado!$B$2:$B$199, "=Morelos")</f>
        <v>13665</v>
      </c>
      <c r="G7" s="10">
        <f>SUMIFS(Concentrado!H$2:H$199,Concentrado!$A$2:$A$199,"="&amp;$A7,Concentrado!$B$2:$B$199, "=Morelos")</f>
        <v>16281</v>
      </c>
      <c r="H7" s="10">
        <f>SUMIFS(Concentrado!I$2:I$199,Concentrado!$A$2:$A$199,"="&amp;$A7,Concentrado!$B$2:$B$199, "=Morelos")</f>
        <v>13626</v>
      </c>
      <c r="I7" s="10">
        <f>SUMIFS(Concentrado!J$2:J$199,Concentrado!$A$2:$A$199,"="&amp;$A7,Concentrado!$B$2:$B$199, "=Morelos")</f>
        <v>9686</v>
      </c>
      <c r="J7" s="10">
        <f>SUMIFS(Concentrado!K$2:K$199,Concentrado!$A$2:$A$199,"="&amp;$A7,Concentrado!$B$2:$B$199, "=Morelos")</f>
        <v>7116</v>
      </c>
      <c r="K7" s="10">
        <f>SUMIFS(Concentrado!L$2:L$199,Concentrado!$A$2:$A$199,"="&amp;$A7,Concentrado!$B$2:$B$199, "=Morelos")</f>
        <v>5174</v>
      </c>
      <c r="L7" s="10">
        <f>SUMIFS(Concentrado!M$2:M$199,Concentrado!$A$2:$A$199,"="&amp;$A7,Concentrado!$B$2:$B$199, "=Morelos")</f>
        <v>4656</v>
      </c>
      <c r="M7" s="10">
        <f>SUMIFS(Concentrado!N$2:N$199,Concentrado!$A$2:$A$199,"="&amp;$A7,Concentrado!$B$2:$B$199, "=Morelos")</f>
        <v>4142</v>
      </c>
      <c r="N7" s="10">
        <f>SUMIFS(Concentrado!O$2:O$199,Concentrado!$A$2:$A$199,"="&amp;$A7,Concentrado!$B$2:$B$199, "=Morelos")</f>
        <v>3571</v>
      </c>
      <c r="O7" s="10">
        <f>SUMIFS(Concentrado!P$2:P$199,Concentrado!$A$2:$A$199,"="&amp;$A7,Concentrado!$B$2:$B$199, "=Morelos")</f>
        <v>2955</v>
      </c>
      <c r="P7" s="10">
        <f>SUMIFS(Concentrado!Q$2:Q$199,Concentrado!$A$2:$A$199,"="&amp;$A7,Concentrado!$B$2:$B$199, "=Morelos")</f>
        <v>2610</v>
      </c>
      <c r="Q7" s="10">
        <f>SUMIFS(Concentrado!R$2:R$199,Concentrado!$A$2:$A$199,"="&amp;$A7,Concentrado!$B$2:$B$199, "=Morelos")</f>
        <v>2022</v>
      </c>
      <c r="R7" s="10">
        <f>SUMIFS(Concentrado!S$2:S$199,Concentrado!$A$2:$A$199,"="&amp;$A7,Concentrado!$B$2:$B$199, "=Morelos")</f>
        <v>1512</v>
      </c>
      <c r="S7" s="10">
        <f>SUMIFS(Concentrado!T$2:T$199,Concentrado!$A$2:$A$199,"="&amp;$A7,Concentrado!$B$2:$B$199, "=Morelos")</f>
        <v>1034</v>
      </c>
      <c r="T7" s="10">
        <f>SUMIFS(Concentrado!U$2:U$199,Concentrado!$A$2:$A$199,"="&amp;$A7,Concentrado!$B$2:$B$199, "=Morelos")</f>
        <v>695</v>
      </c>
      <c r="U7" s="10">
        <f>SUMIFS(Concentrado!V$2:V$199,Concentrado!$A$2:$A$199,"="&amp;$A7,Concentrado!$B$2:$B$199, "=Morelos")</f>
        <v>226</v>
      </c>
      <c r="V7" s="10">
        <f>SUMIFS(Concentrado!W$2:W$199,Concentrado!$A$2:$A$199,"="&amp;$A7,Concentrado!$B$2:$B$199, "=Morelos")</f>
        <v>70</v>
      </c>
      <c r="W7" s="10">
        <f>SUMIFS(Concentrado!X$2:X$199,Concentrado!$A$2:$A$199,"="&amp;$A7,Concentrado!$B$2:$B$199, "=Morelos")</f>
        <v>119</v>
      </c>
      <c r="X7" s="10">
        <f>SUMIFS(Concentrado!Y$2:Y$199,Concentrado!$A$2:$A$199,"="&amp;$A7,Concentrado!$B$2:$B$199, "=Morelos")</f>
        <v>53</v>
      </c>
      <c r="Y7" s="10">
        <f>SUMIFS(Concentrado!Z$2:Z$199,Concentrado!$A$2:$A$199,"="&amp;$A7,Concentrado!$B$2:$B$199, "=Morelos")</f>
        <v>120429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Normal="100" workbookViewId="0">
      <selection activeCell="P7" sqref="P7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8">
        <v>2017</v>
      </c>
      <c r="B2" s="9">
        <f>SUMIFS(Concentrado!C$2:C$199,Concentrado!$A$2:$A$199,"="&amp;$A2,Concentrado!$B$2:$B$199, "=Nacional")</f>
        <v>397189</v>
      </c>
      <c r="C2" s="9">
        <f>SUMIFS(Concentrado!D$2:D$199,Concentrado!$A$2:$A$199,"="&amp;$A2,Concentrado!$B$2:$B$199, "=Nacional")</f>
        <v>831436</v>
      </c>
      <c r="D2" s="9">
        <f>SUMIFS(Concentrado!E$2:E$199,Concentrado!$A$2:$A$199,"="&amp;$A2,Concentrado!$B$2:$B$199, "=Nacional")</f>
        <v>554519</v>
      </c>
      <c r="E2" s="9">
        <f>SUMIFS(Concentrado!F$2:F$199,Concentrado!$A$2:$A$199,"="&amp;$A2,Concentrado!$B$2:$B$199, "=Nacional")</f>
        <v>434989</v>
      </c>
      <c r="F2" s="9">
        <f>SUMIFS(Concentrado!G$2:G$199,Concentrado!$A$2:$A$199,"="&amp;$A2,Concentrado!$B$2:$B$199, "=Nacional")</f>
        <v>1107089</v>
      </c>
      <c r="G2" s="9">
        <f>SUMIFS(Concentrado!H$2:H$199,Concentrado!$A$2:$A$199,"="&amp;$A2,Concentrado!$B$2:$B$199, "=Nacional")</f>
        <v>1219612</v>
      </c>
      <c r="H2" s="9">
        <f>SUMIFS(Concentrado!I$2:I$199,Concentrado!$A$2:$A$199,"="&amp;$A2,Concentrado!$B$2:$B$199, "=Nacional")</f>
        <v>902946</v>
      </c>
      <c r="I2" s="9">
        <f>SUMIFS(Concentrado!J$2:J$199,Concentrado!$A$2:$A$199,"="&amp;$A2,Concentrado!$B$2:$B$199, "=Nacional")</f>
        <v>634190</v>
      </c>
      <c r="J2" s="9">
        <f>SUMIFS(Concentrado!K$2:K$199,Concentrado!$A$2:$A$199,"="&amp;$A2,Concentrado!$B$2:$B$199, "=Nacional")</f>
        <v>485642</v>
      </c>
      <c r="K2" s="9">
        <f>SUMIFS(Concentrado!L$2:L$199,Concentrado!$A$2:$A$199,"="&amp;$A2,Concentrado!$B$2:$B$199, "=Nacional")</f>
        <v>413643</v>
      </c>
      <c r="L2" s="9">
        <f>SUMIFS(Concentrado!M$2:M$199,Concentrado!$A$2:$A$199,"="&amp;$A2,Concentrado!$B$2:$B$199, "=Nacional")</f>
        <v>353654</v>
      </c>
      <c r="M2" s="9">
        <f>SUMIFS(Concentrado!N$2:N$199,Concentrado!$A$2:$A$199,"="&amp;$A2,Concentrado!$B$2:$B$199, "=Nacional")</f>
        <v>323850</v>
      </c>
      <c r="N2" s="9">
        <f>SUMIFS(Concentrado!O$2:O$199,Concentrado!$A$2:$A$199,"="&amp;$A2,Concentrado!$B$2:$B$199, "=Nacional")</f>
        <v>271065</v>
      </c>
      <c r="O2" s="9">
        <f>SUMIFS(Concentrado!P$2:P$199,Concentrado!$A$2:$A$199,"="&amp;$A2,Concentrado!$B$2:$B$199, "=Nacional")</f>
        <v>229453</v>
      </c>
      <c r="P2" s="9">
        <f>SUMIFS(Concentrado!Q$2:Q$199,Concentrado!$A$2:$A$199,"="&amp;$A2,Concentrado!$B$2:$B$199, "=Nacional")</f>
        <v>189378</v>
      </c>
      <c r="Q2" s="9">
        <f>SUMIFS(Concentrado!R$2:R$199,Concentrado!$A$2:$A$199,"="&amp;$A2,Concentrado!$B$2:$B$199, "=Nacional")</f>
        <v>161736</v>
      </c>
      <c r="R2" s="9">
        <f>SUMIFS(Concentrado!S$2:S$199,Concentrado!$A$2:$A$199,"="&amp;$A2,Concentrado!$B$2:$B$199, "=Nacional")</f>
        <v>134749</v>
      </c>
      <c r="S2" s="9">
        <f>SUMIFS(Concentrado!T$2:T$199,Concentrado!$A$2:$A$199,"="&amp;$A2,Concentrado!$B$2:$B$199, "=Nacional")</f>
        <v>102398</v>
      </c>
      <c r="T2" s="9">
        <f>SUMIFS(Concentrado!U$2:U$199,Concentrado!$A$2:$A$199,"="&amp;$A2,Concentrado!$B$2:$B$199, "=Nacional")</f>
        <v>65304</v>
      </c>
      <c r="U2" s="9">
        <f>SUMIFS(Concentrado!V$2:V$199,Concentrado!$A$2:$A$199,"="&amp;$A2,Concentrado!$B$2:$B$199, "=Nacional")</f>
        <v>27750</v>
      </c>
      <c r="V2" s="9">
        <f>SUMIFS(Concentrado!W$2:W$199,Concentrado!$A$2:$A$199,"="&amp;$A2,Concentrado!$B$2:$B$199, "=Nacional")</f>
        <v>9508</v>
      </c>
      <c r="W2" s="9">
        <f>SUMIFS(Concentrado!X$2:X$199,Concentrado!$A$2:$A$199,"="&amp;$A2,Concentrado!$B$2:$B$199, "=Nacional")</f>
        <v>3937</v>
      </c>
      <c r="X2" s="9">
        <f>SUMIFS(Concentrado!Y$2:Y$199,Concentrado!$A$2:$A$199,"="&amp;$A2,Concentrado!$B$2:$B$199, "=Nacional")</f>
        <v>1703</v>
      </c>
      <c r="Y2" s="9">
        <f>SUMIFS(Concentrado!Z$2:Z$199,Concentrado!$A$2:$A$199,"="&amp;$A2,Concentrado!$B$2:$B$199, "=Nacional")</f>
        <v>8855740</v>
      </c>
    </row>
    <row r="3" spans="1:25" x14ac:dyDescent="0.25">
      <c r="A3" s="8">
        <v>2018</v>
      </c>
      <c r="B3" s="9">
        <f>SUMIFS(Concentrado!C$2:C$199,Concentrado!$A$2:$A$199,"="&amp;$A3,Concentrado!$B$2:$B$199, "=Nacional")</f>
        <v>361806</v>
      </c>
      <c r="C3" s="9">
        <f>SUMIFS(Concentrado!D$2:D$199,Concentrado!$A$2:$A$199,"="&amp;$A3,Concentrado!$B$2:$B$199, "=Nacional")</f>
        <v>742391</v>
      </c>
      <c r="D3" s="9">
        <f>SUMIFS(Concentrado!E$2:E$199,Concentrado!$A$2:$A$199,"="&amp;$A3,Concentrado!$B$2:$B$199, "=Nacional")</f>
        <v>515309</v>
      </c>
      <c r="E3" s="9">
        <f>SUMIFS(Concentrado!F$2:F$199,Concentrado!$A$2:$A$199,"="&amp;$A3,Concentrado!$B$2:$B$199, "=Nacional")</f>
        <v>406341</v>
      </c>
      <c r="F3" s="9">
        <f>SUMIFS(Concentrado!G$2:G$199,Concentrado!$A$2:$A$199,"="&amp;$A3,Concentrado!$B$2:$B$199, "=Nacional")</f>
        <v>1019343</v>
      </c>
      <c r="G3" s="9">
        <f>SUMIFS(Concentrado!H$2:H$199,Concentrado!$A$2:$A$199,"="&amp;$A3,Concentrado!$B$2:$B$199, "=Nacional")</f>
        <v>1111030</v>
      </c>
      <c r="H3" s="9">
        <f>SUMIFS(Concentrado!I$2:I$199,Concentrado!$A$2:$A$199,"="&amp;$A3,Concentrado!$B$2:$B$199, "=Nacional")</f>
        <v>866974</v>
      </c>
      <c r="I3" s="9">
        <f>SUMIFS(Concentrado!J$2:J$199,Concentrado!$A$2:$A$199,"="&amp;$A3,Concentrado!$B$2:$B$199, "=Nacional")</f>
        <v>607819</v>
      </c>
      <c r="J3" s="9">
        <f>SUMIFS(Concentrado!K$2:K$199,Concentrado!$A$2:$A$199,"="&amp;$A3,Concentrado!$B$2:$B$199, "=Nacional")</f>
        <v>467727</v>
      </c>
      <c r="K3" s="9">
        <f>SUMIFS(Concentrado!L$2:L$199,Concentrado!$A$2:$A$199,"="&amp;$A3,Concentrado!$B$2:$B$199, "=Nacional")</f>
        <v>397128</v>
      </c>
      <c r="L3" s="9">
        <f>SUMIFS(Concentrado!M$2:M$199,Concentrado!$A$2:$A$199,"="&amp;$A3,Concentrado!$B$2:$B$199, "=Nacional")</f>
        <v>353042</v>
      </c>
      <c r="M3" s="9">
        <f>SUMIFS(Concentrado!N$2:N$199,Concentrado!$A$2:$A$199,"="&amp;$A3,Concentrado!$B$2:$B$199, "=Nacional")</f>
        <v>317344</v>
      </c>
      <c r="N3" s="9">
        <f>SUMIFS(Concentrado!O$2:O$199,Concentrado!$A$2:$A$199,"="&amp;$A3,Concentrado!$B$2:$B$199, "=Nacional")</f>
        <v>272210</v>
      </c>
      <c r="O3" s="9">
        <f>SUMIFS(Concentrado!P$2:P$199,Concentrado!$A$2:$A$199,"="&amp;$A3,Concentrado!$B$2:$B$199, "=Nacional")</f>
        <v>229615</v>
      </c>
      <c r="P3" s="9">
        <f>SUMIFS(Concentrado!Q$2:Q$199,Concentrado!$A$2:$A$199,"="&amp;$A3,Concentrado!$B$2:$B$199, "=Nacional")</f>
        <v>189415</v>
      </c>
      <c r="Q3" s="9">
        <f>SUMIFS(Concentrado!R$2:R$199,Concentrado!$A$2:$A$199,"="&amp;$A3,Concentrado!$B$2:$B$199, "=Nacional")</f>
        <v>160556</v>
      </c>
      <c r="R3" s="9">
        <f>SUMIFS(Concentrado!S$2:S$199,Concentrado!$A$2:$A$199,"="&amp;$A3,Concentrado!$B$2:$B$199, "=Nacional")</f>
        <v>133864</v>
      </c>
      <c r="S3" s="9">
        <f>SUMIFS(Concentrado!T$2:T$199,Concentrado!$A$2:$A$199,"="&amp;$A3,Concentrado!$B$2:$B$199, "=Nacional")</f>
        <v>99671</v>
      </c>
      <c r="T3" s="9">
        <f>SUMIFS(Concentrado!U$2:U$199,Concentrado!$A$2:$A$199,"="&amp;$A3,Concentrado!$B$2:$B$199, "=Nacional")</f>
        <v>64838</v>
      </c>
      <c r="U3" s="9">
        <f>SUMIFS(Concentrado!V$2:V$199,Concentrado!$A$2:$A$199,"="&amp;$A3,Concentrado!$B$2:$B$199, "=Nacional")</f>
        <v>26827</v>
      </c>
      <c r="V3" s="9">
        <f>SUMIFS(Concentrado!W$2:W$199,Concentrado!$A$2:$A$199,"="&amp;$A3,Concentrado!$B$2:$B$199, "=Nacional")</f>
        <v>9271</v>
      </c>
      <c r="W3" s="9">
        <f>SUMIFS(Concentrado!X$2:X$199,Concentrado!$A$2:$A$199,"="&amp;$A3,Concentrado!$B$2:$B$199, "=Nacional")</f>
        <v>4366</v>
      </c>
      <c r="X3" s="9">
        <f>SUMIFS(Concentrado!Y$2:Y$199,Concentrado!$A$2:$A$199,"="&amp;$A3,Concentrado!$B$2:$B$199, "=Nacional")</f>
        <v>16278</v>
      </c>
      <c r="Y3" s="9">
        <f>SUMIFS(Concentrado!Z$2:Z$199,Concentrado!$A$2:$A$199,"="&amp;$A3,Concentrado!$B$2:$B$199, "=Nacional")</f>
        <v>8373165</v>
      </c>
    </row>
    <row r="4" spans="1:25" x14ac:dyDescent="0.25">
      <c r="A4" s="8">
        <v>2019</v>
      </c>
      <c r="B4" s="9">
        <f>SUMIFS(Concentrado!C$2:C$199,Concentrado!$A$2:$A$199,"="&amp;$A4,Concentrado!$B$2:$B$199, "=Nacional")</f>
        <v>402955</v>
      </c>
      <c r="C4" s="9">
        <f>SUMIFS(Concentrado!D$2:D$199,Concentrado!$A$2:$A$199,"="&amp;$A4,Concentrado!$B$2:$B$199, "=Nacional")</f>
        <v>808801</v>
      </c>
      <c r="D4" s="9">
        <f>SUMIFS(Concentrado!E$2:E$199,Concentrado!$A$2:$A$199,"="&amp;$A4,Concentrado!$B$2:$B$199, "=Nacional")</f>
        <v>561015</v>
      </c>
      <c r="E4" s="9">
        <f>SUMIFS(Concentrado!F$2:F$199,Concentrado!$A$2:$A$199,"="&amp;$A4,Concentrado!$B$2:$B$199, "=Nacional")</f>
        <v>442583</v>
      </c>
      <c r="F4" s="9">
        <f>SUMIFS(Concentrado!G$2:G$199,Concentrado!$A$2:$A$199,"="&amp;$A4,Concentrado!$B$2:$B$199, "=Nacional")</f>
        <v>1036530</v>
      </c>
      <c r="G4" s="9">
        <f>SUMIFS(Concentrado!H$2:H$199,Concentrado!$A$2:$A$199,"="&amp;$A4,Concentrado!$B$2:$B$199, "=Nacional")</f>
        <v>1123271</v>
      </c>
      <c r="H4" s="9">
        <f>SUMIFS(Concentrado!I$2:I$199,Concentrado!$A$2:$A$199,"="&amp;$A4,Concentrado!$B$2:$B$199, "=Nacional")</f>
        <v>913905</v>
      </c>
      <c r="I4" s="9">
        <f>SUMIFS(Concentrado!J$2:J$199,Concentrado!$A$2:$A$199,"="&amp;$A4,Concentrado!$B$2:$B$199, "=Nacional")</f>
        <v>640496</v>
      </c>
      <c r="J4" s="9">
        <f>SUMIFS(Concentrado!K$2:K$199,Concentrado!$A$2:$A$199,"="&amp;$A4,Concentrado!$B$2:$B$199, "=Nacional")</f>
        <v>499126</v>
      </c>
      <c r="K4" s="9">
        <f>SUMIFS(Concentrado!L$2:L$199,Concentrado!$A$2:$A$199,"="&amp;$A4,Concentrado!$B$2:$B$199, "=Nacional")</f>
        <v>413604</v>
      </c>
      <c r="L4" s="9">
        <f>SUMIFS(Concentrado!M$2:M$199,Concentrado!$A$2:$A$199,"="&amp;$A4,Concentrado!$B$2:$B$199, "=Nacional")</f>
        <v>379397</v>
      </c>
      <c r="M4" s="9">
        <f>SUMIFS(Concentrado!N$2:N$199,Concentrado!$A$2:$A$199,"="&amp;$A4,Concentrado!$B$2:$B$199, "=Nacional")</f>
        <v>338687</v>
      </c>
      <c r="N4" s="9">
        <f>SUMIFS(Concentrado!O$2:O$199,Concentrado!$A$2:$A$199,"="&amp;$A4,Concentrado!$B$2:$B$199, "=Nacional")</f>
        <v>293399</v>
      </c>
      <c r="O4" s="9">
        <f>SUMIFS(Concentrado!P$2:P$199,Concentrado!$A$2:$A$199,"="&amp;$A4,Concentrado!$B$2:$B$199, "=Nacional")</f>
        <v>247007</v>
      </c>
      <c r="P4" s="9">
        <f>SUMIFS(Concentrado!Q$2:Q$199,Concentrado!$A$2:$A$199,"="&amp;$A4,Concentrado!$B$2:$B$199, "=Nacional")</f>
        <v>206258</v>
      </c>
      <c r="Q4" s="9">
        <f>SUMIFS(Concentrado!R$2:R$199,Concentrado!$A$2:$A$199,"="&amp;$A4,Concentrado!$B$2:$B$199, "=Nacional")</f>
        <v>171841</v>
      </c>
      <c r="R4" s="9">
        <f>SUMIFS(Concentrado!S$2:S$199,Concentrado!$A$2:$A$199,"="&amp;$A4,Concentrado!$B$2:$B$199, "=Nacional")</f>
        <v>143075</v>
      </c>
      <c r="S4" s="9">
        <f>SUMIFS(Concentrado!T$2:T$199,Concentrado!$A$2:$A$199,"="&amp;$A4,Concentrado!$B$2:$B$199, "=Nacional")</f>
        <v>106591</v>
      </c>
      <c r="T4" s="9">
        <f>SUMIFS(Concentrado!U$2:U$199,Concentrado!$A$2:$A$199,"="&amp;$A4,Concentrado!$B$2:$B$199, "=Nacional")</f>
        <v>68625</v>
      </c>
      <c r="U4" s="9">
        <f>SUMIFS(Concentrado!V$2:V$199,Concentrado!$A$2:$A$199,"="&amp;$A4,Concentrado!$B$2:$B$199, "=Nacional")</f>
        <v>27452</v>
      </c>
      <c r="V4" s="9">
        <f>SUMIFS(Concentrado!W$2:W$199,Concentrado!$A$2:$A$199,"="&amp;$A4,Concentrado!$B$2:$B$199, "=Nacional")</f>
        <v>9676</v>
      </c>
      <c r="W4" s="9">
        <f>SUMIFS(Concentrado!X$2:X$199,Concentrado!$A$2:$A$199,"="&amp;$A4,Concentrado!$B$2:$B$199, "=Nacional")</f>
        <v>5530</v>
      </c>
      <c r="X4" s="9">
        <f>SUMIFS(Concentrado!Y$2:Y$199,Concentrado!$A$2:$A$199,"="&amp;$A4,Concentrado!$B$2:$B$199, "=Nacional")</f>
        <v>4777</v>
      </c>
      <c r="Y4" s="9">
        <f>SUMIFS(Concentrado!Z$2:Z$199,Concentrado!$A$2:$A$199,"="&amp;$A4,Concentrado!$B$2:$B$199, "=Nacional")</f>
        <v>8844601</v>
      </c>
    </row>
    <row r="5" spans="1:25" x14ac:dyDescent="0.25">
      <c r="A5" s="8">
        <v>2020</v>
      </c>
      <c r="B5" s="9">
        <f>SUMIFS(Concentrado!C$2:C$199,Concentrado!$A$2:$A$199,"="&amp;$A5,Concentrado!$B$2:$B$199, "=Nacional")</f>
        <v>168229</v>
      </c>
      <c r="C5" s="9">
        <f>SUMIFS(Concentrado!D$2:D$199,Concentrado!$A$2:$A$199,"="&amp;$A5,Concentrado!$B$2:$B$199, "=Nacional")</f>
        <v>312795</v>
      </c>
      <c r="D5" s="9">
        <f>SUMIFS(Concentrado!E$2:E$199,Concentrado!$A$2:$A$199,"="&amp;$A5,Concentrado!$B$2:$B$199, "=Nacional")</f>
        <v>247788</v>
      </c>
      <c r="E5" s="9">
        <f>SUMIFS(Concentrado!F$2:F$199,Concentrado!$A$2:$A$199,"="&amp;$A5,Concentrado!$B$2:$B$199, "=Nacional")</f>
        <v>217705</v>
      </c>
      <c r="F5" s="9">
        <f>SUMIFS(Concentrado!G$2:G$199,Concentrado!$A$2:$A$199,"="&amp;$A5,Concentrado!$B$2:$B$199, "=Nacional")</f>
        <v>666016</v>
      </c>
      <c r="G5" s="9">
        <f>SUMIFS(Concentrado!H$2:H$199,Concentrado!$A$2:$A$199,"="&amp;$A5,Concentrado!$B$2:$B$199, "=Nacional")</f>
        <v>773448</v>
      </c>
      <c r="H5" s="9">
        <f>SUMIFS(Concentrado!I$2:I$199,Concentrado!$A$2:$A$199,"="&amp;$A5,Concentrado!$B$2:$B$199, "=Nacional")</f>
        <v>638949</v>
      </c>
      <c r="I5" s="9">
        <f>SUMIFS(Concentrado!J$2:J$199,Concentrado!$A$2:$A$199,"="&amp;$A5,Concentrado!$B$2:$B$199, "=Nacional")</f>
        <v>445347</v>
      </c>
      <c r="J5" s="9">
        <f>SUMIFS(Concentrado!K$2:K$199,Concentrado!$A$2:$A$199,"="&amp;$A5,Concentrado!$B$2:$B$199, "=Nacional")</f>
        <v>328807</v>
      </c>
      <c r="K5" s="9">
        <f>SUMIFS(Concentrado!L$2:L$199,Concentrado!$A$2:$A$199,"="&amp;$A5,Concentrado!$B$2:$B$199, "=Nacional")</f>
        <v>261866</v>
      </c>
      <c r="L5" s="9">
        <f>SUMIFS(Concentrado!M$2:M$199,Concentrado!$A$2:$A$199,"="&amp;$A5,Concentrado!$B$2:$B$199, "=Nacional")</f>
        <v>244445</v>
      </c>
      <c r="M5" s="9">
        <f>SUMIFS(Concentrado!N$2:N$199,Concentrado!$A$2:$A$199,"="&amp;$A5,Concentrado!$B$2:$B$199, "=Nacional")</f>
        <v>215751</v>
      </c>
      <c r="N5" s="9">
        <f>SUMIFS(Concentrado!O$2:O$199,Concentrado!$A$2:$A$199,"="&amp;$A5,Concentrado!$B$2:$B$199, "=Nacional")</f>
        <v>186150</v>
      </c>
      <c r="O5" s="9">
        <f>SUMIFS(Concentrado!P$2:P$199,Concentrado!$A$2:$A$199,"="&amp;$A5,Concentrado!$B$2:$B$199, "=Nacional")</f>
        <v>156362</v>
      </c>
      <c r="P5" s="9">
        <f>SUMIFS(Concentrado!Q$2:Q$199,Concentrado!$A$2:$A$199,"="&amp;$A5,Concentrado!$B$2:$B$199, "=Nacional")</f>
        <v>125211</v>
      </c>
      <c r="Q5" s="9">
        <f>SUMIFS(Concentrado!R$2:R$199,Concentrado!$A$2:$A$199,"="&amp;$A5,Concentrado!$B$2:$B$199, "=Nacional")</f>
        <v>100329</v>
      </c>
      <c r="R5" s="9">
        <f>SUMIFS(Concentrado!S$2:S$199,Concentrado!$A$2:$A$199,"="&amp;$A5,Concentrado!$B$2:$B$199, "=Nacional")</f>
        <v>78780</v>
      </c>
      <c r="S5" s="9">
        <f>SUMIFS(Concentrado!T$2:T$199,Concentrado!$A$2:$A$199,"="&amp;$A5,Concentrado!$B$2:$B$199, "=Nacional")</f>
        <v>56888</v>
      </c>
      <c r="T5" s="9">
        <f>SUMIFS(Concentrado!U$2:U$199,Concentrado!$A$2:$A$199,"="&amp;$A5,Concentrado!$B$2:$B$199, "=Nacional")</f>
        <v>34986</v>
      </c>
      <c r="U5" s="9">
        <f>SUMIFS(Concentrado!V$2:V$199,Concentrado!$A$2:$A$199,"="&amp;$A5,Concentrado!$B$2:$B$199, "=Nacional")</f>
        <v>13842</v>
      </c>
      <c r="V5" s="9">
        <f>SUMIFS(Concentrado!W$2:W$199,Concentrado!$A$2:$A$199,"="&amp;$A5,Concentrado!$B$2:$B$199, "=Nacional")</f>
        <v>4721</v>
      </c>
      <c r="W5" s="9">
        <f>SUMIFS(Concentrado!X$2:X$199,Concentrado!$A$2:$A$199,"="&amp;$A5,Concentrado!$B$2:$B$199, "=Nacional")</f>
        <v>3321</v>
      </c>
      <c r="X5" s="9">
        <f>SUMIFS(Concentrado!Y$2:Y$199,Concentrado!$A$2:$A$199,"="&amp;$A5,Concentrado!$B$2:$B$199, "=Nacional")</f>
        <v>3067</v>
      </c>
      <c r="Y5" s="9">
        <f>SUMIFS(Concentrado!Z$2:Z$199,Concentrado!$A$2:$A$199,"="&amp;$A5,Concentrado!$B$2:$B$199, "=Nacional")</f>
        <v>5284803</v>
      </c>
    </row>
    <row r="6" spans="1:25" x14ac:dyDescent="0.25">
      <c r="A6" s="8">
        <v>2021</v>
      </c>
      <c r="B6" s="9">
        <f>SUMIFS(Concentrado!C$2:C$199,Concentrado!$A$2:$A$199,"="&amp;$A6,Concentrado!$B$2:$B$199, "=Nacional")</f>
        <v>173547</v>
      </c>
      <c r="C6" s="9">
        <f>SUMIFS(Concentrado!D$2:D$199,Concentrado!$A$2:$A$199,"="&amp;$A6,Concentrado!$B$2:$B$199, "=Nacional")</f>
        <v>302989</v>
      </c>
      <c r="D6" s="9">
        <f>SUMIFS(Concentrado!E$2:E$199,Concentrado!$A$2:$A$199,"="&amp;$A6,Concentrado!$B$2:$B$199, "=Nacional")</f>
        <v>214980</v>
      </c>
      <c r="E6" s="9">
        <f>SUMIFS(Concentrado!F$2:F$199,Concentrado!$A$2:$A$199,"="&amp;$A6,Concentrado!$B$2:$B$199, "=Nacional")</f>
        <v>206578</v>
      </c>
      <c r="F6" s="9">
        <f>SUMIFS(Concentrado!G$2:G$199,Concentrado!$A$2:$A$199,"="&amp;$A6,Concentrado!$B$2:$B$199, "=Nacional")</f>
        <v>668658</v>
      </c>
      <c r="G6" s="9">
        <f>SUMIFS(Concentrado!H$2:H$199,Concentrado!$A$2:$A$199,"="&amp;$A6,Concentrado!$B$2:$B$199, "=Nacional")</f>
        <v>790521</v>
      </c>
      <c r="H6" s="9">
        <f>SUMIFS(Concentrado!I$2:I$199,Concentrado!$A$2:$A$199,"="&amp;$A6,Concentrado!$B$2:$B$199, "=Nacional")</f>
        <v>644522</v>
      </c>
      <c r="I6" s="9">
        <f>SUMIFS(Concentrado!J$2:J$199,Concentrado!$A$2:$A$199,"="&amp;$A6,Concentrado!$B$2:$B$199, "=Nacional")</f>
        <v>465184</v>
      </c>
      <c r="J6" s="9">
        <f>SUMIFS(Concentrado!K$2:K$199,Concentrado!$A$2:$A$199,"="&amp;$A6,Concentrado!$B$2:$B$199, "=Nacional")</f>
        <v>346136</v>
      </c>
      <c r="K6" s="9">
        <f>SUMIFS(Concentrado!L$2:L$199,Concentrado!$A$2:$A$199,"="&amp;$A6,Concentrado!$B$2:$B$199, "=Nacional")</f>
        <v>277000</v>
      </c>
      <c r="L6" s="9">
        <f>SUMIFS(Concentrado!M$2:M$199,Concentrado!$A$2:$A$199,"="&amp;$A6,Concentrado!$B$2:$B$199, "=Nacional")</f>
        <v>260574</v>
      </c>
      <c r="M6" s="9">
        <f>SUMIFS(Concentrado!N$2:N$199,Concentrado!$A$2:$A$199,"="&amp;$A6,Concentrado!$B$2:$B$199, "=Nacional")</f>
        <v>225784</v>
      </c>
      <c r="N6" s="9">
        <f>SUMIFS(Concentrado!O$2:O$199,Concentrado!$A$2:$A$199,"="&amp;$A6,Concentrado!$B$2:$B$199, "=Nacional")</f>
        <v>196363</v>
      </c>
      <c r="O6" s="9">
        <f>SUMIFS(Concentrado!P$2:P$199,Concentrado!$A$2:$A$199,"="&amp;$A6,Concentrado!$B$2:$B$199, "=Nacional")</f>
        <v>163790</v>
      </c>
      <c r="P6" s="9">
        <f>SUMIFS(Concentrado!Q$2:Q$199,Concentrado!$A$2:$A$199,"="&amp;$A6,Concentrado!$B$2:$B$199, "=Nacional")</f>
        <v>133170</v>
      </c>
      <c r="Q6" s="9">
        <f>SUMIFS(Concentrado!R$2:R$199,Concentrado!$A$2:$A$199,"="&amp;$A6,Concentrado!$B$2:$B$199, "=Nacional")</f>
        <v>103553</v>
      </c>
      <c r="R6" s="9">
        <f>SUMIFS(Concentrado!S$2:S$199,Concentrado!$A$2:$A$199,"="&amp;$A6,Concentrado!$B$2:$B$199, "=Nacional")</f>
        <v>80256</v>
      </c>
      <c r="S6" s="9">
        <f>SUMIFS(Concentrado!T$2:T$199,Concentrado!$A$2:$A$199,"="&amp;$A6,Concentrado!$B$2:$B$199, "=Nacional")</f>
        <v>54739</v>
      </c>
      <c r="T6" s="9">
        <f>SUMIFS(Concentrado!U$2:U$199,Concentrado!$A$2:$A$199,"="&amp;$A6,Concentrado!$B$2:$B$199, "=Nacional")</f>
        <v>32960</v>
      </c>
      <c r="U6" s="9">
        <f>SUMIFS(Concentrado!V$2:V$199,Concentrado!$A$2:$A$199,"="&amp;$A6,Concentrado!$B$2:$B$199, "=Nacional")</f>
        <v>12827</v>
      </c>
      <c r="V6" s="9">
        <f>SUMIFS(Concentrado!W$2:W$199,Concentrado!$A$2:$A$199,"="&amp;$A6,Concentrado!$B$2:$B$199, "=Nacional")</f>
        <v>3788</v>
      </c>
      <c r="W6" s="9">
        <f>SUMIFS(Concentrado!X$2:X$199,Concentrado!$A$2:$A$199,"="&amp;$A6,Concentrado!$B$2:$B$199, "=Nacional")</f>
        <v>4246</v>
      </c>
      <c r="X6" s="9">
        <f>SUMIFS(Concentrado!Y$2:Y$199,Concentrado!$A$2:$A$199,"="&amp;$A6,Concentrado!$B$2:$B$199, "=Nacional")</f>
        <v>21140</v>
      </c>
      <c r="Y6" s="9">
        <f>SUMIFS(Concentrado!Z$2:Z$199,Concentrado!$A$2:$A$199,"="&amp;$A6,Concentrado!$B$2:$B$199, "=Nacional")</f>
        <v>5383305</v>
      </c>
    </row>
    <row r="7" spans="1:25" x14ac:dyDescent="0.25">
      <c r="A7" s="8">
        <v>2022</v>
      </c>
      <c r="B7" s="9">
        <f>SUMIFS(Concentrado!C$2:C$199,Concentrado!$A$2:$A$199,"="&amp;$A7,Concentrado!$B$2:$B$199, "=Nacional")</f>
        <v>245545</v>
      </c>
      <c r="C7" s="9">
        <f>SUMIFS(Concentrado!D$2:D$199,Concentrado!$A$2:$A$199,"="&amp;$A7,Concentrado!$B$2:$B$199, "=Nacional")</f>
        <v>466276</v>
      </c>
      <c r="D7" s="9">
        <f>SUMIFS(Concentrado!E$2:E$199,Concentrado!$A$2:$A$199,"="&amp;$A7,Concentrado!$B$2:$B$199, "=Nacional")</f>
        <v>345986</v>
      </c>
      <c r="E7" s="9">
        <f>SUMIFS(Concentrado!F$2:F$199,Concentrado!$A$2:$A$199,"="&amp;$A7,Concentrado!$B$2:$B$199, "=Nacional")</f>
        <v>305583</v>
      </c>
      <c r="F7" s="9">
        <f>SUMIFS(Concentrado!G$2:G$199,Concentrado!$A$2:$A$199,"="&amp;$A7,Concentrado!$B$2:$B$199, "=Nacional")</f>
        <v>755436</v>
      </c>
      <c r="G7" s="9">
        <f>SUMIFS(Concentrado!H$2:H$199,Concentrado!$A$2:$A$199,"="&amp;$A7,Concentrado!$B$2:$B$199, "=Nacional")</f>
        <v>877228</v>
      </c>
      <c r="H7" s="9">
        <f>SUMIFS(Concentrado!I$2:I$199,Concentrado!$A$2:$A$199,"="&amp;$A7,Concentrado!$B$2:$B$199, "=Nacional")</f>
        <v>698105</v>
      </c>
      <c r="I7" s="9">
        <f>SUMIFS(Concentrado!J$2:J$199,Concentrado!$A$2:$A$199,"="&amp;$A7,Concentrado!$B$2:$B$199, "=Nacional")</f>
        <v>523088</v>
      </c>
      <c r="J7" s="9">
        <f>SUMIFS(Concentrado!K$2:K$199,Concentrado!$A$2:$A$199,"="&amp;$A7,Concentrado!$B$2:$B$199, "=Nacional")</f>
        <v>383965</v>
      </c>
      <c r="K7" s="9">
        <f>SUMIFS(Concentrado!L$2:L$199,Concentrado!$A$2:$A$199,"="&amp;$A7,Concentrado!$B$2:$B$199, "=Nacional")</f>
        <v>306561</v>
      </c>
      <c r="L7" s="9">
        <f>SUMIFS(Concentrado!M$2:M$199,Concentrado!$A$2:$A$199,"="&amp;$A7,Concentrado!$B$2:$B$199, "=Nacional")</f>
        <v>286991</v>
      </c>
      <c r="M7" s="9">
        <f>SUMIFS(Concentrado!N$2:N$199,Concentrado!$A$2:$A$199,"="&amp;$A7,Concentrado!$B$2:$B$199, "=Nacional")</f>
        <v>255824</v>
      </c>
      <c r="N7" s="9">
        <f>SUMIFS(Concentrado!O$2:O$199,Concentrado!$A$2:$A$199,"="&amp;$A7,Concentrado!$B$2:$B$199, "=Nacional")</f>
        <v>219302</v>
      </c>
      <c r="O7" s="9">
        <f>SUMIFS(Concentrado!P$2:P$199,Concentrado!$A$2:$A$199,"="&amp;$A7,Concentrado!$B$2:$B$199, "=Nacional")</f>
        <v>185718</v>
      </c>
      <c r="P7" s="9">
        <f>SUMIFS(Concentrado!Q$2:Q$199,Concentrado!$A$2:$A$199,"="&amp;$A7,Concentrado!$B$2:$B$199, "=Nacional")</f>
        <v>151895</v>
      </c>
      <c r="Q7" s="9">
        <f>SUMIFS(Concentrado!R$2:R$199,Concentrado!$A$2:$A$199,"="&amp;$A7,Concentrado!$B$2:$B$199, "=Nacional")</f>
        <v>121438</v>
      </c>
      <c r="R7" s="9">
        <f>SUMIFS(Concentrado!S$2:S$199,Concentrado!$A$2:$A$199,"="&amp;$A7,Concentrado!$B$2:$B$199, "=Nacional")</f>
        <v>95136</v>
      </c>
      <c r="S7" s="9">
        <f>SUMIFS(Concentrado!T$2:T$199,Concentrado!$A$2:$A$199,"="&amp;$A7,Concentrado!$B$2:$B$199, "=Nacional")</f>
        <v>67470</v>
      </c>
      <c r="T7" s="9">
        <f>SUMIFS(Concentrado!U$2:U$199,Concentrado!$A$2:$A$199,"="&amp;$A7,Concentrado!$B$2:$B$199, "=Nacional")</f>
        <v>41048</v>
      </c>
      <c r="U7" s="9">
        <f>SUMIFS(Concentrado!V$2:V$199,Concentrado!$A$2:$A$199,"="&amp;$A7,Concentrado!$B$2:$B$199, "=Nacional")</f>
        <v>17251</v>
      </c>
      <c r="V7" s="9">
        <f>SUMIFS(Concentrado!W$2:W$199,Concentrado!$A$2:$A$199,"="&amp;$A7,Concentrado!$B$2:$B$199, "=Nacional")</f>
        <v>4648</v>
      </c>
      <c r="W7" s="9">
        <f>SUMIFS(Concentrado!X$2:X$199,Concentrado!$A$2:$A$199,"="&amp;$A7,Concentrado!$B$2:$B$199, "=Nacional")</f>
        <v>3986</v>
      </c>
      <c r="X7" s="9">
        <f>SUMIFS(Concentrado!Y$2:Y$199,Concentrado!$A$2:$A$199,"="&amp;$A7,Concentrado!$B$2:$B$199, "=Nacional")</f>
        <v>24358</v>
      </c>
      <c r="Y7" s="9">
        <f>SUMIFS(Concentrado!Z$2:Z$199,Concentrado!$A$2:$A$199,"="&amp;$A7,Concentrado!$B$2:$B$199, "=Nacional")</f>
        <v>6382838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"=Nayarit")</f>
        <v>2517</v>
      </c>
      <c r="C2" s="10">
        <f>SUMIFS(Concentrado!D$2:D$199,Concentrado!$A$2:$A$199,"="&amp;$A2,Concentrado!$B$2:$B$199, "=Nayarit")</f>
        <v>7290</v>
      </c>
      <c r="D2" s="10">
        <f>SUMIFS(Concentrado!E$2:E$199,Concentrado!$A$2:$A$199,"="&amp;$A2,Concentrado!$B$2:$B$199, "=Nayarit")</f>
        <v>4986</v>
      </c>
      <c r="E2" s="10">
        <f>SUMIFS(Concentrado!F$2:F$199,Concentrado!$A$2:$A$199,"="&amp;$A2,Concentrado!$B$2:$B$199, "=Nayarit")</f>
        <v>3784</v>
      </c>
      <c r="F2" s="10">
        <f>SUMIFS(Concentrado!G$2:G$199,Concentrado!$A$2:$A$199,"="&amp;$A2,Concentrado!$B$2:$B$199, "=Nayarit")</f>
        <v>6527</v>
      </c>
      <c r="G2" s="10">
        <f>SUMIFS(Concentrado!H$2:H$199,Concentrado!$A$2:$A$199,"="&amp;$A2,Concentrado!$B$2:$B$199, "=Nayarit")</f>
        <v>6650</v>
      </c>
      <c r="H2" s="10">
        <f>SUMIFS(Concentrado!I$2:I$199,Concentrado!$A$2:$A$199,"="&amp;$A2,Concentrado!$B$2:$B$199, "=Nayarit")</f>
        <v>5360</v>
      </c>
      <c r="I2" s="10">
        <f>SUMIFS(Concentrado!J$2:J$199,Concentrado!$A$2:$A$199,"="&amp;$A2,Concentrado!$B$2:$B$199, "=Nayarit")</f>
        <v>4303</v>
      </c>
      <c r="J2" s="10">
        <f>SUMIFS(Concentrado!K$2:K$199,Concentrado!$A$2:$A$199,"="&amp;$A2,Concentrado!$B$2:$B$199, "=Nayarit")</f>
        <v>3712</v>
      </c>
      <c r="K2" s="10">
        <f>SUMIFS(Concentrado!L$2:L$199,Concentrado!$A$2:$A$199,"="&amp;$A2,Concentrado!$B$2:$B$199, "=Nayarit")</f>
        <v>3495</v>
      </c>
      <c r="L2" s="10">
        <f>SUMIFS(Concentrado!M$2:M$199,Concentrado!$A$2:$A$199,"="&amp;$A2,Concentrado!$B$2:$B$199, "=Nayarit")</f>
        <v>3106</v>
      </c>
      <c r="M2" s="10">
        <f>SUMIFS(Concentrado!N$2:N$199,Concentrado!$A$2:$A$199,"="&amp;$A2,Concentrado!$B$2:$B$199, "=Nayarit")</f>
        <v>2685</v>
      </c>
      <c r="N2" s="10">
        <f>SUMIFS(Concentrado!O$2:O$199,Concentrado!$A$2:$A$199,"="&amp;$A2,Concentrado!$B$2:$B$199, "=Nayarit")</f>
        <v>2450</v>
      </c>
      <c r="O2" s="10">
        <f>SUMIFS(Concentrado!P$2:P$199,Concentrado!$A$2:$A$199,"="&amp;$A2,Concentrado!$B$2:$B$199, "=Nayarit")</f>
        <v>2141</v>
      </c>
      <c r="P2" s="10">
        <f>SUMIFS(Concentrado!Q$2:Q$199,Concentrado!$A$2:$A$199,"="&amp;$A2,Concentrado!$B$2:$B$199, "=Nayarit")</f>
        <v>1918</v>
      </c>
      <c r="Q2" s="10">
        <f>SUMIFS(Concentrado!R$2:R$199,Concentrado!$A$2:$A$199,"="&amp;$A2,Concentrado!$B$2:$B$199, "=Nayarit")</f>
        <v>1644</v>
      </c>
      <c r="R2" s="10">
        <f>SUMIFS(Concentrado!S$2:S$199,Concentrado!$A$2:$A$199,"="&amp;$A2,Concentrado!$B$2:$B$199, "=Nayarit")</f>
        <v>1470</v>
      </c>
      <c r="S2" s="10">
        <f>SUMIFS(Concentrado!T$2:T$199,Concentrado!$A$2:$A$199,"="&amp;$A2,Concentrado!$B$2:$B$199, "=Nayarit")</f>
        <v>1130</v>
      </c>
      <c r="T2" s="10">
        <f>SUMIFS(Concentrado!U$2:U$199,Concentrado!$A$2:$A$199,"="&amp;$A2,Concentrado!$B$2:$B$199, "=Nayarit")</f>
        <v>652</v>
      </c>
      <c r="U2" s="10">
        <f>SUMIFS(Concentrado!V$2:V$199,Concentrado!$A$2:$A$199,"="&amp;$A2,Concentrado!$B$2:$B$199, "=Nayarit")</f>
        <v>309</v>
      </c>
      <c r="V2" s="10">
        <f>SUMIFS(Concentrado!W$2:W$199,Concentrado!$A$2:$A$199,"="&amp;$A2,Concentrado!$B$2:$B$199, "=Nayarit")</f>
        <v>83</v>
      </c>
      <c r="W2" s="10">
        <f>SUMIFS(Concentrado!X$2:X$199,Concentrado!$A$2:$A$199,"="&amp;$A2,Concentrado!$B$2:$B$199, "=Nayarit")</f>
        <v>180</v>
      </c>
      <c r="X2" s="10">
        <f>SUMIFS(Concentrado!Y$2:Y$199,Concentrado!$A$2:$A$199,"="&amp;$A2,Concentrado!$B$2:$B$199, "=Nayarit")</f>
        <v>2</v>
      </c>
      <c r="Y2" s="10">
        <f>SUMIFS(Concentrado!Z$2:Z$199,Concentrado!$A$2:$A$199,"="&amp;$A2,Concentrado!$B$2:$B$199, "=Nayarit")</f>
        <v>66394</v>
      </c>
    </row>
    <row r="3" spans="1:25" x14ac:dyDescent="0.25">
      <c r="A3" s="7">
        <v>2018</v>
      </c>
      <c r="B3" s="10">
        <f>SUMIFS(Concentrado!C$2:C$199,Concentrado!$A$2:$A$199,"="&amp;$A3,Concentrado!$B$2:$B$199, "=Nayarit")</f>
        <v>2155</v>
      </c>
      <c r="C3" s="10">
        <f>SUMIFS(Concentrado!D$2:D$199,Concentrado!$A$2:$A$199,"="&amp;$A3,Concentrado!$B$2:$B$199, "=Nayarit")</f>
        <v>5782</v>
      </c>
      <c r="D3" s="10">
        <f>SUMIFS(Concentrado!E$2:E$199,Concentrado!$A$2:$A$199,"="&amp;$A3,Concentrado!$B$2:$B$199, "=Nayarit")</f>
        <v>4213</v>
      </c>
      <c r="E3" s="10">
        <f>SUMIFS(Concentrado!F$2:F$199,Concentrado!$A$2:$A$199,"="&amp;$A3,Concentrado!$B$2:$B$199, "=Nayarit")</f>
        <v>3242</v>
      </c>
      <c r="F3" s="10">
        <f>SUMIFS(Concentrado!G$2:G$199,Concentrado!$A$2:$A$199,"="&amp;$A3,Concentrado!$B$2:$B$199, "=Nayarit")</f>
        <v>6188</v>
      </c>
      <c r="G3" s="10">
        <f>SUMIFS(Concentrado!H$2:H$199,Concentrado!$A$2:$A$199,"="&amp;$A3,Concentrado!$B$2:$B$199, "=Nayarit")</f>
        <v>6216</v>
      </c>
      <c r="H3" s="10">
        <f>SUMIFS(Concentrado!I$2:I$199,Concentrado!$A$2:$A$199,"="&amp;$A3,Concentrado!$B$2:$B$199, "=Nayarit")</f>
        <v>5258</v>
      </c>
      <c r="I3" s="10">
        <f>SUMIFS(Concentrado!J$2:J$199,Concentrado!$A$2:$A$199,"="&amp;$A3,Concentrado!$B$2:$B$199, "=Nayarit")</f>
        <v>4184</v>
      </c>
      <c r="J3" s="10">
        <f>SUMIFS(Concentrado!K$2:K$199,Concentrado!$A$2:$A$199,"="&amp;$A3,Concentrado!$B$2:$B$199, "=Nayarit")</f>
        <v>3458</v>
      </c>
      <c r="K3" s="10">
        <f>SUMIFS(Concentrado!L$2:L$199,Concentrado!$A$2:$A$199,"="&amp;$A3,Concentrado!$B$2:$B$199, "=Nayarit")</f>
        <v>3366</v>
      </c>
      <c r="L3" s="10">
        <f>SUMIFS(Concentrado!M$2:M$199,Concentrado!$A$2:$A$199,"="&amp;$A3,Concentrado!$B$2:$B$199, "=Nayarit")</f>
        <v>2848</v>
      </c>
      <c r="M3" s="10">
        <f>SUMIFS(Concentrado!N$2:N$199,Concentrado!$A$2:$A$199,"="&amp;$A3,Concentrado!$B$2:$B$199, "=Nayarit")</f>
        <v>2677</v>
      </c>
      <c r="N3" s="10">
        <f>SUMIFS(Concentrado!O$2:O$199,Concentrado!$A$2:$A$199,"="&amp;$A3,Concentrado!$B$2:$B$199, "=Nayarit")</f>
        <v>2276</v>
      </c>
      <c r="O3" s="10">
        <f>SUMIFS(Concentrado!P$2:P$199,Concentrado!$A$2:$A$199,"="&amp;$A3,Concentrado!$B$2:$B$199, "=Nayarit")</f>
        <v>2071</v>
      </c>
      <c r="P3" s="10">
        <f>SUMIFS(Concentrado!Q$2:Q$199,Concentrado!$A$2:$A$199,"="&amp;$A3,Concentrado!$B$2:$B$199, "=Nayarit")</f>
        <v>1836</v>
      </c>
      <c r="Q3" s="10">
        <f>SUMIFS(Concentrado!R$2:R$199,Concentrado!$A$2:$A$199,"="&amp;$A3,Concentrado!$B$2:$B$199, "=Nayarit")</f>
        <v>1694</v>
      </c>
      <c r="R3" s="10">
        <f>SUMIFS(Concentrado!S$2:S$199,Concentrado!$A$2:$A$199,"="&amp;$A3,Concentrado!$B$2:$B$199, "=Nayarit")</f>
        <v>1402</v>
      </c>
      <c r="S3" s="10">
        <f>SUMIFS(Concentrado!T$2:T$199,Concentrado!$A$2:$A$199,"="&amp;$A3,Concentrado!$B$2:$B$199, "=Nayarit")</f>
        <v>1094</v>
      </c>
      <c r="T3" s="10">
        <f>SUMIFS(Concentrado!U$2:U$199,Concentrado!$A$2:$A$199,"="&amp;$A3,Concentrado!$B$2:$B$199, "=Nayarit")</f>
        <v>646</v>
      </c>
      <c r="U3" s="10">
        <f>SUMIFS(Concentrado!V$2:V$199,Concentrado!$A$2:$A$199,"="&amp;$A3,Concentrado!$B$2:$B$199, "=Nayarit")</f>
        <v>304</v>
      </c>
      <c r="V3" s="10">
        <f>SUMIFS(Concentrado!W$2:W$199,Concentrado!$A$2:$A$199,"="&amp;$A3,Concentrado!$B$2:$B$199, "=Nayarit")</f>
        <v>96</v>
      </c>
      <c r="W3" s="10">
        <f>SUMIFS(Concentrado!X$2:X$199,Concentrado!$A$2:$A$199,"="&amp;$A3,Concentrado!$B$2:$B$199, "=Nayarit")</f>
        <v>208</v>
      </c>
      <c r="X3" s="10">
        <f>SUMIFS(Concentrado!Y$2:Y$199,Concentrado!$A$2:$A$199,"="&amp;$A3,Concentrado!$B$2:$B$199, "=Nayarit")</f>
        <v>4</v>
      </c>
      <c r="Y3" s="10">
        <f>SUMIFS(Concentrado!Z$2:Z$199,Concentrado!$A$2:$A$199,"="&amp;$A3,Concentrado!$B$2:$B$199, "=Nayarit")</f>
        <v>61218</v>
      </c>
    </row>
    <row r="4" spans="1:25" x14ac:dyDescent="0.25">
      <c r="A4" s="7">
        <v>2019</v>
      </c>
      <c r="B4" s="10">
        <f>SUMIFS(Concentrado!C$2:C$199,Concentrado!$A$2:$A$199,"="&amp;$A4,Concentrado!$B$2:$B$199, "=Nayarit")</f>
        <v>2626</v>
      </c>
      <c r="C4" s="10">
        <f>SUMIFS(Concentrado!D$2:D$199,Concentrado!$A$2:$A$199,"="&amp;$A4,Concentrado!$B$2:$B$199, "=Nayarit")</f>
        <v>6595</v>
      </c>
      <c r="D4" s="10">
        <f>SUMIFS(Concentrado!E$2:E$199,Concentrado!$A$2:$A$199,"="&amp;$A4,Concentrado!$B$2:$B$199, "=Nayarit")</f>
        <v>4830</v>
      </c>
      <c r="E4" s="10">
        <f>SUMIFS(Concentrado!F$2:F$199,Concentrado!$A$2:$A$199,"="&amp;$A4,Concentrado!$B$2:$B$199, "=Nayarit")</f>
        <v>3648</v>
      </c>
      <c r="F4" s="10">
        <f>SUMIFS(Concentrado!G$2:G$199,Concentrado!$A$2:$A$199,"="&amp;$A4,Concentrado!$B$2:$B$199, "=Nayarit")</f>
        <v>7111</v>
      </c>
      <c r="G4" s="10">
        <f>SUMIFS(Concentrado!H$2:H$199,Concentrado!$A$2:$A$199,"="&amp;$A4,Concentrado!$B$2:$B$199, "=Nayarit")</f>
        <v>7812</v>
      </c>
      <c r="H4" s="10">
        <f>SUMIFS(Concentrado!I$2:I$199,Concentrado!$A$2:$A$199,"="&amp;$A4,Concentrado!$B$2:$B$199, "=Nayarit")</f>
        <v>6571</v>
      </c>
      <c r="I4" s="10">
        <f>SUMIFS(Concentrado!J$2:J$199,Concentrado!$A$2:$A$199,"="&amp;$A4,Concentrado!$B$2:$B$199, "=Nayarit")</f>
        <v>4886</v>
      </c>
      <c r="J4" s="10">
        <f>SUMIFS(Concentrado!K$2:K$199,Concentrado!$A$2:$A$199,"="&amp;$A4,Concentrado!$B$2:$B$199, "=Nayarit")</f>
        <v>4192</v>
      </c>
      <c r="K4" s="10">
        <f>SUMIFS(Concentrado!L$2:L$199,Concentrado!$A$2:$A$199,"="&amp;$A4,Concentrado!$B$2:$B$199, "=Nayarit")</f>
        <v>3564</v>
      </c>
      <c r="L4" s="10">
        <f>SUMIFS(Concentrado!M$2:M$199,Concentrado!$A$2:$A$199,"="&amp;$A4,Concentrado!$B$2:$B$199, "=Nayarit")</f>
        <v>3392</v>
      </c>
      <c r="M4" s="10">
        <f>SUMIFS(Concentrado!N$2:N$199,Concentrado!$A$2:$A$199,"="&amp;$A4,Concentrado!$B$2:$B$199, "=Nayarit")</f>
        <v>2846</v>
      </c>
      <c r="N4" s="10">
        <f>SUMIFS(Concentrado!O$2:O$199,Concentrado!$A$2:$A$199,"="&amp;$A4,Concentrado!$B$2:$B$199, "=Nayarit")</f>
        <v>2483</v>
      </c>
      <c r="O4" s="10">
        <f>SUMIFS(Concentrado!P$2:P$199,Concentrado!$A$2:$A$199,"="&amp;$A4,Concentrado!$B$2:$B$199, "=Nayarit")</f>
        <v>2311</v>
      </c>
      <c r="P4" s="10">
        <f>SUMIFS(Concentrado!Q$2:Q$199,Concentrado!$A$2:$A$199,"="&amp;$A4,Concentrado!$B$2:$B$199, "=Nayarit")</f>
        <v>2062</v>
      </c>
      <c r="Q4" s="10">
        <f>SUMIFS(Concentrado!R$2:R$199,Concentrado!$A$2:$A$199,"="&amp;$A4,Concentrado!$B$2:$B$199, "=Nayarit")</f>
        <v>1705</v>
      </c>
      <c r="R4" s="10">
        <f>SUMIFS(Concentrado!S$2:S$199,Concentrado!$A$2:$A$199,"="&amp;$A4,Concentrado!$B$2:$B$199, "=Nayarit")</f>
        <v>1496</v>
      </c>
      <c r="S4" s="10">
        <f>SUMIFS(Concentrado!T$2:T$199,Concentrado!$A$2:$A$199,"="&amp;$A4,Concentrado!$B$2:$B$199, "=Nayarit")</f>
        <v>1095</v>
      </c>
      <c r="T4" s="10">
        <f>SUMIFS(Concentrado!U$2:U$199,Concentrado!$A$2:$A$199,"="&amp;$A4,Concentrado!$B$2:$B$199, "=Nayarit")</f>
        <v>716</v>
      </c>
      <c r="U4" s="10">
        <f>SUMIFS(Concentrado!V$2:V$199,Concentrado!$A$2:$A$199,"="&amp;$A4,Concentrado!$B$2:$B$199, "=Nayarit")</f>
        <v>312</v>
      </c>
      <c r="V4" s="10">
        <f>SUMIFS(Concentrado!W$2:W$199,Concentrado!$A$2:$A$199,"="&amp;$A4,Concentrado!$B$2:$B$199, "=Nayarit")</f>
        <v>106</v>
      </c>
      <c r="W4" s="10">
        <f>SUMIFS(Concentrado!X$2:X$199,Concentrado!$A$2:$A$199,"="&amp;$A4,Concentrado!$B$2:$B$199, "=Nayarit")</f>
        <v>423</v>
      </c>
      <c r="X4" s="10">
        <f>SUMIFS(Concentrado!Y$2:Y$199,Concentrado!$A$2:$A$199,"="&amp;$A4,Concentrado!$B$2:$B$199, "=Nayarit")</f>
        <v>31</v>
      </c>
      <c r="Y4" s="10">
        <f>SUMIFS(Concentrado!Z$2:Z$199,Concentrado!$A$2:$A$199,"="&amp;$A4,Concentrado!$B$2:$B$199, "=Nayarit")</f>
        <v>70813</v>
      </c>
    </row>
    <row r="5" spans="1:25" x14ac:dyDescent="0.25">
      <c r="A5" s="7">
        <v>2020</v>
      </c>
      <c r="B5" s="10">
        <f>SUMIFS(Concentrado!C$2:C$199,Concentrado!$A$2:$A$199,"="&amp;$A5,Concentrado!$B$2:$B$199, "=Nayarit")</f>
        <v>972</v>
      </c>
      <c r="C5" s="10">
        <f>SUMIFS(Concentrado!D$2:D$199,Concentrado!$A$2:$A$199,"="&amp;$A5,Concentrado!$B$2:$B$199, "=Nayarit")</f>
        <v>2455</v>
      </c>
      <c r="D5" s="10">
        <f>SUMIFS(Concentrado!E$2:E$199,Concentrado!$A$2:$A$199,"="&amp;$A5,Concentrado!$B$2:$B$199, "=Nayarit")</f>
        <v>2170</v>
      </c>
      <c r="E5" s="10">
        <f>SUMIFS(Concentrado!F$2:F$199,Concentrado!$A$2:$A$199,"="&amp;$A5,Concentrado!$B$2:$B$199, "=Nayarit")</f>
        <v>2034</v>
      </c>
      <c r="F5" s="10">
        <f>SUMIFS(Concentrado!G$2:G$199,Concentrado!$A$2:$A$199,"="&amp;$A5,Concentrado!$B$2:$B$199, "=Nayarit")</f>
        <v>5080</v>
      </c>
      <c r="G5" s="10">
        <f>SUMIFS(Concentrado!H$2:H$199,Concentrado!$A$2:$A$199,"="&amp;$A5,Concentrado!$B$2:$B$199, "=Nayarit")</f>
        <v>5602</v>
      </c>
      <c r="H5" s="10">
        <f>SUMIFS(Concentrado!I$2:I$199,Concentrado!$A$2:$A$199,"="&amp;$A5,Concentrado!$B$2:$B$199, "=Nayarit")</f>
        <v>4862</v>
      </c>
      <c r="I5" s="10">
        <f>SUMIFS(Concentrado!J$2:J$199,Concentrado!$A$2:$A$199,"="&amp;$A5,Concentrado!$B$2:$B$199, "=Nayarit")</f>
        <v>3499</v>
      </c>
      <c r="J5" s="10">
        <f>SUMIFS(Concentrado!K$2:K$199,Concentrado!$A$2:$A$199,"="&amp;$A5,Concentrado!$B$2:$B$199, "=Nayarit")</f>
        <v>2792</v>
      </c>
      <c r="K5" s="10">
        <f>SUMIFS(Concentrado!L$2:L$199,Concentrado!$A$2:$A$199,"="&amp;$A5,Concentrado!$B$2:$B$199, "=Nayarit")</f>
        <v>2269</v>
      </c>
      <c r="L5" s="10">
        <f>SUMIFS(Concentrado!M$2:M$199,Concentrado!$A$2:$A$199,"="&amp;$A5,Concentrado!$B$2:$B$199, "=Nayarit")</f>
        <v>2248</v>
      </c>
      <c r="M5" s="10">
        <f>SUMIFS(Concentrado!N$2:N$199,Concentrado!$A$2:$A$199,"="&amp;$A5,Concentrado!$B$2:$B$199, "=Nayarit")</f>
        <v>1938</v>
      </c>
      <c r="N5" s="10">
        <f>SUMIFS(Concentrado!O$2:O$199,Concentrado!$A$2:$A$199,"="&amp;$A5,Concentrado!$B$2:$B$199, "=Nayarit")</f>
        <v>1653</v>
      </c>
      <c r="O5" s="10">
        <f>SUMIFS(Concentrado!P$2:P$199,Concentrado!$A$2:$A$199,"="&amp;$A5,Concentrado!$B$2:$B$199, "=Nayarit")</f>
        <v>1465</v>
      </c>
      <c r="P5" s="10">
        <f>SUMIFS(Concentrado!Q$2:Q$199,Concentrado!$A$2:$A$199,"="&amp;$A5,Concentrado!$B$2:$B$199, "=Nayarit")</f>
        <v>1311</v>
      </c>
      <c r="Q5" s="10">
        <f>SUMIFS(Concentrado!R$2:R$199,Concentrado!$A$2:$A$199,"="&amp;$A5,Concentrado!$B$2:$B$199, "=Nayarit")</f>
        <v>1126</v>
      </c>
      <c r="R5" s="10">
        <f>SUMIFS(Concentrado!S$2:S$199,Concentrado!$A$2:$A$199,"="&amp;$A5,Concentrado!$B$2:$B$199, "=Nayarit")</f>
        <v>986</v>
      </c>
      <c r="S5" s="10">
        <f>SUMIFS(Concentrado!T$2:T$199,Concentrado!$A$2:$A$199,"="&amp;$A5,Concentrado!$B$2:$B$199, "=Nayarit")</f>
        <v>649</v>
      </c>
      <c r="T5" s="10">
        <f>SUMIFS(Concentrado!U$2:U$199,Concentrado!$A$2:$A$199,"="&amp;$A5,Concentrado!$B$2:$B$199, "=Nayarit")</f>
        <v>369</v>
      </c>
      <c r="U5" s="10">
        <f>SUMIFS(Concentrado!V$2:V$199,Concentrado!$A$2:$A$199,"="&amp;$A5,Concentrado!$B$2:$B$199, "=Nayarit")</f>
        <v>138</v>
      </c>
      <c r="V5" s="10">
        <f>SUMIFS(Concentrado!W$2:W$199,Concentrado!$A$2:$A$199,"="&amp;$A5,Concentrado!$B$2:$B$199, "=Nayarit")</f>
        <v>61</v>
      </c>
      <c r="W5" s="10">
        <f>SUMIFS(Concentrado!X$2:X$199,Concentrado!$A$2:$A$199,"="&amp;$A5,Concentrado!$B$2:$B$199, "=Nayarit")</f>
        <v>617</v>
      </c>
      <c r="X5" s="10">
        <f>SUMIFS(Concentrado!Y$2:Y$199,Concentrado!$A$2:$A$199,"="&amp;$A5,Concentrado!$B$2:$B$199, "=Nayarit")</f>
        <v>167</v>
      </c>
      <c r="Y5" s="10">
        <f>SUMIFS(Concentrado!Z$2:Z$199,Concentrado!$A$2:$A$199,"="&amp;$A5,Concentrado!$B$2:$B$199, "=Nayarit")</f>
        <v>44463</v>
      </c>
    </row>
    <row r="6" spans="1:25" x14ac:dyDescent="0.25">
      <c r="A6" s="7">
        <v>2021</v>
      </c>
      <c r="B6" s="10">
        <f>SUMIFS(Concentrado!C$2:C$199,Concentrado!$A$2:$A$199,"="&amp;$A6,Concentrado!$B$2:$B$199, "=Nayarit")</f>
        <v>994</v>
      </c>
      <c r="C6" s="10">
        <f>SUMIFS(Concentrado!D$2:D$199,Concentrado!$A$2:$A$199,"="&amp;$A6,Concentrado!$B$2:$B$199, "=Nayarit")</f>
        <v>2454</v>
      </c>
      <c r="D6" s="10">
        <f>SUMIFS(Concentrado!E$2:E$199,Concentrado!$A$2:$A$199,"="&amp;$A6,Concentrado!$B$2:$B$199, "=Nayarit")</f>
        <v>1815</v>
      </c>
      <c r="E6" s="10">
        <f>SUMIFS(Concentrado!F$2:F$199,Concentrado!$A$2:$A$199,"="&amp;$A6,Concentrado!$B$2:$B$199, "=Nayarit")</f>
        <v>1872</v>
      </c>
      <c r="F6" s="10">
        <f>SUMIFS(Concentrado!G$2:G$199,Concentrado!$A$2:$A$199,"="&amp;$A6,Concentrado!$B$2:$B$199, "=Nayarit")</f>
        <v>5680</v>
      </c>
      <c r="G6" s="10">
        <f>SUMIFS(Concentrado!H$2:H$199,Concentrado!$A$2:$A$199,"="&amp;$A6,Concentrado!$B$2:$B$199, "=Nayarit")</f>
        <v>6361</v>
      </c>
      <c r="H6" s="10">
        <f>SUMIFS(Concentrado!I$2:I$199,Concentrado!$A$2:$A$199,"="&amp;$A6,Concentrado!$B$2:$B$199, "=Nayarit")</f>
        <v>5338</v>
      </c>
      <c r="I6" s="10">
        <f>SUMIFS(Concentrado!J$2:J$199,Concentrado!$A$2:$A$199,"="&amp;$A6,Concentrado!$B$2:$B$199, "=Nayarit")</f>
        <v>3850</v>
      </c>
      <c r="J6" s="10">
        <f>SUMIFS(Concentrado!K$2:K$199,Concentrado!$A$2:$A$199,"="&amp;$A6,Concentrado!$B$2:$B$199, "=Nayarit")</f>
        <v>3105</v>
      </c>
      <c r="K6" s="10">
        <f>SUMIFS(Concentrado!L$2:L$199,Concentrado!$A$2:$A$199,"="&amp;$A6,Concentrado!$B$2:$B$199, "=Nayarit")</f>
        <v>2596</v>
      </c>
      <c r="L6" s="10">
        <f>SUMIFS(Concentrado!M$2:M$199,Concentrado!$A$2:$A$199,"="&amp;$A6,Concentrado!$B$2:$B$199, "=Nayarit")</f>
        <v>2318</v>
      </c>
      <c r="M6" s="10">
        <f>SUMIFS(Concentrado!N$2:N$199,Concentrado!$A$2:$A$199,"="&amp;$A6,Concentrado!$B$2:$B$199, "=Nayarit")</f>
        <v>2015</v>
      </c>
      <c r="N6" s="10">
        <f>SUMIFS(Concentrado!O$2:O$199,Concentrado!$A$2:$A$199,"="&amp;$A6,Concentrado!$B$2:$B$199, "=Nayarit")</f>
        <v>1830</v>
      </c>
      <c r="O6" s="10">
        <f>SUMIFS(Concentrado!P$2:P$199,Concentrado!$A$2:$A$199,"="&amp;$A6,Concentrado!$B$2:$B$199, "=Nayarit")</f>
        <v>1527</v>
      </c>
      <c r="P6" s="10">
        <f>SUMIFS(Concentrado!Q$2:Q$199,Concentrado!$A$2:$A$199,"="&amp;$A6,Concentrado!$B$2:$B$199, "=Nayarit")</f>
        <v>1456</v>
      </c>
      <c r="Q6" s="10">
        <f>SUMIFS(Concentrado!R$2:R$199,Concentrado!$A$2:$A$199,"="&amp;$A6,Concentrado!$B$2:$B$199, "=Nayarit")</f>
        <v>1303</v>
      </c>
      <c r="R6" s="10">
        <f>SUMIFS(Concentrado!S$2:S$199,Concentrado!$A$2:$A$199,"="&amp;$A6,Concentrado!$B$2:$B$199, "=Nayarit")</f>
        <v>995</v>
      </c>
      <c r="S6" s="10">
        <f>SUMIFS(Concentrado!T$2:T$199,Concentrado!$A$2:$A$199,"="&amp;$A6,Concentrado!$B$2:$B$199, "=Nayarit")</f>
        <v>778</v>
      </c>
      <c r="T6" s="10">
        <f>SUMIFS(Concentrado!U$2:U$199,Concentrado!$A$2:$A$199,"="&amp;$A6,Concentrado!$B$2:$B$199, "=Nayarit")</f>
        <v>487</v>
      </c>
      <c r="U6" s="10">
        <f>SUMIFS(Concentrado!V$2:V$199,Concentrado!$A$2:$A$199,"="&amp;$A6,Concentrado!$B$2:$B$199, "=Nayarit")</f>
        <v>183</v>
      </c>
      <c r="V6" s="10">
        <f>SUMIFS(Concentrado!W$2:W$199,Concentrado!$A$2:$A$199,"="&amp;$A6,Concentrado!$B$2:$B$199, "=Nayarit")</f>
        <v>55</v>
      </c>
      <c r="W6" s="10">
        <f>SUMIFS(Concentrado!X$2:X$199,Concentrado!$A$2:$A$199,"="&amp;$A6,Concentrado!$B$2:$B$199, "=Nayarit")</f>
        <v>18</v>
      </c>
      <c r="X6" s="10">
        <f>SUMIFS(Concentrado!Y$2:Y$199,Concentrado!$A$2:$A$199,"="&amp;$A6,Concentrado!$B$2:$B$199, "=Nayarit")</f>
        <v>43</v>
      </c>
      <c r="Y6" s="10">
        <f>SUMIFS(Concentrado!Z$2:Z$199,Concentrado!$A$2:$A$199,"="&amp;$A6,Concentrado!$B$2:$B$199, "=Nayarit")</f>
        <v>47073</v>
      </c>
    </row>
    <row r="7" spans="1:25" x14ac:dyDescent="0.25">
      <c r="A7" s="7">
        <v>2022</v>
      </c>
      <c r="B7" s="10">
        <f>SUMIFS(Concentrado!C$2:C$199,Concentrado!$A$2:$A$199,"="&amp;$A7,Concentrado!$B$2:$B$199, "=Nayarit")</f>
        <v>1839</v>
      </c>
      <c r="C7" s="10">
        <f>SUMIFS(Concentrado!D$2:D$199,Concentrado!$A$2:$A$199,"="&amp;$A7,Concentrado!$B$2:$B$199, "=Nayarit")</f>
        <v>4176</v>
      </c>
      <c r="D7" s="10">
        <f>SUMIFS(Concentrado!E$2:E$199,Concentrado!$A$2:$A$199,"="&amp;$A7,Concentrado!$B$2:$B$199, "=Nayarit")</f>
        <v>3406</v>
      </c>
      <c r="E7" s="10">
        <f>SUMIFS(Concentrado!F$2:F$199,Concentrado!$A$2:$A$199,"="&amp;$A7,Concentrado!$B$2:$B$199, "=Nayarit")</f>
        <v>3101</v>
      </c>
      <c r="F7" s="10">
        <f>SUMIFS(Concentrado!G$2:G$199,Concentrado!$A$2:$A$199,"="&amp;$A7,Concentrado!$B$2:$B$199, "=Nayarit")</f>
        <v>6866</v>
      </c>
      <c r="G7" s="10">
        <f>SUMIFS(Concentrado!H$2:H$199,Concentrado!$A$2:$A$199,"="&amp;$A7,Concentrado!$B$2:$B$199, "=Nayarit")</f>
        <v>7579</v>
      </c>
      <c r="H7" s="10">
        <f>SUMIFS(Concentrado!I$2:I$199,Concentrado!$A$2:$A$199,"="&amp;$A7,Concentrado!$B$2:$B$199, "=Nayarit")</f>
        <v>5889</v>
      </c>
      <c r="I7" s="10">
        <f>SUMIFS(Concentrado!J$2:J$199,Concentrado!$A$2:$A$199,"="&amp;$A7,Concentrado!$B$2:$B$199, "=Nayarit")</f>
        <v>4871</v>
      </c>
      <c r="J7" s="10">
        <f>SUMIFS(Concentrado!K$2:K$199,Concentrado!$A$2:$A$199,"="&amp;$A7,Concentrado!$B$2:$B$199, "=Nayarit")</f>
        <v>3759</v>
      </c>
      <c r="K7" s="10">
        <f>SUMIFS(Concentrado!L$2:L$199,Concentrado!$A$2:$A$199,"="&amp;$A7,Concentrado!$B$2:$B$199, "=Nayarit")</f>
        <v>3121</v>
      </c>
      <c r="L7" s="10">
        <f>SUMIFS(Concentrado!M$2:M$199,Concentrado!$A$2:$A$199,"="&amp;$A7,Concentrado!$B$2:$B$199, "=Nayarit")</f>
        <v>2981</v>
      </c>
      <c r="M7" s="10">
        <f>SUMIFS(Concentrado!N$2:N$199,Concentrado!$A$2:$A$199,"="&amp;$A7,Concentrado!$B$2:$B$199, "=Nayarit")</f>
        <v>2693</v>
      </c>
      <c r="N7" s="10">
        <f>SUMIFS(Concentrado!O$2:O$199,Concentrado!$A$2:$A$199,"="&amp;$A7,Concentrado!$B$2:$B$199, "=Nayarit")</f>
        <v>2280</v>
      </c>
      <c r="O7" s="10">
        <f>SUMIFS(Concentrado!P$2:P$199,Concentrado!$A$2:$A$199,"="&amp;$A7,Concentrado!$B$2:$B$199, "=Nayarit")</f>
        <v>2071</v>
      </c>
      <c r="P7" s="10">
        <f>SUMIFS(Concentrado!Q$2:Q$199,Concentrado!$A$2:$A$199,"="&amp;$A7,Concentrado!$B$2:$B$199, "=Nayarit")</f>
        <v>1928</v>
      </c>
      <c r="Q7" s="10">
        <f>SUMIFS(Concentrado!R$2:R$199,Concentrado!$A$2:$A$199,"="&amp;$A7,Concentrado!$B$2:$B$199, "=Nayarit")</f>
        <v>1707</v>
      </c>
      <c r="R7" s="10">
        <f>SUMIFS(Concentrado!S$2:S$199,Concentrado!$A$2:$A$199,"="&amp;$A7,Concentrado!$B$2:$B$199, "=Nayarit")</f>
        <v>1335</v>
      </c>
      <c r="S7" s="10">
        <f>SUMIFS(Concentrado!T$2:T$199,Concentrado!$A$2:$A$199,"="&amp;$A7,Concentrado!$B$2:$B$199, "=Nayarit")</f>
        <v>1021</v>
      </c>
      <c r="T7" s="10">
        <f>SUMIFS(Concentrado!U$2:U$199,Concentrado!$A$2:$A$199,"="&amp;$A7,Concentrado!$B$2:$B$199, "=Nayarit")</f>
        <v>629</v>
      </c>
      <c r="U7" s="10">
        <f>SUMIFS(Concentrado!V$2:V$199,Concentrado!$A$2:$A$199,"="&amp;$A7,Concentrado!$B$2:$B$199, "=Nayarit")</f>
        <v>287</v>
      </c>
      <c r="V7" s="10">
        <f>SUMIFS(Concentrado!W$2:W$199,Concentrado!$A$2:$A$199,"="&amp;$A7,Concentrado!$B$2:$B$199, "=Nayarit")</f>
        <v>66</v>
      </c>
      <c r="W7" s="10">
        <f>SUMIFS(Concentrado!X$2:X$199,Concentrado!$A$2:$A$199,"="&amp;$A7,Concentrado!$B$2:$B$199, "=Nayarit")</f>
        <v>45</v>
      </c>
      <c r="X7" s="10">
        <f>SUMIFS(Concentrado!Y$2:Y$199,Concentrado!$A$2:$A$199,"="&amp;$A7,Concentrado!$B$2:$B$199, "=Nayarit")</f>
        <v>46</v>
      </c>
      <c r="Y7" s="10">
        <f>SUMIFS(Concentrado!Z$2:Z$199,Concentrado!$A$2:$A$199,"="&amp;$A7,Concentrado!$B$2:$B$199, "=Nayarit")</f>
        <v>61696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"=Nuevo León")</f>
        <v>16316</v>
      </c>
      <c r="C2" s="10">
        <f>SUMIFS(Concentrado!D$2:D$199,Concentrado!$A$2:$A$199,"="&amp;$A2,Concentrado!$B$2:$B$199, "=Nuevo León")</f>
        <v>27381</v>
      </c>
      <c r="D2" s="10">
        <f>SUMIFS(Concentrado!E$2:E$199,Concentrado!$A$2:$A$199,"="&amp;$A2,Concentrado!$B$2:$B$199, "=Nuevo León")</f>
        <v>18224</v>
      </c>
      <c r="E2" s="10">
        <f>SUMIFS(Concentrado!F$2:F$199,Concentrado!$A$2:$A$199,"="&amp;$A2,Concentrado!$B$2:$B$199, "=Nuevo León")</f>
        <v>13431</v>
      </c>
      <c r="F2" s="10">
        <f>SUMIFS(Concentrado!G$2:G$199,Concentrado!$A$2:$A$199,"="&amp;$A2,Concentrado!$B$2:$B$199, "=Nuevo León")</f>
        <v>38017</v>
      </c>
      <c r="G2" s="10">
        <f>SUMIFS(Concentrado!H$2:H$199,Concentrado!$A$2:$A$199,"="&amp;$A2,Concentrado!$B$2:$B$199, "=Nuevo León")</f>
        <v>35158</v>
      </c>
      <c r="H2" s="10">
        <f>SUMIFS(Concentrado!I$2:I$199,Concentrado!$A$2:$A$199,"="&amp;$A2,Concentrado!$B$2:$B$199, "=Nuevo León")</f>
        <v>24120</v>
      </c>
      <c r="I2" s="10">
        <f>SUMIFS(Concentrado!J$2:J$199,Concentrado!$A$2:$A$199,"="&amp;$A2,Concentrado!$B$2:$B$199, "=Nuevo León")</f>
        <v>17707</v>
      </c>
      <c r="J2" s="10">
        <f>SUMIFS(Concentrado!K$2:K$199,Concentrado!$A$2:$A$199,"="&amp;$A2,Concentrado!$B$2:$B$199, "=Nuevo León")</f>
        <v>14702</v>
      </c>
      <c r="K2" s="10">
        <f>SUMIFS(Concentrado!L$2:L$199,Concentrado!$A$2:$A$199,"="&amp;$A2,Concentrado!$B$2:$B$199, "=Nuevo León")</f>
        <v>12940</v>
      </c>
      <c r="L2" s="10">
        <f>SUMIFS(Concentrado!M$2:M$199,Concentrado!$A$2:$A$199,"="&amp;$A2,Concentrado!$B$2:$B$199, "=Nuevo León")</f>
        <v>11817</v>
      </c>
      <c r="M2" s="10">
        <f>SUMIFS(Concentrado!N$2:N$199,Concentrado!$A$2:$A$199,"="&amp;$A2,Concentrado!$B$2:$B$199, "=Nuevo León")</f>
        <v>10642</v>
      </c>
      <c r="N2" s="10">
        <f>SUMIFS(Concentrado!O$2:O$199,Concentrado!$A$2:$A$199,"="&amp;$A2,Concentrado!$B$2:$B$199, "=Nuevo León")</f>
        <v>8450</v>
      </c>
      <c r="O2" s="10">
        <f>SUMIFS(Concentrado!P$2:P$199,Concentrado!$A$2:$A$199,"="&amp;$A2,Concentrado!$B$2:$B$199, "=Nuevo León")</f>
        <v>6653</v>
      </c>
      <c r="P2" s="10">
        <f>SUMIFS(Concentrado!Q$2:Q$199,Concentrado!$A$2:$A$199,"="&amp;$A2,Concentrado!$B$2:$B$199, "=Nuevo León")</f>
        <v>5435</v>
      </c>
      <c r="Q2" s="10">
        <f>SUMIFS(Concentrado!R$2:R$199,Concentrado!$A$2:$A$199,"="&amp;$A2,Concentrado!$B$2:$B$199, "=Nuevo León")</f>
        <v>4879</v>
      </c>
      <c r="R2" s="10">
        <f>SUMIFS(Concentrado!S$2:S$199,Concentrado!$A$2:$A$199,"="&amp;$A2,Concentrado!$B$2:$B$199, "=Nuevo León")</f>
        <v>4678</v>
      </c>
      <c r="S2" s="10">
        <f>SUMIFS(Concentrado!T$2:T$199,Concentrado!$A$2:$A$199,"="&amp;$A2,Concentrado!$B$2:$B$199, "=Nuevo León")</f>
        <v>3655</v>
      </c>
      <c r="T2" s="10">
        <f>SUMIFS(Concentrado!U$2:U$199,Concentrado!$A$2:$A$199,"="&amp;$A2,Concentrado!$B$2:$B$199, "=Nuevo León")</f>
        <v>2158</v>
      </c>
      <c r="U2" s="10">
        <f>SUMIFS(Concentrado!V$2:V$199,Concentrado!$A$2:$A$199,"="&amp;$A2,Concentrado!$B$2:$B$199, "=Nuevo León")</f>
        <v>1039</v>
      </c>
      <c r="V2" s="10">
        <f>SUMIFS(Concentrado!W$2:W$199,Concentrado!$A$2:$A$199,"="&amp;$A2,Concentrado!$B$2:$B$199, "=Nuevo León")</f>
        <v>275</v>
      </c>
      <c r="W2" s="10">
        <f>SUMIFS(Concentrado!X$2:X$199,Concentrado!$A$2:$A$199,"="&amp;$A2,Concentrado!$B$2:$B$199, "=Nuevo León")</f>
        <v>62</v>
      </c>
      <c r="X2" s="10">
        <f>SUMIFS(Concentrado!Y$2:Y$199,Concentrado!$A$2:$A$199,"="&amp;$A2,Concentrado!$B$2:$B$199, "=Nuevo León")</f>
        <v>7</v>
      </c>
      <c r="Y2" s="10">
        <f>SUMIFS(Concentrado!Z$2:Z$199,Concentrado!$A$2:$A$199,"="&amp;$A2,Concentrado!$B$2:$B$199, "=Nuevo León")</f>
        <v>277746</v>
      </c>
    </row>
    <row r="3" spans="1:25" x14ac:dyDescent="0.25">
      <c r="A3" s="7">
        <v>2018</v>
      </c>
      <c r="B3" s="10">
        <f>SUMIFS(Concentrado!C$2:C$199,Concentrado!$A$2:$A$199,"="&amp;$A3,Concentrado!$B$2:$B$199, "=Nuevo León")</f>
        <v>11120</v>
      </c>
      <c r="C3" s="10">
        <f>SUMIFS(Concentrado!D$2:D$199,Concentrado!$A$2:$A$199,"="&amp;$A3,Concentrado!$B$2:$B$199, "=Nuevo León")</f>
        <v>19937</v>
      </c>
      <c r="D3" s="10">
        <f>SUMIFS(Concentrado!E$2:E$199,Concentrado!$A$2:$A$199,"="&amp;$A3,Concentrado!$B$2:$B$199, "=Nuevo León")</f>
        <v>12424</v>
      </c>
      <c r="E3" s="10">
        <f>SUMIFS(Concentrado!F$2:F$199,Concentrado!$A$2:$A$199,"="&amp;$A3,Concentrado!$B$2:$B$199, "=Nuevo León")</f>
        <v>9368</v>
      </c>
      <c r="F3" s="10">
        <f>SUMIFS(Concentrado!G$2:G$199,Concentrado!$A$2:$A$199,"="&amp;$A3,Concentrado!$B$2:$B$199, "=Nuevo León")</f>
        <v>29559</v>
      </c>
      <c r="G3" s="10">
        <f>SUMIFS(Concentrado!H$2:H$199,Concentrado!$A$2:$A$199,"="&amp;$A3,Concentrado!$B$2:$B$199, "=Nuevo León")</f>
        <v>28754</v>
      </c>
      <c r="H3" s="10">
        <f>SUMIFS(Concentrado!I$2:I$199,Concentrado!$A$2:$A$199,"="&amp;$A3,Concentrado!$B$2:$B$199, "=Nuevo León")</f>
        <v>20965</v>
      </c>
      <c r="I3" s="10">
        <f>SUMIFS(Concentrado!J$2:J$199,Concentrado!$A$2:$A$199,"="&amp;$A3,Concentrado!$B$2:$B$199, "=Nuevo León")</f>
        <v>14721</v>
      </c>
      <c r="J3" s="10">
        <f>SUMIFS(Concentrado!K$2:K$199,Concentrado!$A$2:$A$199,"="&amp;$A3,Concentrado!$B$2:$B$199, "=Nuevo León")</f>
        <v>11961</v>
      </c>
      <c r="K3" s="10">
        <f>SUMIFS(Concentrado!L$2:L$199,Concentrado!$A$2:$A$199,"="&amp;$A3,Concentrado!$B$2:$B$199, "=Nuevo León")</f>
        <v>10992</v>
      </c>
      <c r="L3" s="10">
        <f>SUMIFS(Concentrado!M$2:M$199,Concentrado!$A$2:$A$199,"="&amp;$A3,Concentrado!$B$2:$B$199, "=Nuevo León")</f>
        <v>9920</v>
      </c>
      <c r="M3" s="10">
        <f>SUMIFS(Concentrado!N$2:N$199,Concentrado!$A$2:$A$199,"="&amp;$A3,Concentrado!$B$2:$B$199, "=Nuevo León")</f>
        <v>8942</v>
      </c>
      <c r="N3" s="10">
        <f>SUMIFS(Concentrado!O$2:O$199,Concentrado!$A$2:$A$199,"="&amp;$A3,Concentrado!$B$2:$B$199, "=Nuevo León")</f>
        <v>7306</v>
      </c>
      <c r="O3" s="10">
        <f>SUMIFS(Concentrado!P$2:P$199,Concentrado!$A$2:$A$199,"="&amp;$A3,Concentrado!$B$2:$B$199, "=Nuevo León")</f>
        <v>5704</v>
      </c>
      <c r="P3" s="10">
        <f>SUMIFS(Concentrado!Q$2:Q$199,Concentrado!$A$2:$A$199,"="&amp;$A3,Concentrado!$B$2:$B$199, "=Nuevo León")</f>
        <v>4479</v>
      </c>
      <c r="Q3" s="10">
        <f>SUMIFS(Concentrado!R$2:R$199,Concentrado!$A$2:$A$199,"="&amp;$A3,Concentrado!$B$2:$B$199, "=Nuevo León")</f>
        <v>4466</v>
      </c>
      <c r="R3" s="10">
        <f>SUMIFS(Concentrado!S$2:S$199,Concentrado!$A$2:$A$199,"="&amp;$A3,Concentrado!$B$2:$B$199, "=Nuevo León")</f>
        <v>3886</v>
      </c>
      <c r="S3" s="10">
        <f>SUMIFS(Concentrado!T$2:T$199,Concentrado!$A$2:$A$199,"="&amp;$A3,Concentrado!$B$2:$B$199, "=Nuevo León")</f>
        <v>3155</v>
      </c>
      <c r="T3" s="10">
        <f>SUMIFS(Concentrado!U$2:U$199,Concentrado!$A$2:$A$199,"="&amp;$A3,Concentrado!$B$2:$B$199, "=Nuevo León")</f>
        <v>1940</v>
      </c>
      <c r="U3" s="10">
        <f>SUMIFS(Concentrado!V$2:V$199,Concentrado!$A$2:$A$199,"="&amp;$A3,Concentrado!$B$2:$B$199, "=Nuevo León")</f>
        <v>941</v>
      </c>
      <c r="V3" s="10">
        <f>SUMIFS(Concentrado!W$2:W$199,Concentrado!$A$2:$A$199,"="&amp;$A3,Concentrado!$B$2:$B$199, "=Nuevo León")</f>
        <v>303</v>
      </c>
      <c r="W3" s="10">
        <f>SUMIFS(Concentrado!X$2:X$199,Concentrado!$A$2:$A$199,"="&amp;$A3,Concentrado!$B$2:$B$199, "=Nuevo León")</f>
        <v>171</v>
      </c>
      <c r="X3" s="10">
        <f>SUMIFS(Concentrado!Y$2:Y$199,Concentrado!$A$2:$A$199,"="&amp;$A3,Concentrado!$B$2:$B$199, "=Nuevo León")</f>
        <v>21</v>
      </c>
      <c r="Y3" s="10">
        <f>SUMIFS(Concentrado!Z$2:Z$199,Concentrado!$A$2:$A$199,"="&amp;$A3,Concentrado!$B$2:$B$199, "=Nuevo León")</f>
        <v>221035</v>
      </c>
    </row>
    <row r="4" spans="1:25" x14ac:dyDescent="0.25">
      <c r="A4" s="7">
        <v>2019</v>
      </c>
      <c r="B4" s="10">
        <f>SUMIFS(Concentrado!C$2:C$199,Concentrado!$A$2:$A$199,"="&amp;$A4,Concentrado!$B$2:$B$199, "=Nuevo León")</f>
        <v>11452</v>
      </c>
      <c r="C4" s="10">
        <f>SUMIFS(Concentrado!D$2:D$199,Concentrado!$A$2:$A$199,"="&amp;$A4,Concentrado!$B$2:$B$199, "=Nuevo León")</f>
        <v>19849</v>
      </c>
      <c r="D4" s="10">
        <f>SUMIFS(Concentrado!E$2:E$199,Concentrado!$A$2:$A$199,"="&amp;$A4,Concentrado!$B$2:$B$199, "=Nuevo León")</f>
        <v>12481</v>
      </c>
      <c r="E4" s="10">
        <f>SUMIFS(Concentrado!F$2:F$199,Concentrado!$A$2:$A$199,"="&amp;$A4,Concentrado!$B$2:$B$199, "=Nuevo León")</f>
        <v>9873</v>
      </c>
      <c r="F4" s="10">
        <f>SUMIFS(Concentrado!G$2:G$199,Concentrado!$A$2:$A$199,"="&amp;$A4,Concentrado!$B$2:$B$199, "=Nuevo León")</f>
        <v>29269</v>
      </c>
      <c r="G4" s="10">
        <f>SUMIFS(Concentrado!H$2:H$199,Concentrado!$A$2:$A$199,"="&amp;$A4,Concentrado!$B$2:$B$199, "=Nuevo León")</f>
        <v>29134</v>
      </c>
      <c r="H4" s="10">
        <f>SUMIFS(Concentrado!I$2:I$199,Concentrado!$A$2:$A$199,"="&amp;$A4,Concentrado!$B$2:$B$199, "=Nuevo León")</f>
        <v>21807</v>
      </c>
      <c r="I4" s="10">
        <f>SUMIFS(Concentrado!J$2:J$199,Concentrado!$A$2:$A$199,"="&amp;$A4,Concentrado!$B$2:$B$199, "=Nuevo León")</f>
        <v>15254</v>
      </c>
      <c r="J4" s="10">
        <f>SUMIFS(Concentrado!K$2:K$199,Concentrado!$A$2:$A$199,"="&amp;$A4,Concentrado!$B$2:$B$199, "=Nuevo León")</f>
        <v>13001</v>
      </c>
      <c r="K4" s="10">
        <f>SUMIFS(Concentrado!L$2:L$199,Concentrado!$A$2:$A$199,"="&amp;$A4,Concentrado!$B$2:$B$199, "=Nuevo León")</f>
        <v>11346</v>
      </c>
      <c r="L4" s="10">
        <f>SUMIFS(Concentrado!M$2:M$199,Concentrado!$A$2:$A$199,"="&amp;$A4,Concentrado!$B$2:$B$199, "=Nuevo León")</f>
        <v>11109</v>
      </c>
      <c r="M4" s="10">
        <f>SUMIFS(Concentrado!N$2:N$199,Concentrado!$A$2:$A$199,"="&amp;$A4,Concentrado!$B$2:$B$199, "=Nuevo León")</f>
        <v>9735</v>
      </c>
      <c r="N4" s="10">
        <f>SUMIFS(Concentrado!O$2:O$199,Concentrado!$A$2:$A$199,"="&amp;$A4,Concentrado!$B$2:$B$199, "=Nuevo León")</f>
        <v>8088</v>
      </c>
      <c r="O4" s="10">
        <f>SUMIFS(Concentrado!P$2:P$199,Concentrado!$A$2:$A$199,"="&amp;$A4,Concentrado!$B$2:$B$199, "=Nuevo León")</f>
        <v>6432</v>
      </c>
      <c r="P4" s="10">
        <f>SUMIFS(Concentrado!Q$2:Q$199,Concentrado!$A$2:$A$199,"="&amp;$A4,Concentrado!$B$2:$B$199, "=Nuevo León")</f>
        <v>4970</v>
      </c>
      <c r="Q4" s="10">
        <f>SUMIFS(Concentrado!R$2:R$199,Concentrado!$A$2:$A$199,"="&amp;$A4,Concentrado!$B$2:$B$199, "=Nuevo León")</f>
        <v>4941</v>
      </c>
      <c r="R4" s="10">
        <f>SUMIFS(Concentrado!S$2:S$199,Concentrado!$A$2:$A$199,"="&amp;$A4,Concentrado!$B$2:$B$199, "=Nuevo León")</f>
        <v>4323</v>
      </c>
      <c r="S4" s="10">
        <f>SUMIFS(Concentrado!T$2:T$199,Concentrado!$A$2:$A$199,"="&amp;$A4,Concentrado!$B$2:$B$199, "=Nuevo León")</f>
        <v>3447</v>
      </c>
      <c r="T4" s="10">
        <f>SUMIFS(Concentrado!U$2:U$199,Concentrado!$A$2:$A$199,"="&amp;$A4,Concentrado!$B$2:$B$199, "=Nuevo León")</f>
        <v>2212</v>
      </c>
      <c r="U4" s="10">
        <f>SUMIFS(Concentrado!V$2:V$199,Concentrado!$A$2:$A$199,"="&amp;$A4,Concentrado!$B$2:$B$199, "=Nuevo León")</f>
        <v>1012</v>
      </c>
      <c r="V4" s="10">
        <f>SUMIFS(Concentrado!W$2:W$199,Concentrado!$A$2:$A$199,"="&amp;$A4,Concentrado!$B$2:$B$199, "=Nuevo León")</f>
        <v>291</v>
      </c>
      <c r="W4" s="10">
        <f>SUMIFS(Concentrado!X$2:X$199,Concentrado!$A$2:$A$199,"="&amp;$A4,Concentrado!$B$2:$B$199, "=Nuevo León")</f>
        <v>96</v>
      </c>
      <c r="X4" s="10">
        <f>SUMIFS(Concentrado!Y$2:Y$199,Concentrado!$A$2:$A$199,"="&amp;$A4,Concentrado!$B$2:$B$199, "=Nuevo León")</f>
        <v>54</v>
      </c>
      <c r="Y4" s="10">
        <f>SUMIFS(Concentrado!Z$2:Z$199,Concentrado!$A$2:$A$199,"="&amp;$A4,Concentrado!$B$2:$B$199, "=Nuevo León")</f>
        <v>230176</v>
      </c>
    </row>
    <row r="5" spans="1:25" x14ac:dyDescent="0.25">
      <c r="A5" s="7">
        <v>2020</v>
      </c>
      <c r="B5" s="10">
        <f>SUMIFS(Concentrado!C$2:C$199,Concentrado!$A$2:$A$199,"="&amp;$A5,Concentrado!$B$2:$B$199, "=Nuevo León")</f>
        <v>7289</v>
      </c>
      <c r="C5" s="10">
        <f>SUMIFS(Concentrado!D$2:D$199,Concentrado!$A$2:$A$199,"="&amp;$A5,Concentrado!$B$2:$B$199, "=Nuevo León")</f>
        <v>9795</v>
      </c>
      <c r="D5" s="10">
        <f>SUMIFS(Concentrado!E$2:E$199,Concentrado!$A$2:$A$199,"="&amp;$A5,Concentrado!$B$2:$B$199, "=Nuevo León")</f>
        <v>7291</v>
      </c>
      <c r="E5" s="10">
        <f>SUMIFS(Concentrado!F$2:F$199,Concentrado!$A$2:$A$199,"="&amp;$A5,Concentrado!$B$2:$B$199, "=Nuevo León")</f>
        <v>5885</v>
      </c>
      <c r="F5" s="10">
        <f>SUMIFS(Concentrado!G$2:G$199,Concentrado!$A$2:$A$199,"="&amp;$A5,Concentrado!$B$2:$B$199, "=Nuevo León")</f>
        <v>17959</v>
      </c>
      <c r="G5" s="10">
        <f>SUMIFS(Concentrado!H$2:H$199,Concentrado!$A$2:$A$199,"="&amp;$A5,Concentrado!$B$2:$B$199, "=Nuevo León")</f>
        <v>20976</v>
      </c>
      <c r="H5" s="10">
        <f>SUMIFS(Concentrado!I$2:I$199,Concentrado!$A$2:$A$199,"="&amp;$A5,Concentrado!$B$2:$B$199, "=Nuevo León")</f>
        <v>16810</v>
      </c>
      <c r="I5" s="10">
        <f>SUMIFS(Concentrado!J$2:J$199,Concentrado!$A$2:$A$199,"="&amp;$A5,Concentrado!$B$2:$B$199, "=Nuevo León")</f>
        <v>11570</v>
      </c>
      <c r="J5" s="10">
        <f>SUMIFS(Concentrado!K$2:K$199,Concentrado!$A$2:$A$199,"="&amp;$A5,Concentrado!$B$2:$B$199, "=Nuevo León")</f>
        <v>9070</v>
      </c>
      <c r="K5" s="10">
        <f>SUMIFS(Concentrado!L$2:L$199,Concentrado!$A$2:$A$199,"="&amp;$A5,Concentrado!$B$2:$B$199, "=Nuevo León")</f>
        <v>7660</v>
      </c>
      <c r="L5" s="10">
        <f>SUMIFS(Concentrado!M$2:M$199,Concentrado!$A$2:$A$199,"="&amp;$A5,Concentrado!$B$2:$B$199, "=Nuevo León")</f>
        <v>7368</v>
      </c>
      <c r="M5" s="10">
        <f>SUMIFS(Concentrado!N$2:N$199,Concentrado!$A$2:$A$199,"="&amp;$A5,Concentrado!$B$2:$B$199, "=Nuevo León")</f>
        <v>6677</v>
      </c>
      <c r="N5" s="10">
        <f>SUMIFS(Concentrado!O$2:O$199,Concentrado!$A$2:$A$199,"="&amp;$A5,Concentrado!$B$2:$B$199, "=Nuevo León")</f>
        <v>5320</v>
      </c>
      <c r="O5" s="10">
        <f>SUMIFS(Concentrado!P$2:P$199,Concentrado!$A$2:$A$199,"="&amp;$A5,Concentrado!$B$2:$B$199, "=Nuevo León")</f>
        <v>4261</v>
      </c>
      <c r="P5" s="10">
        <f>SUMIFS(Concentrado!Q$2:Q$199,Concentrado!$A$2:$A$199,"="&amp;$A5,Concentrado!$B$2:$B$199, "=Nuevo León")</f>
        <v>3153</v>
      </c>
      <c r="Q5" s="10">
        <f>SUMIFS(Concentrado!R$2:R$199,Concentrado!$A$2:$A$199,"="&amp;$A5,Concentrado!$B$2:$B$199, "=Nuevo León")</f>
        <v>2687</v>
      </c>
      <c r="R5" s="10">
        <f>SUMIFS(Concentrado!S$2:S$199,Concentrado!$A$2:$A$199,"="&amp;$A5,Concentrado!$B$2:$B$199, "=Nuevo León")</f>
        <v>2494</v>
      </c>
      <c r="S5" s="10">
        <f>SUMIFS(Concentrado!T$2:T$199,Concentrado!$A$2:$A$199,"="&amp;$A5,Concentrado!$B$2:$B$199, "=Nuevo León")</f>
        <v>2144</v>
      </c>
      <c r="T5" s="10">
        <f>SUMIFS(Concentrado!U$2:U$199,Concentrado!$A$2:$A$199,"="&amp;$A5,Concentrado!$B$2:$B$199, "=Nuevo León")</f>
        <v>1189</v>
      </c>
      <c r="U5" s="10">
        <f>SUMIFS(Concentrado!V$2:V$199,Concentrado!$A$2:$A$199,"="&amp;$A5,Concentrado!$B$2:$B$199, "=Nuevo León")</f>
        <v>477</v>
      </c>
      <c r="V5" s="10">
        <f>SUMIFS(Concentrado!W$2:W$199,Concentrado!$A$2:$A$199,"="&amp;$A5,Concentrado!$B$2:$B$199, "=Nuevo León")</f>
        <v>149</v>
      </c>
      <c r="W5" s="10">
        <f>SUMIFS(Concentrado!X$2:X$199,Concentrado!$A$2:$A$199,"="&amp;$A5,Concentrado!$B$2:$B$199, "=Nuevo León")</f>
        <v>591</v>
      </c>
      <c r="X5" s="10">
        <f>SUMIFS(Concentrado!Y$2:Y$199,Concentrado!$A$2:$A$199,"="&amp;$A5,Concentrado!$B$2:$B$199, "=Nuevo León")</f>
        <v>7</v>
      </c>
      <c r="Y5" s="10">
        <f>SUMIFS(Concentrado!Z$2:Z$199,Concentrado!$A$2:$A$199,"="&amp;$A5,Concentrado!$B$2:$B$199, "=Nuevo León")</f>
        <v>150822</v>
      </c>
    </row>
    <row r="6" spans="1:25" x14ac:dyDescent="0.25">
      <c r="A6" s="7">
        <v>2021</v>
      </c>
      <c r="B6" s="10">
        <f>SUMIFS(Concentrado!C$2:C$199,Concentrado!$A$2:$A$199,"="&amp;$A6,Concentrado!$B$2:$B$199, "=Nuevo León")</f>
        <v>6612</v>
      </c>
      <c r="C6" s="10">
        <f>SUMIFS(Concentrado!D$2:D$199,Concentrado!$A$2:$A$199,"="&amp;$A6,Concentrado!$B$2:$B$199, "=Nuevo León")</f>
        <v>9318</v>
      </c>
      <c r="D6" s="10">
        <f>SUMIFS(Concentrado!E$2:E$199,Concentrado!$A$2:$A$199,"="&amp;$A6,Concentrado!$B$2:$B$199, "=Nuevo León")</f>
        <v>5633</v>
      </c>
      <c r="E6" s="10">
        <f>SUMIFS(Concentrado!F$2:F$199,Concentrado!$A$2:$A$199,"="&amp;$A6,Concentrado!$B$2:$B$199, "=Nuevo León")</f>
        <v>4904</v>
      </c>
      <c r="F6" s="10">
        <f>SUMIFS(Concentrado!G$2:G$199,Concentrado!$A$2:$A$199,"="&amp;$A6,Concentrado!$B$2:$B$199, "=Nuevo León")</f>
        <v>17541</v>
      </c>
      <c r="G6" s="10">
        <f>SUMIFS(Concentrado!H$2:H$199,Concentrado!$A$2:$A$199,"="&amp;$A6,Concentrado!$B$2:$B$199, "=Nuevo León")</f>
        <v>21053</v>
      </c>
      <c r="H6" s="10">
        <f>SUMIFS(Concentrado!I$2:I$199,Concentrado!$A$2:$A$199,"="&amp;$A6,Concentrado!$B$2:$B$199, "=Nuevo León")</f>
        <v>15850</v>
      </c>
      <c r="I6" s="10">
        <f>SUMIFS(Concentrado!J$2:J$199,Concentrado!$A$2:$A$199,"="&amp;$A6,Concentrado!$B$2:$B$199, "=Nuevo León")</f>
        <v>11025</v>
      </c>
      <c r="J6" s="10">
        <f>SUMIFS(Concentrado!K$2:K$199,Concentrado!$A$2:$A$199,"="&amp;$A6,Concentrado!$B$2:$B$199, "=Nuevo León")</f>
        <v>8391</v>
      </c>
      <c r="K6" s="10">
        <f>SUMIFS(Concentrado!L$2:L$199,Concentrado!$A$2:$A$199,"="&amp;$A6,Concentrado!$B$2:$B$199, "=Nuevo León")</f>
        <v>6881</v>
      </c>
      <c r="L6" s="10">
        <f>SUMIFS(Concentrado!M$2:M$199,Concentrado!$A$2:$A$199,"="&amp;$A6,Concentrado!$B$2:$B$199, "=Nuevo León")</f>
        <v>6792</v>
      </c>
      <c r="M6" s="10">
        <f>SUMIFS(Concentrado!N$2:N$199,Concentrado!$A$2:$A$199,"="&amp;$A6,Concentrado!$B$2:$B$199, "=Nuevo León")</f>
        <v>5800</v>
      </c>
      <c r="N6" s="10">
        <f>SUMIFS(Concentrado!O$2:O$199,Concentrado!$A$2:$A$199,"="&amp;$A6,Concentrado!$B$2:$B$199, "=Nuevo León")</f>
        <v>5032</v>
      </c>
      <c r="O6" s="10">
        <f>SUMIFS(Concentrado!P$2:P$199,Concentrado!$A$2:$A$199,"="&amp;$A6,Concentrado!$B$2:$B$199, "=Nuevo León")</f>
        <v>3906</v>
      </c>
      <c r="P6" s="10">
        <f>SUMIFS(Concentrado!Q$2:Q$199,Concentrado!$A$2:$A$199,"="&amp;$A6,Concentrado!$B$2:$B$199, "=Nuevo León")</f>
        <v>2932</v>
      </c>
      <c r="Q6" s="10">
        <f>SUMIFS(Concentrado!R$2:R$199,Concentrado!$A$2:$A$199,"="&amp;$A6,Concentrado!$B$2:$B$199, "=Nuevo León")</f>
        <v>2580</v>
      </c>
      <c r="R6" s="10">
        <f>SUMIFS(Concentrado!S$2:S$199,Concentrado!$A$2:$A$199,"="&amp;$A6,Concentrado!$B$2:$B$199, "=Nuevo León")</f>
        <v>2209</v>
      </c>
      <c r="S6" s="10">
        <f>SUMIFS(Concentrado!T$2:T$199,Concentrado!$A$2:$A$199,"="&amp;$A6,Concentrado!$B$2:$B$199, "=Nuevo León")</f>
        <v>1787</v>
      </c>
      <c r="T6" s="10">
        <f>SUMIFS(Concentrado!U$2:U$199,Concentrado!$A$2:$A$199,"="&amp;$A6,Concentrado!$B$2:$B$199, "=Nuevo León")</f>
        <v>1028</v>
      </c>
      <c r="U6" s="10">
        <f>SUMIFS(Concentrado!V$2:V$199,Concentrado!$A$2:$A$199,"="&amp;$A6,Concentrado!$B$2:$B$199, "=Nuevo León")</f>
        <v>423</v>
      </c>
      <c r="V6" s="10">
        <f>SUMIFS(Concentrado!W$2:W$199,Concentrado!$A$2:$A$199,"="&amp;$A6,Concentrado!$B$2:$B$199, "=Nuevo León")</f>
        <v>90</v>
      </c>
      <c r="W6" s="10">
        <f>SUMIFS(Concentrado!X$2:X$199,Concentrado!$A$2:$A$199,"="&amp;$A6,Concentrado!$B$2:$B$199, "=Nuevo León")</f>
        <v>183</v>
      </c>
      <c r="X6" s="10">
        <f>SUMIFS(Concentrado!Y$2:Y$199,Concentrado!$A$2:$A$199,"="&amp;$A6,Concentrado!$B$2:$B$199, "=Nuevo León")</f>
        <v>44</v>
      </c>
      <c r="Y6" s="10">
        <f>SUMIFS(Concentrado!Z$2:Z$199,Concentrado!$A$2:$A$199,"="&amp;$A6,Concentrado!$B$2:$B$199, "=Nuevo León")</f>
        <v>140014</v>
      </c>
    </row>
    <row r="7" spans="1:25" x14ac:dyDescent="0.25">
      <c r="A7" s="7">
        <v>2022</v>
      </c>
      <c r="B7" s="10">
        <f>SUMIFS(Concentrado!C$2:C$199,Concentrado!$A$2:$A$199,"="&amp;$A7,Concentrado!$B$2:$B$199, "=Nuevo León")</f>
        <v>5585</v>
      </c>
      <c r="C7" s="10">
        <f>SUMIFS(Concentrado!D$2:D$199,Concentrado!$A$2:$A$199,"="&amp;$A7,Concentrado!$B$2:$B$199, "=Nuevo León")</f>
        <v>10048</v>
      </c>
      <c r="D7" s="10">
        <f>SUMIFS(Concentrado!E$2:E$199,Concentrado!$A$2:$A$199,"="&amp;$A7,Concentrado!$B$2:$B$199, "=Nuevo León")</f>
        <v>7040</v>
      </c>
      <c r="E7" s="10">
        <f>SUMIFS(Concentrado!F$2:F$199,Concentrado!$A$2:$A$199,"="&amp;$A7,Concentrado!$B$2:$B$199, "=Nuevo León")</f>
        <v>5706</v>
      </c>
      <c r="F7" s="10">
        <f>SUMIFS(Concentrado!G$2:G$199,Concentrado!$A$2:$A$199,"="&amp;$A7,Concentrado!$B$2:$B$199, "=Nuevo León")</f>
        <v>18850</v>
      </c>
      <c r="G7" s="10">
        <f>SUMIFS(Concentrado!H$2:H$199,Concentrado!$A$2:$A$199,"="&amp;$A7,Concentrado!$B$2:$B$199, "=Nuevo León")</f>
        <v>22115</v>
      </c>
      <c r="H7" s="10">
        <f>SUMIFS(Concentrado!I$2:I$199,Concentrado!$A$2:$A$199,"="&amp;$A7,Concentrado!$B$2:$B$199, "=Nuevo León")</f>
        <v>17085</v>
      </c>
      <c r="I7" s="10">
        <f>SUMIFS(Concentrado!J$2:J$199,Concentrado!$A$2:$A$199,"="&amp;$A7,Concentrado!$B$2:$B$199, "=Nuevo León")</f>
        <v>12956</v>
      </c>
      <c r="J7" s="10">
        <f>SUMIFS(Concentrado!K$2:K$199,Concentrado!$A$2:$A$199,"="&amp;$A7,Concentrado!$B$2:$B$199, "=Nuevo León")</f>
        <v>9304</v>
      </c>
      <c r="K7" s="10">
        <f>SUMIFS(Concentrado!L$2:L$199,Concentrado!$A$2:$A$199,"="&amp;$A7,Concentrado!$B$2:$B$199, "=Nuevo León")</f>
        <v>7816</v>
      </c>
      <c r="L7" s="10">
        <f>SUMIFS(Concentrado!M$2:M$199,Concentrado!$A$2:$A$199,"="&amp;$A7,Concentrado!$B$2:$B$199, "=Nuevo León")</f>
        <v>7700</v>
      </c>
      <c r="M7" s="10">
        <f>SUMIFS(Concentrado!N$2:N$199,Concentrado!$A$2:$A$199,"="&amp;$A7,Concentrado!$B$2:$B$199, "=Nuevo León")</f>
        <v>7144</v>
      </c>
      <c r="N7" s="10">
        <f>SUMIFS(Concentrado!O$2:O$199,Concentrado!$A$2:$A$199,"="&amp;$A7,Concentrado!$B$2:$B$199, "=Nuevo León")</f>
        <v>5893</v>
      </c>
      <c r="O7" s="10">
        <f>SUMIFS(Concentrado!P$2:P$199,Concentrado!$A$2:$A$199,"="&amp;$A7,Concentrado!$B$2:$B$199, "=Nuevo León")</f>
        <v>4409</v>
      </c>
      <c r="P7" s="10">
        <f>SUMIFS(Concentrado!Q$2:Q$199,Concentrado!$A$2:$A$199,"="&amp;$A7,Concentrado!$B$2:$B$199, "=Nuevo León")</f>
        <v>3397</v>
      </c>
      <c r="Q7" s="10">
        <f>SUMIFS(Concentrado!R$2:R$199,Concentrado!$A$2:$A$199,"="&amp;$A7,Concentrado!$B$2:$B$199, "=Nuevo León")</f>
        <v>2794</v>
      </c>
      <c r="R7" s="10">
        <f>SUMIFS(Concentrado!S$2:S$199,Concentrado!$A$2:$A$199,"="&amp;$A7,Concentrado!$B$2:$B$199, "=Nuevo León")</f>
        <v>2440</v>
      </c>
      <c r="S7" s="10">
        <f>SUMIFS(Concentrado!T$2:T$199,Concentrado!$A$2:$A$199,"="&amp;$A7,Concentrado!$B$2:$B$199, "=Nuevo León")</f>
        <v>1997</v>
      </c>
      <c r="T7" s="10">
        <f>SUMIFS(Concentrado!U$2:U$199,Concentrado!$A$2:$A$199,"="&amp;$A7,Concentrado!$B$2:$B$199, "=Nuevo León")</f>
        <v>1239</v>
      </c>
      <c r="U7" s="10">
        <f>SUMIFS(Concentrado!V$2:V$199,Concentrado!$A$2:$A$199,"="&amp;$A7,Concentrado!$B$2:$B$199, "=Nuevo León")</f>
        <v>529</v>
      </c>
      <c r="V7" s="10">
        <f>SUMIFS(Concentrado!W$2:W$199,Concentrado!$A$2:$A$199,"="&amp;$A7,Concentrado!$B$2:$B$199, "=Nuevo León")</f>
        <v>136</v>
      </c>
      <c r="W7" s="10">
        <f>SUMIFS(Concentrado!X$2:X$199,Concentrado!$A$2:$A$199,"="&amp;$A7,Concentrado!$B$2:$B$199, "=Nuevo León")</f>
        <v>290</v>
      </c>
      <c r="X7" s="10">
        <f>SUMIFS(Concentrado!Y$2:Y$199,Concentrado!$A$2:$A$199,"="&amp;$A7,Concentrado!$B$2:$B$199, "=Nuevo León")</f>
        <v>42</v>
      </c>
      <c r="Y7" s="10">
        <f>SUMIFS(Concentrado!Z$2:Z$199,Concentrado!$A$2:$A$199,"="&amp;$A7,Concentrado!$B$2:$B$199, "=Nuevo León")</f>
        <v>154515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E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"=Oaxaca")</f>
        <v>6424</v>
      </c>
      <c r="C2" s="10">
        <f>SUMIFS(Concentrado!D$2:D$199,Concentrado!$A$2:$A$199,"="&amp;$A2,Concentrado!$B$2:$B$199, "=Oaxaca")</f>
        <v>13355</v>
      </c>
      <c r="D2" s="10">
        <f>SUMIFS(Concentrado!E$2:E$199,Concentrado!$A$2:$A$199,"="&amp;$A2,Concentrado!$B$2:$B$199, "=Oaxaca")</f>
        <v>8982</v>
      </c>
      <c r="E2" s="10">
        <f>SUMIFS(Concentrado!F$2:F$199,Concentrado!$A$2:$A$199,"="&amp;$A2,Concentrado!$B$2:$B$199, "=Oaxaca")</f>
        <v>7226</v>
      </c>
      <c r="F2" s="10">
        <f>SUMIFS(Concentrado!G$2:G$199,Concentrado!$A$2:$A$199,"="&amp;$A2,Concentrado!$B$2:$B$199, "=Oaxaca")</f>
        <v>19874</v>
      </c>
      <c r="G2" s="10">
        <f>SUMIFS(Concentrado!H$2:H$199,Concentrado!$A$2:$A$199,"="&amp;$A2,Concentrado!$B$2:$B$199, "=Oaxaca")</f>
        <v>26013</v>
      </c>
      <c r="H2" s="10">
        <f>SUMIFS(Concentrado!I$2:I$199,Concentrado!$A$2:$A$199,"="&amp;$A2,Concentrado!$B$2:$B$199, "=Oaxaca")</f>
        <v>19251</v>
      </c>
      <c r="I2" s="10">
        <f>SUMIFS(Concentrado!J$2:J$199,Concentrado!$A$2:$A$199,"="&amp;$A2,Concentrado!$B$2:$B$199, "=Oaxaca")</f>
        <v>12696</v>
      </c>
      <c r="J2" s="10">
        <f>SUMIFS(Concentrado!K$2:K$199,Concentrado!$A$2:$A$199,"="&amp;$A2,Concentrado!$B$2:$B$199, "=Oaxaca")</f>
        <v>8635</v>
      </c>
      <c r="K2" s="10">
        <f>SUMIFS(Concentrado!L$2:L$199,Concentrado!$A$2:$A$199,"="&amp;$A2,Concentrado!$B$2:$B$199, "=Oaxaca")</f>
        <v>6284</v>
      </c>
      <c r="L2" s="10">
        <f>SUMIFS(Concentrado!M$2:M$199,Concentrado!$A$2:$A$199,"="&amp;$A2,Concentrado!$B$2:$B$199, "=Oaxaca")</f>
        <v>5113</v>
      </c>
      <c r="M2" s="10">
        <f>SUMIFS(Concentrado!N$2:N$199,Concentrado!$A$2:$A$199,"="&amp;$A2,Concentrado!$B$2:$B$199, "=Oaxaca")</f>
        <v>4932</v>
      </c>
      <c r="N2" s="10">
        <f>SUMIFS(Concentrado!O$2:O$199,Concentrado!$A$2:$A$199,"="&amp;$A2,Concentrado!$B$2:$B$199, "=Oaxaca")</f>
        <v>4345</v>
      </c>
      <c r="O2" s="10">
        <f>SUMIFS(Concentrado!P$2:P$199,Concentrado!$A$2:$A$199,"="&amp;$A2,Concentrado!$B$2:$B$199, "=Oaxaca")</f>
        <v>3770</v>
      </c>
      <c r="P2" s="10">
        <f>SUMIFS(Concentrado!Q$2:Q$199,Concentrado!$A$2:$A$199,"="&amp;$A2,Concentrado!$B$2:$B$199, "=Oaxaca")</f>
        <v>3563</v>
      </c>
      <c r="Q2" s="10">
        <f>SUMIFS(Concentrado!R$2:R$199,Concentrado!$A$2:$A$199,"="&amp;$A2,Concentrado!$B$2:$B$199, "=Oaxaca")</f>
        <v>3112</v>
      </c>
      <c r="R2" s="10">
        <f>SUMIFS(Concentrado!S$2:S$199,Concentrado!$A$2:$A$199,"="&amp;$A2,Concentrado!$B$2:$B$199, "=Oaxaca")</f>
        <v>2666</v>
      </c>
      <c r="S2" s="10">
        <f>SUMIFS(Concentrado!T$2:T$199,Concentrado!$A$2:$A$199,"="&amp;$A2,Concentrado!$B$2:$B$199, "=Oaxaca")</f>
        <v>2139</v>
      </c>
      <c r="T2" s="10">
        <f>SUMIFS(Concentrado!U$2:U$199,Concentrado!$A$2:$A$199,"="&amp;$A2,Concentrado!$B$2:$B$199, "=Oaxaca")</f>
        <v>1358</v>
      </c>
      <c r="U2" s="10">
        <f>SUMIFS(Concentrado!V$2:V$199,Concentrado!$A$2:$A$199,"="&amp;$A2,Concentrado!$B$2:$B$199, "=Oaxaca")</f>
        <v>534</v>
      </c>
      <c r="V2" s="10">
        <f>SUMIFS(Concentrado!W$2:W$199,Concentrado!$A$2:$A$199,"="&amp;$A2,Concentrado!$B$2:$B$199, "=Oaxaca")</f>
        <v>218</v>
      </c>
      <c r="W2" s="10">
        <f>SUMIFS(Concentrado!X$2:X$199,Concentrado!$A$2:$A$199,"="&amp;$A2,Concentrado!$B$2:$B$199, "=Oaxaca")</f>
        <v>63</v>
      </c>
      <c r="X2" s="10">
        <f>SUMIFS(Concentrado!Y$2:Y$199,Concentrado!$A$2:$A$199,"="&amp;$A2,Concentrado!$B$2:$B$199, "=Oaxaca")</f>
        <v>69</v>
      </c>
      <c r="Y2" s="10">
        <f>SUMIFS(Concentrado!Z$2:Z$199,Concentrado!$A$2:$A$199,"="&amp;$A2,Concentrado!$B$2:$B$199, "=Oaxaca")</f>
        <v>160622</v>
      </c>
    </row>
    <row r="3" spans="1:25" x14ac:dyDescent="0.25">
      <c r="A3" s="7">
        <v>2018</v>
      </c>
      <c r="B3" s="10">
        <f>SUMIFS(Concentrado!C$2:C$199,Concentrado!$A$2:$A$199,"="&amp;$A3,Concentrado!$B$2:$B$199, "=Oaxaca")</f>
        <v>6292</v>
      </c>
      <c r="C3" s="10">
        <f>SUMIFS(Concentrado!D$2:D$199,Concentrado!$A$2:$A$199,"="&amp;$A3,Concentrado!$B$2:$B$199, "=Oaxaca")</f>
        <v>13223</v>
      </c>
      <c r="D3" s="10">
        <f>SUMIFS(Concentrado!E$2:E$199,Concentrado!$A$2:$A$199,"="&amp;$A3,Concentrado!$B$2:$B$199, "=Oaxaca")</f>
        <v>9913</v>
      </c>
      <c r="E3" s="10">
        <f>SUMIFS(Concentrado!F$2:F$199,Concentrado!$A$2:$A$199,"="&amp;$A3,Concentrado!$B$2:$B$199, "=Oaxaca")</f>
        <v>8082</v>
      </c>
      <c r="F3" s="10">
        <f>SUMIFS(Concentrado!G$2:G$199,Concentrado!$A$2:$A$199,"="&amp;$A3,Concentrado!$B$2:$B$199, "=Oaxaca")</f>
        <v>22292</v>
      </c>
      <c r="G3" s="10">
        <f>SUMIFS(Concentrado!H$2:H$199,Concentrado!$A$2:$A$199,"="&amp;$A3,Concentrado!$B$2:$B$199, "=Oaxaca")</f>
        <v>26944</v>
      </c>
      <c r="H3" s="10">
        <f>SUMIFS(Concentrado!I$2:I$199,Concentrado!$A$2:$A$199,"="&amp;$A3,Concentrado!$B$2:$B$199, "=Oaxaca")</f>
        <v>21297</v>
      </c>
      <c r="I3" s="10">
        <f>SUMIFS(Concentrado!J$2:J$199,Concentrado!$A$2:$A$199,"="&amp;$A3,Concentrado!$B$2:$B$199, "=Oaxaca")</f>
        <v>14271</v>
      </c>
      <c r="J3" s="10">
        <f>SUMIFS(Concentrado!K$2:K$199,Concentrado!$A$2:$A$199,"="&amp;$A3,Concentrado!$B$2:$B$199, "=Oaxaca")</f>
        <v>9883</v>
      </c>
      <c r="K3" s="10">
        <f>SUMIFS(Concentrado!L$2:L$199,Concentrado!$A$2:$A$199,"="&amp;$A3,Concentrado!$B$2:$B$199, "=Oaxaca")</f>
        <v>7112</v>
      </c>
      <c r="L3" s="10">
        <f>SUMIFS(Concentrado!M$2:M$199,Concentrado!$A$2:$A$199,"="&amp;$A3,Concentrado!$B$2:$B$199, "=Oaxaca")</f>
        <v>5924</v>
      </c>
      <c r="M3" s="10">
        <f>SUMIFS(Concentrado!N$2:N$199,Concentrado!$A$2:$A$199,"="&amp;$A3,Concentrado!$B$2:$B$199, "=Oaxaca")</f>
        <v>5221</v>
      </c>
      <c r="N3" s="10">
        <f>SUMIFS(Concentrado!O$2:O$199,Concentrado!$A$2:$A$199,"="&amp;$A3,Concentrado!$B$2:$B$199, "=Oaxaca")</f>
        <v>5025</v>
      </c>
      <c r="O3" s="10">
        <f>SUMIFS(Concentrado!P$2:P$199,Concentrado!$A$2:$A$199,"="&amp;$A3,Concentrado!$B$2:$B$199, "=Oaxaca")</f>
        <v>4371</v>
      </c>
      <c r="P3" s="10">
        <f>SUMIFS(Concentrado!Q$2:Q$199,Concentrado!$A$2:$A$199,"="&amp;$A3,Concentrado!$B$2:$B$199, "=Oaxaca")</f>
        <v>3819</v>
      </c>
      <c r="Q3" s="10">
        <f>SUMIFS(Concentrado!R$2:R$199,Concentrado!$A$2:$A$199,"="&amp;$A3,Concentrado!$B$2:$B$199, "=Oaxaca")</f>
        <v>3486</v>
      </c>
      <c r="R3" s="10">
        <f>SUMIFS(Concentrado!S$2:S$199,Concentrado!$A$2:$A$199,"="&amp;$A3,Concentrado!$B$2:$B$199, "=Oaxaca")</f>
        <v>2979</v>
      </c>
      <c r="S3" s="10">
        <f>SUMIFS(Concentrado!T$2:T$199,Concentrado!$A$2:$A$199,"="&amp;$A3,Concentrado!$B$2:$B$199, "=Oaxaca")</f>
        <v>2439</v>
      </c>
      <c r="T3" s="10">
        <f>SUMIFS(Concentrado!U$2:U$199,Concentrado!$A$2:$A$199,"="&amp;$A3,Concentrado!$B$2:$B$199, "=Oaxaca")</f>
        <v>1527</v>
      </c>
      <c r="U3" s="10">
        <f>SUMIFS(Concentrado!V$2:V$199,Concentrado!$A$2:$A$199,"="&amp;$A3,Concentrado!$B$2:$B$199, "=Oaxaca")</f>
        <v>486</v>
      </c>
      <c r="V3" s="10">
        <f>SUMIFS(Concentrado!W$2:W$199,Concentrado!$A$2:$A$199,"="&amp;$A3,Concentrado!$B$2:$B$199, "=Oaxaca")</f>
        <v>254</v>
      </c>
      <c r="W3" s="10">
        <f>SUMIFS(Concentrado!X$2:X$199,Concentrado!$A$2:$A$199,"="&amp;$A3,Concentrado!$B$2:$B$199, "=Oaxaca")</f>
        <v>46</v>
      </c>
      <c r="X3" s="10">
        <f>SUMIFS(Concentrado!Y$2:Y$199,Concentrado!$A$2:$A$199,"="&amp;$A3,Concentrado!$B$2:$B$199, "=Oaxaca")</f>
        <v>46</v>
      </c>
      <c r="Y3" s="10">
        <f>SUMIFS(Concentrado!Z$2:Z$199,Concentrado!$A$2:$A$199,"="&amp;$A3,Concentrado!$B$2:$B$199, "=Oaxaca")</f>
        <v>174932</v>
      </c>
    </row>
    <row r="4" spans="1:25" x14ac:dyDescent="0.25">
      <c r="A4" s="7">
        <v>2019</v>
      </c>
      <c r="B4" s="10">
        <f>SUMIFS(Concentrado!C$2:C$199,Concentrado!$A$2:$A$199,"="&amp;$A4,Concentrado!$B$2:$B$199, "=Oaxaca")</f>
        <v>7386</v>
      </c>
      <c r="C4" s="10">
        <f>SUMIFS(Concentrado!D$2:D$199,Concentrado!$A$2:$A$199,"="&amp;$A4,Concentrado!$B$2:$B$199, "=Oaxaca")</f>
        <v>14780</v>
      </c>
      <c r="D4" s="10">
        <f>SUMIFS(Concentrado!E$2:E$199,Concentrado!$A$2:$A$199,"="&amp;$A4,Concentrado!$B$2:$B$199, "=Oaxaca")</f>
        <v>11251</v>
      </c>
      <c r="E4" s="10">
        <f>SUMIFS(Concentrado!F$2:F$199,Concentrado!$A$2:$A$199,"="&amp;$A4,Concentrado!$B$2:$B$199, "=Oaxaca")</f>
        <v>9759</v>
      </c>
      <c r="F4" s="10">
        <f>SUMIFS(Concentrado!G$2:G$199,Concentrado!$A$2:$A$199,"="&amp;$A4,Concentrado!$B$2:$B$199, "=Oaxaca")</f>
        <v>22601</v>
      </c>
      <c r="G4" s="10">
        <f>SUMIFS(Concentrado!H$2:H$199,Concentrado!$A$2:$A$199,"="&amp;$A4,Concentrado!$B$2:$B$199, "=Oaxaca")</f>
        <v>26946</v>
      </c>
      <c r="H4" s="10">
        <f>SUMIFS(Concentrado!I$2:I$199,Concentrado!$A$2:$A$199,"="&amp;$A4,Concentrado!$B$2:$B$199, "=Oaxaca")</f>
        <v>22851</v>
      </c>
      <c r="I4" s="10">
        <f>SUMIFS(Concentrado!J$2:J$199,Concentrado!$A$2:$A$199,"="&amp;$A4,Concentrado!$B$2:$B$199, "=Oaxaca")</f>
        <v>14731</v>
      </c>
      <c r="J4" s="10">
        <f>SUMIFS(Concentrado!K$2:K$199,Concentrado!$A$2:$A$199,"="&amp;$A4,Concentrado!$B$2:$B$199, "=Oaxaca")</f>
        <v>10466</v>
      </c>
      <c r="K4" s="10">
        <f>SUMIFS(Concentrado!L$2:L$199,Concentrado!$A$2:$A$199,"="&amp;$A4,Concentrado!$B$2:$B$199, "=Oaxaca")</f>
        <v>7437</v>
      </c>
      <c r="L4" s="10">
        <f>SUMIFS(Concentrado!M$2:M$199,Concentrado!$A$2:$A$199,"="&amp;$A4,Concentrado!$B$2:$B$199, "=Oaxaca")</f>
        <v>6376</v>
      </c>
      <c r="M4" s="10">
        <f>SUMIFS(Concentrado!N$2:N$199,Concentrado!$A$2:$A$199,"="&amp;$A4,Concentrado!$B$2:$B$199, "=Oaxaca")</f>
        <v>5941</v>
      </c>
      <c r="N4" s="10">
        <f>SUMIFS(Concentrado!O$2:O$199,Concentrado!$A$2:$A$199,"="&amp;$A4,Concentrado!$B$2:$B$199, "=Oaxaca")</f>
        <v>5347</v>
      </c>
      <c r="O4" s="10">
        <f>SUMIFS(Concentrado!P$2:P$199,Concentrado!$A$2:$A$199,"="&amp;$A4,Concentrado!$B$2:$B$199, "=Oaxaca")</f>
        <v>4679</v>
      </c>
      <c r="P4" s="10">
        <f>SUMIFS(Concentrado!Q$2:Q$199,Concentrado!$A$2:$A$199,"="&amp;$A4,Concentrado!$B$2:$B$199, "=Oaxaca")</f>
        <v>4333</v>
      </c>
      <c r="Q4" s="10">
        <f>SUMIFS(Concentrado!R$2:R$199,Concentrado!$A$2:$A$199,"="&amp;$A4,Concentrado!$B$2:$B$199, "=Oaxaca")</f>
        <v>3630</v>
      </c>
      <c r="R4" s="10">
        <f>SUMIFS(Concentrado!S$2:S$199,Concentrado!$A$2:$A$199,"="&amp;$A4,Concentrado!$B$2:$B$199, "=Oaxaca")</f>
        <v>3131</v>
      </c>
      <c r="S4" s="10">
        <f>SUMIFS(Concentrado!T$2:T$199,Concentrado!$A$2:$A$199,"="&amp;$A4,Concentrado!$B$2:$B$199, "=Oaxaca")</f>
        <v>2472</v>
      </c>
      <c r="T4" s="10">
        <f>SUMIFS(Concentrado!U$2:U$199,Concentrado!$A$2:$A$199,"="&amp;$A4,Concentrado!$B$2:$B$199, "=Oaxaca")</f>
        <v>1513</v>
      </c>
      <c r="U4" s="10">
        <f>SUMIFS(Concentrado!V$2:V$199,Concentrado!$A$2:$A$199,"="&amp;$A4,Concentrado!$B$2:$B$199, "=Oaxaca")</f>
        <v>583</v>
      </c>
      <c r="V4" s="10">
        <f>SUMIFS(Concentrado!W$2:W$199,Concentrado!$A$2:$A$199,"="&amp;$A4,Concentrado!$B$2:$B$199, "=Oaxaca")</f>
        <v>247</v>
      </c>
      <c r="W4" s="10">
        <f>SUMIFS(Concentrado!X$2:X$199,Concentrado!$A$2:$A$199,"="&amp;$A4,Concentrado!$B$2:$B$199, "=Oaxaca")</f>
        <v>51</v>
      </c>
      <c r="X4" s="10">
        <f>SUMIFS(Concentrado!Y$2:Y$199,Concentrado!$A$2:$A$199,"="&amp;$A4,Concentrado!$B$2:$B$199, "=Oaxaca")</f>
        <v>23</v>
      </c>
      <c r="Y4" s="10">
        <f>SUMIFS(Concentrado!Z$2:Z$199,Concentrado!$A$2:$A$199,"="&amp;$A4,Concentrado!$B$2:$B$199, "=Oaxaca")</f>
        <v>186534</v>
      </c>
    </row>
    <row r="5" spans="1:25" x14ac:dyDescent="0.25">
      <c r="A5" s="7">
        <v>2020</v>
      </c>
      <c r="B5" s="10">
        <f>SUMIFS(Concentrado!C$2:C$199,Concentrado!$A$2:$A$199,"="&amp;$A5,Concentrado!$B$2:$B$199, "=Oaxaca")</f>
        <v>2596</v>
      </c>
      <c r="C5" s="10">
        <f>SUMIFS(Concentrado!D$2:D$199,Concentrado!$A$2:$A$199,"="&amp;$A5,Concentrado!$B$2:$B$199, "=Oaxaca")</f>
        <v>4534</v>
      </c>
      <c r="D5" s="10">
        <f>SUMIFS(Concentrado!E$2:E$199,Concentrado!$A$2:$A$199,"="&amp;$A5,Concentrado!$B$2:$B$199, "=Oaxaca")</f>
        <v>3645</v>
      </c>
      <c r="E5" s="10">
        <f>SUMIFS(Concentrado!F$2:F$199,Concentrado!$A$2:$A$199,"="&amp;$A5,Concentrado!$B$2:$B$199, "=Oaxaca")</f>
        <v>3691</v>
      </c>
      <c r="F5" s="10">
        <f>SUMIFS(Concentrado!G$2:G$199,Concentrado!$A$2:$A$199,"="&amp;$A5,Concentrado!$B$2:$B$199, "=Oaxaca")</f>
        <v>12067</v>
      </c>
      <c r="G5" s="10">
        <f>SUMIFS(Concentrado!H$2:H$199,Concentrado!$A$2:$A$199,"="&amp;$A5,Concentrado!$B$2:$B$199, "=Oaxaca")</f>
        <v>15251</v>
      </c>
      <c r="H5" s="10">
        <f>SUMIFS(Concentrado!I$2:I$199,Concentrado!$A$2:$A$199,"="&amp;$A5,Concentrado!$B$2:$B$199, "=Oaxaca")</f>
        <v>13880</v>
      </c>
      <c r="I5" s="10">
        <f>SUMIFS(Concentrado!J$2:J$199,Concentrado!$A$2:$A$199,"="&amp;$A5,Concentrado!$B$2:$B$199, "=Oaxaca")</f>
        <v>9025</v>
      </c>
      <c r="J5" s="10">
        <f>SUMIFS(Concentrado!K$2:K$199,Concentrado!$A$2:$A$199,"="&amp;$A5,Concentrado!$B$2:$B$199, "=Oaxaca")</f>
        <v>6049</v>
      </c>
      <c r="K5" s="10">
        <f>SUMIFS(Concentrado!L$2:L$199,Concentrado!$A$2:$A$199,"="&amp;$A5,Concentrado!$B$2:$B$199, "=Oaxaca")</f>
        <v>3854</v>
      </c>
      <c r="L5" s="10">
        <f>SUMIFS(Concentrado!M$2:M$199,Concentrado!$A$2:$A$199,"="&amp;$A5,Concentrado!$B$2:$B$199, "=Oaxaca")</f>
        <v>3164</v>
      </c>
      <c r="M5" s="10">
        <f>SUMIFS(Concentrado!N$2:N$199,Concentrado!$A$2:$A$199,"="&amp;$A5,Concentrado!$B$2:$B$199, "=Oaxaca")</f>
        <v>2697</v>
      </c>
      <c r="N5" s="10">
        <f>SUMIFS(Concentrado!O$2:O$199,Concentrado!$A$2:$A$199,"="&amp;$A5,Concentrado!$B$2:$B$199, "=Oaxaca")</f>
        <v>2430</v>
      </c>
      <c r="O5" s="10">
        <f>SUMIFS(Concentrado!P$2:P$199,Concentrado!$A$2:$A$199,"="&amp;$A5,Concentrado!$B$2:$B$199, "=Oaxaca")</f>
        <v>2073</v>
      </c>
      <c r="P5" s="10">
        <f>SUMIFS(Concentrado!Q$2:Q$199,Concentrado!$A$2:$A$199,"="&amp;$A5,Concentrado!$B$2:$B$199, "=Oaxaca")</f>
        <v>1873</v>
      </c>
      <c r="Q5" s="10">
        <f>SUMIFS(Concentrado!R$2:R$199,Concentrado!$A$2:$A$199,"="&amp;$A5,Concentrado!$B$2:$B$199, "=Oaxaca")</f>
        <v>1505</v>
      </c>
      <c r="R5" s="10">
        <f>SUMIFS(Concentrado!S$2:S$199,Concentrado!$A$2:$A$199,"="&amp;$A5,Concentrado!$B$2:$B$199, "=Oaxaca")</f>
        <v>1302</v>
      </c>
      <c r="S5" s="10">
        <f>SUMIFS(Concentrado!T$2:T$199,Concentrado!$A$2:$A$199,"="&amp;$A5,Concentrado!$B$2:$B$199, "=Oaxaca")</f>
        <v>960</v>
      </c>
      <c r="T5" s="10">
        <f>SUMIFS(Concentrado!U$2:U$199,Concentrado!$A$2:$A$199,"="&amp;$A5,Concentrado!$B$2:$B$199, "=Oaxaca")</f>
        <v>617</v>
      </c>
      <c r="U5" s="10">
        <f>SUMIFS(Concentrado!V$2:V$199,Concentrado!$A$2:$A$199,"="&amp;$A5,Concentrado!$B$2:$B$199, "=Oaxaca")</f>
        <v>231</v>
      </c>
      <c r="V5" s="10">
        <f>SUMIFS(Concentrado!W$2:W$199,Concentrado!$A$2:$A$199,"="&amp;$A5,Concentrado!$B$2:$B$199, "=Oaxaca")</f>
        <v>75</v>
      </c>
      <c r="W5" s="10">
        <f>SUMIFS(Concentrado!X$2:X$199,Concentrado!$A$2:$A$199,"="&amp;$A5,Concentrado!$B$2:$B$199, "=Oaxaca")</f>
        <v>12</v>
      </c>
      <c r="X5" s="10">
        <f>SUMIFS(Concentrado!Y$2:Y$199,Concentrado!$A$2:$A$199,"="&amp;$A5,Concentrado!$B$2:$B$199, "=Oaxaca")</f>
        <v>0</v>
      </c>
      <c r="Y5" s="10">
        <f>SUMIFS(Concentrado!Z$2:Z$199,Concentrado!$A$2:$A$199,"="&amp;$A5,Concentrado!$B$2:$B$199, "=Oaxaca")</f>
        <v>91531</v>
      </c>
    </row>
    <row r="6" spans="1:25" x14ac:dyDescent="0.25">
      <c r="A6" s="7">
        <v>2021</v>
      </c>
      <c r="B6" s="10">
        <f>SUMIFS(Concentrado!C$2:C$199,Concentrado!$A$2:$A$199,"="&amp;$A6,Concentrado!$B$2:$B$199, "=Oaxaca")</f>
        <v>2406</v>
      </c>
      <c r="C6" s="10">
        <f>SUMIFS(Concentrado!D$2:D$199,Concentrado!$A$2:$A$199,"="&amp;$A6,Concentrado!$B$2:$B$199, "=Oaxaca")</f>
        <v>3433</v>
      </c>
      <c r="D6" s="10">
        <f>SUMIFS(Concentrado!E$2:E$199,Concentrado!$A$2:$A$199,"="&amp;$A6,Concentrado!$B$2:$B$199, "=Oaxaca")</f>
        <v>2848</v>
      </c>
      <c r="E6" s="10">
        <f>SUMIFS(Concentrado!F$2:F$199,Concentrado!$A$2:$A$199,"="&amp;$A6,Concentrado!$B$2:$B$199, "=Oaxaca")</f>
        <v>2914</v>
      </c>
      <c r="F6" s="10">
        <f>SUMIFS(Concentrado!G$2:G$199,Concentrado!$A$2:$A$199,"="&amp;$A6,Concentrado!$B$2:$B$199, "=Oaxaca")</f>
        <v>10920</v>
      </c>
      <c r="G6" s="10">
        <f>SUMIFS(Concentrado!H$2:H$199,Concentrado!$A$2:$A$199,"="&amp;$A6,Concentrado!$B$2:$B$199, "=Oaxaca")</f>
        <v>13403</v>
      </c>
      <c r="H6" s="10">
        <f>SUMIFS(Concentrado!I$2:I$199,Concentrado!$A$2:$A$199,"="&amp;$A6,Concentrado!$B$2:$B$199, "=Oaxaca")</f>
        <v>11819</v>
      </c>
      <c r="I6" s="10">
        <f>SUMIFS(Concentrado!J$2:J$199,Concentrado!$A$2:$A$199,"="&amp;$A6,Concentrado!$B$2:$B$199, "=Oaxaca")</f>
        <v>8494</v>
      </c>
      <c r="J6" s="10">
        <f>SUMIFS(Concentrado!K$2:K$199,Concentrado!$A$2:$A$199,"="&amp;$A6,Concentrado!$B$2:$B$199, "=Oaxaca")</f>
        <v>5744</v>
      </c>
      <c r="K6" s="10">
        <f>SUMIFS(Concentrado!L$2:L$199,Concentrado!$A$2:$A$199,"="&amp;$A6,Concentrado!$B$2:$B$199, "=Oaxaca")</f>
        <v>3969</v>
      </c>
      <c r="L6" s="10">
        <f>SUMIFS(Concentrado!M$2:M$199,Concentrado!$A$2:$A$199,"="&amp;$A6,Concentrado!$B$2:$B$199, "=Oaxaca")</f>
        <v>3032</v>
      </c>
      <c r="M6" s="10">
        <f>SUMIFS(Concentrado!N$2:N$199,Concentrado!$A$2:$A$199,"="&amp;$A6,Concentrado!$B$2:$B$199, "=Oaxaca")</f>
        <v>2619</v>
      </c>
      <c r="N6" s="10">
        <f>SUMIFS(Concentrado!O$2:O$199,Concentrado!$A$2:$A$199,"="&amp;$A6,Concentrado!$B$2:$B$199, "=Oaxaca")</f>
        <v>2175</v>
      </c>
      <c r="O6" s="10">
        <f>SUMIFS(Concentrado!P$2:P$199,Concentrado!$A$2:$A$199,"="&amp;$A6,Concentrado!$B$2:$B$199, "=Oaxaca")</f>
        <v>1992</v>
      </c>
      <c r="P6" s="10">
        <f>SUMIFS(Concentrado!Q$2:Q$199,Concentrado!$A$2:$A$199,"="&amp;$A6,Concentrado!$B$2:$B$199, "=Oaxaca")</f>
        <v>1782</v>
      </c>
      <c r="Q6" s="10">
        <f>SUMIFS(Concentrado!R$2:R$199,Concentrado!$A$2:$A$199,"="&amp;$A6,Concentrado!$B$2:$B$199, "=Oaxaca")</f>
        <v>1358</v>
      </c>
      <c r="R6" s="10">
        <f>SUMIFS(Concentrado!S$2:S$199,Concentrado!$A$2:$A$199,"="&amp;$A6,Concentrado!$B$2:$B$199, "=Oaxaca")</f>
        <v>1127</v>
      </c>
      <c r="S6" s="10">
        <f>SUMIFS(Concentrado!T$2:T$199,Concentrado!$A$2:$A$199,"="&amp;$A6,Concentrado!$B$2:$B$199, "=Oaxaca")</f>
        <v>708</v>
      </c>
      <c r="T6" s="10">
        <f>SUMIFS(Concentrado!U$2:U$199,Concentrado!$A$2:$A$199,"="&amp;$A6,Concentrado!$B$2:$B$199, "=Oaxaca")</f>
        <v>413</v>
      </c>
      <c r="U6" s="10">
        <f>SUMIFS(Concentrado!V$2:V$199,Concentrado!$A$2:$A$199,"="&amp;$A6,Concentrado!$B$2:$B$199, "=Oaxaca")</f>
        <v>200</v>
      </c>
      <c r="V6" s="10">
        <f>SUMIFS(Concentrado!W$2:W$199,Concentrado!$A$2:$A$199,"="&amp;$A6,Concentrado!$B$2:$B$199, "=Oaxaca")</f>
        <v>57</v>
      </c>
      <c r="W6" s="10">
        <f>SUMIFS(Concentrado!X$2:X$199,Concentrado!$A$2:$A$199,"="&amp;$A6,Concentrado!$B$2:$B$199, "=Oaxaca")</f>
        <v>50</v>
      </c>
      <c r="X6" s="10">
        <f>SUMIFS(Concentrado!Y$2:Y$199,Concentrado!$A$2:$A$199,"="&amp;$A6,Concentrado!$B$2:$B$199, "=Oaxaca")</f>
        <v>1877</v>
      </c>
      <c r="Y6" s="10">
        <f>SUMIFS(Concentrado!Z$2:Z$199,Concentrado!$A$2:$A$199,"="&amp;$A6,Concentrado!$B$2:$B$199, "=Oaxaca")</f>
        <v>83340</v>
      </c>
    </row>
    <row r="7" spans="1:25" x14ac:dyDescent="0.25">
      <c r="A7" s="7">
        <v>2022</v>
      </c>
      <c r="B7" s="10">
        <f>SUMIFS(Concentrado!C$2:C$199,Concentrado!$A$2:$A$199,"="&amp;$A7,Concentrado!$B$2:$B$199, "=Oaxaca")</f>
        <v>4941</v>
      </c>
      <c r="C7" s="10">
        <f>SUMIFS(Concentrado!D$2:D$199,Concentrado!$A$2:$A$199,"="&amp;$A7,Concentrado!$B$2:$B$199, "=Oaxaca")</f>
        <v>7621</v>
      </c>
      <c r="D7" s="10">
        <f>SUMIFS(Concentrado!E$2:E$199,Concentrado!$A$2:$A$199,"="&amp;$A7,Concentrado!$B$2:$B$199, "=Oaxaca")</f>
        <v>5615</v>
      </c>
      <c r="E7" s="10">
        <f>SUMIFS(Concentrado!F$2:F$199,Concentrado!$A$2:$A$199,"="&amp;$A7,Concentrado!$B$2:$B$199, "=Oaxaca")</f>
        <v>5613</v>
      </c>
      <c r="F7" s="10">
        <f>SUMIFS(Concentrado!G$2:G$199,Concentrado!$A$2:$A$199,"="&amp;$A7,Concentrado!$B$2:$B$199, "=Oaxaca")</f>
        <v>14931</v>
      </c>
      <c r="G7" s="10">
        <f>SUMIFS(Concentrado!H$2:H$199,Concentrado!$A$2:$A$199,"="&amp;$A7,Concentrado!$B$2:$B$199, "=Oaxaca")</f>
        <v>17895</v>
      </c>
      <c r="H7" s="10">
        <f>SUMIFS(Concentrado!I$2:I$199,Concentrado!$A$2:$A$199,"="&amp;$A7,Concentrado!$B$2:$B$199, "=Oaxaca")</f>
        <v>15105</v>
      </c>
      <c r="I7" s="10">
        <f>SUMIFS(Concentrado!J$2:J$199,Concentrado!$A$2:$A$199,"="&amp;$A7,Concentrado!$B$2:$B$199, "=Oaxaca")</f>
        <v>11109</v>
      </c>
      <c r="J7" s="10">
        <f>SUMIFS(Concentrado!K$2:K$199,Concentrado!$A$2:$A$199,"="&amp;$A7,Concentrado!$B$2:$B$199, "=Oaxaca")</f>
        <v>7942</v>
      </c>
      <c r="K7" s="10">
        <f>SUMIFS(Concentrado!L$2:L$199,Concentrado!$A$2:$A$199,"="&amp;$A7,Concentrado!$B$2:$B$199, "=Oaxaca")</f>
        <v>5686</v>
      </c>
      <c r="L7" s="10">
        <f>SUMIFS(Concentrado!M$2:M$199,Concentrado!$A$2:$A$199,"="&amp;$A7,Concentrado!$B$2:$B$199, "=Oaxaca")</f>
        <v>4658</v>
      </c>
      <c r="M7" s="10">
        <f>SUMIFS(Concentrado!N$2:N$199,Concentrado!$A$2:$A$199,"="&amp;$A7,Concentrado!$B$2:$B$199, "=Oaxaca")</f>
        <v>4182</v>
      </c>
      <c r="N7" s="10">
        <f>SUMIFS(Concentrado!O$2:O$199,Concentrado!$A$2:$A$199,"="&amp;$A7,Concentrado!$B$2:$B$199, "=Oaxaca")</f>
        <v>3704</v>
      </c>
      <c r="O7" s="10">
        <f>SUMIFS(Concentrado!P$2:P$199,Concentrado!$A$2:$A$199,"="&amp;$A7,Concentrado!$B$2:$B$199, "=Oaxaca")</f>
        <v>3404</v>
      </c>
      <c r="P7" s="10">
        <f>SUMIFS(Concentrado!Q$2:Q$199,Concentrado!$A$2:$A$199,"="&amp;$A7,Concentrado!$B$2:$B$199, "=Oaxaca")</f>
        <v>3103</v>
      </c>
      <c r="Q7" s="10">
        <f>SUMIFS(Concentrado!R$2:R$199,Concentrado!$A$2:$A$199,"="&amp;$A7,Concentrado!$B$2:$B$199, "=Oaxaca")</f>
        <v>2594</v>
      </c>
      <c r="R7" s="10">
        <f>SUMIFS(Concentrado!S$2:S$199,Concentrado!$A$2:$A$199,"="&amp;$A7,Concentrado!$B$2:$B$199, "=Oaxaca")</f>
        <v>1972</v>
      </c>
      <c r="S7" s="10">
        <f>SUMIFS(Concentrado!T$2:T$199,Concentrado!$A$2:$A$199,"="&amp;$A7,Concentrado!$B$2:$B$199, "=Oaxaca")</f>
        <v>1416</v>
      </c>
      <c r="T7" s="10">
        <f>SUMIFS(Concentrado!U$2:U$199,Concentrado!$A$2:$A$199,"="&amp;$A7,Concentrado!$B$2:$B$199, "=Oaxaca")</f>
        <v>821</v>
      </c>
      <c r="U7" s="10">
        <f>SUMIFS(Concentrado!V$2:V$199,Concentrado!$A$2:$A$199,"="&amp;$A7,Concentrado!$B$2:$B$199, "=Oaxaca")</f>
        <v>402</v>
      </c>
      <c r="V7" s="10">
        <f>SUMIFS(Concentrado!W$2:W$199,Concentrado!$A$2:$A$199,"="&amp;$A7,Concentrado!$B$2:$B$199, "=Oaxaca")</f>
        <v>89</v>
      </c>
      <c r="W7" s="10">
        <f>SUMIFS(Concentrado!X$2:X$199,Concentrado!$A$2:$A$199,"="&amp;$A7,Concentrado!$B$2:$B$199, "=Oaxaca")</f>
        <v>41</v>
      </c>
      <c r="X7" s="10">
        <f>SUMIFS(Concentrado!Y$2:Y$199,Concentrado!$A$2:$A$199,"="&amp;$A7,Concentrado!$B$2:$B$199, "=Oaxaca")</f>
        <v>2872</v>
      </c>
      <c r="Y7" s="10">
        <f>SUMIFS(Concentrado!Z$2:Z$199,Concentrado!$A$2:$A$199,"="&amp;$A7,Concentrado!$B$2:$B$199, "=Oaxaca")</f>
        <v>125716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"=Puebla")</f>
        <v>19587</v>
      </c>
      <c r="C2" s="10">
        <f>SUMIFS(Concentrado!D$2:D$199,Concentrado!$A$2:$A$199,"="&amp;$A2,Concentrado!$B$2:$B$199, "=Puebla")</f>
        <v>43526</v>
      </c>
      <c r="D2" s="10">
        <f>SUMIFS(Concentrado!E$2:E$199,Concentrado!$A$2:$A$199,"="&amp;$A2,Concentrado!$B$2:$B$199, "=Puebla")</f>
        <v>30825</v>
      </c>
      <c r="E2" s="10">
        <f>SUMIFS(Concentrado!F$2:F$199,Concentrado!$A$2:$A$199,"="&amp;$A2,Concentrado!$B$2:$B$199, "=Puebla")</f>
        <v>24464</v>
      </c>
      <c r="F2" s="10">
        <f>SUMIFS(Concentrado!G$2:G$199,Concentrado!$A$2:$A$199,"="&amp;$A2,Concentrado!$B$2:$B$199, "=Puebla")</f>
        <v>59799</v>
      </c>
      <c r="G2" s="10">
        <f>SUMIFS(Concentrado!H$2:H$199,Concentrado!$A$2:$A$199,"="&amp;$A2,Concentrado!$B$2:$B$199, "=Puebla")</f>
        <v>70133</v>
      </c>
      <c r="H2" s="10">
        <f>SUMIFS(Concentrado!I$2:I$199,Concentrado!$A$2:$A$199,"="&amp;$A2,Concentrado!$B$2:$B$199, "=Puebla")</f>
        <v>50831</v>
      </c>
      <c r="I2" s="10">
        <f>SUMIFS(Concentrado!J$2:J$199,Concentrado!$A$2:$A$199,"="&amp;$A2,Concentrado!$B$2:$B$199, "=Puebla")</f>
        <v>35045</v>
      </c>
      <c r="J2" s="10">
        <f>SUMIFS(Concentrado!K$2:K$199,Concentrado!$A$2:$A$199,"="&amp;$A2,Concentrado!$B$2:$B$199, "=Puebla")</f>
        <v>26376</v>
      </c>
      <c r="K2" s="10">
        <f>SUMIFS(Concentrado!L$2:L$199,Concentrado!$A$2:$A$199,"="&amp;$A2,Concentrado!$B$2:$B$199, "=Puebla")</f>
        <v>20946</v>
      </c>
      <c r="L2" s="10">
        <f>SUMIFS(Concentrado!M$2:M$199,Concentrado!$A$2:$A$199,"="&amp;$A2,Concentrado!$B$2:$B$199, "=Puebla")</f>
        <v>18181</v>
      </c>
      <c r="M2" s="10">
        <f>SUMIFS(Concentrado!N$2:N$199,Concentrado!$A$2:$A$199,"="&amp;$A2,Concentrado!$B$2:$B$199, "=Puebla")</f>
        <v>16966</v>
      </c>
      <c r="N2" s="10">
        <f>SUMIFS(Concentrado!O$2:O$199,Concentrado!$A$2:$A$199,"="&amp;$A2,Concentrado!$B$2:$B$199, "=Puebla")</f>
        <v>14357</v>
      </c>
      <c r="O2" s="10">
        <f>SUMIFS(Concentrado!P$2:P$199,Concentrado!$A$2:$A$199,"="&amp;$A2,Concentrado!$B$2:$B$199, "=Puebla")</f>
        <v>12565</v>
      </c>
      <c r="P2" s="10">
        <f>SUMIFS(Concentrado!Q$2:Q$199,Concentrado!$A$2:$A$199,"="&amp;$A2,Concentrado!$B$2:$B$199, "=Puebla")</f>
        <v>10789</v>
      </c>
      <c r="Q2" s="10">
        <f>SUMIFS(Concentrado!R$2:R$199,Concentrado!$A$2:$A$199,"="&amp;$A2,Concentrado!$B$2:$B$199, "=Puebla")</f>
        <v>9526</v>
      </c>
      <c r="R2" s="10">
        <f>SUMIFS(Concentrado!S$2:S$199,Concentrado!$A$2:$A$199,"="&amp;$A2,Concentrado!$B$2:$B$199, "=Puebla")</f>
        <v>8101</v>
      </c>
      <c r="S2" s="10">
        <f>SUMIFS(Concentrado!T$2:T$199,Concentrado!$A$2:$A$199,"="&amp;$A2,Concentrado!$B$2:$B$199, "=Puebla")</f>
        <v>6177</v>
      </c>
      <c r="T2" s="10">
        <f>SUMIFS(Concentrado!U$2:U$199,Concentrado!$A$2:$A$199,"="&amp;$A2,Concentrado!$B$2:$B$199, "=Puebla")</f>
        <v>3793</v>
      </c>
      <c r="U2" s="10">
        <f>SUMIFS(Concentrado!V$2:V$199,Concentrado!$A$2:$A$199,"="&amp;$A2,Concentrado!$B$2:$B$199, "=Puebla")</f>
        <v>1579</v>
      </c>
      <c r="V2" s="10">
        <f>SUMIFS(Concentrado!W$2:W$199,Concentrado!$A$2:$A$199,"="&amp;$A2,Concentrado!$B$2:$B$199, "=Puebla")</f>
        <v>520</v>
      </c>
      <c r="W2" s="10">
        <f>SUMIFS(Concentrado!X$2:X$199,Concentrado!$A$2:$A$199,"="&amp;$A2,Concentrado!$B$2:$B$199, "=Puebla")</f>
        <v>96</v>
      </c>
      <c r="X2" s="10">
        <f>SUMIFS(Concentrado!Y$2:Y$199,Concentrado!$A$2:$A$199,"="&amp;$A2,Concentrado!$B$2:$B$199, "=Puebla")</f>
        <v>3</v>
      </c>
      <c r="Y2" s="10">
        <f>SUMIFS(Concentrado!Z$2:Z$199,Concentrado!$A$2:$A$199,"="&amp;$A2,Concentrado!$B$2:$B$199, "=Puebla")</f>
        <v>484185</v>
      </c>
    </row>
    <row r="3" spans="1:25" x14ac:dyDescent="0.25">
      <c r="A3" s="7">
        <v>2018</v>
      </c>
      <c r="B3" s="10">
        <f>SUMIFS(Concentrado!C$2:C$199,Concentrado!$A$2:$A$199,"="&amp;$A3,Concentrado!$B$2:$B$199, "=Puebla")</f>
        <v>16540</v>
      </c>
      <c r="C3" s="10">
        <f>SUMIFS(Concentrado!D$2:D$199,Concentrado!$A$2:$A$199,"="&amp;$A3,Concentrado!$B$2:$B$199, "=Puebla")</f>
        <v>40979</v>
      </c>
      <c r="D3" s="10">
        <f>SUMIFS(Concentrado!E$2:E$199,Concentrado!$A$2:$A$199,"="&amp;$A3,Concentrado!$B$2:$B$199, "=Puebla")</f>
        <v>30628</v>
      </c>
      <c r="E3" s="10">
        <f>SUMIFS(Concentrado!F$2:F$199,Concentrado!$A$2:$A$199,"="&amp;$A3,Concentrado!$B$2:$B$199, "=Puebla")</f>
        <v>22945</v>
      </c>
      <c r="F3" s="10">
        <f>SUMIFS(Concentrado!G$2:G$199,Concentrado!$A$2:$A$199,"="&amp;$A3,Concentrado!$B$2:$B$199, "=Puebla")</f>
        <v>54716</v>
      </c>
      <c r="G3" s="10">
        <f>SUMIFS(Concentrado!H$2:H$199,Concentrado!$A$2:$A$199,"="&amp;$A3,Concentrado!$B$2:$B$199, "=Puebla")</f>
        <v>64471</v>
      </c>
      <c r="H3" s="10">
        <f>SUMIFS(Concentrado!I$2:I$199,Concentrado!$A$2:$A$199,"="&amp;$A3,Concentrado!$B$2:$B$199, "=Puebla")</f>
        <v>49732</v>
      </c>
      <c r="I3" s="10">
        <f>SUMIFS(Concentrado!J$2:J$199,Concentrado!$A$2:$A$199,"="&amp;$A3,Concentrado!$B$2:$B$199, "=Puebla")</f>
        <v>33733</v>
      </c>
      <c r="J3" s="10">
        <f>SUMIFS(Concentrado!K$2:K$199,Concentrado!$A$2:$A$199,"="&amp;$A3,Concentrado!$B$2:$B$199, "=Puebla")</f>
        <v>25667</v>
      </c>
      <c r="K3" s="10">
        <f>SUMIFS(Concentrado!L$2:L$199,Concentrado!$A$2:$A$199,"="&amp;$A3,Concentrado!$B$2:$B$199, "=Puebla")</f>
        <v>20093</v>
      </c>
      <c r="L3" s="10">
        <f>SUMIFS(Concentrado!M$2:M$199,Concentrado!$A$2:$A$199,"="&amp;$A3,Concentrado!$B$2:$B$199, "=Puebla")</f>
        <v>17494</v>
      </c>
      <c r="M3" s="10">
        <f>SUMIFS(Concentrado!N$2:N$199,Concentrado!$A$2:$A$199,"="&amp;$A3,Concentrado!$B$2:$B$199, "=Puebla")</f>
        <v>16782</v>
      </c>
      <c r="N3" s="10">
        <f>SUMIFS(Concentrado!O$2:O$199,Concentrado!$A$2:$A$199,"="&amp;$A3,Concentrado!$B$2:$B$199, "=Puebla")</f>
        <v>14326</v>
      </c>
      <c r="O3" s="10">
        <f>SUMIFS(Concentrado!P$2:P$199,Concentrado!$A$2:$A$199,"="&amp;$A3,Concentrado!$B$2:$B$199, "=Puebla")</f>
        <v>12611</v>
      </c>
      <c r="P3" s="10">
        <f>SUMIFS(Concentrado!Q$2:Q$199,Concentrado!$A$2:$A$199,"="&amp;$A3,Concentrado!$B$2:$B$199, "=Puebla")</f>
        <v>11104</v>
      </c>
      <c r="Q3" s="10">
        <f>SUMIFS(Concentrado!R$2:R$199,Concentrado!$A$2:$A$199,"="&amp;$A3,Concentrado!$B$2:$B$199, "=Puebla")</f>
        <v>9157</v>
      </c>
      <c r="R3" s="10">
        <f>SUMIFS(Concentrado!S$2:S$199,Concentrado!$A$2:$A$199,"="&amp;$A3,Concentrado!$B$2:$B$199, "=Puebla")</f>
        <v>7624</v>
      </c>
      <c r="S3" s="10">
        <f>SUMIFS(Concentrado!T$2:T$199,Concentrado!$A$2:$A$199,"="&amp;$A3,Concentrado!$B$2:$B$199, "=Puebla")</f>
        <v>5633</v>
      </c>
      <c r="T3" s="10">
        <f>SUMIFS(Concentrado!U$2:U$199,Concentrado!$A$2:$A$199,"="&amp;$A3,Concentrado!$B$2:$B$199, "=Puebla")</f>
        <v>3739</v>
      </c>
      <c r="U3" s="10">
        <f>SUMIFS(Concentrado!V$2:V$199,Concentrado!$A$2:$A$199,"="&amp;$A3,Concentrado!$B$2:$B$199, "=Puebla")</f>
        <v>1393</v>
      </c>
      <c r="V3" s="10">
        <f>SUMIFS(Concentrado!W$2:W$199,Concentrado!$A$2:$A$199,"="&amp;$A3,Concentrado!$B$2:$B$199, "=Puebla")</f>
        <v>535</v>
      </c>
      <c r="W3" s="10">
        <f>SUMIFS(Concentrado!X$2:X$199,Concentrado!$A$2:$A$199,"="&amp;$A3,Concentrado!$B$2:$B$199, "=Puebla")</f>
        <v>55</v>
      </c>
      <c r="X3" s="10">
        <f>SUMIFS(Concentrado!Y$2:Y$199,Concentrado!$A$2:$A$199,"="&amp;$A3,Concentrado!$B$2:$B$199, "=Puebla")</f>
        <v>9</v>
      </c>
      <c r="Y3" s="10">
        <f>SUMIFS(Concentrado!Z$2:Z$199,Concentrado!$A$2:$A$199,"="&amp;$A3,Concentrado!$B$2:$B$199, "=Puebla")</f>
        <v>459966</v>
      </c>
    </row>
    <row r="4" spans="1:25" x14ac:dyDescent="0.25">
      <c r="A4" s="7">
        <v>2019</v>
      </c>
      <c r="B4" s="10">
        <f>SUMIFS(Concentrado!C$2:C$199,Concentrado!$A$2:$A$199,"="&amp;$A4,Concentrado!$B$2:$B$199, "=Puebla")</f>
        <v>17412</v>
      </c>
      <c r="C4" s="10">
        <f>SUMIFS(Concentrado!D$2:D$199,Concentrado!$A$2:$A$199,"="&amp;$A4,Concentrado!$B$2:$B$199, "=Puebla")</f>
        <v>42354</v>
      </c>
      <c r="D4" s="10">
        <f>SUMIFS(Concentrado!E$2:E$199,Concentrado!$A$2:$A$199,"="&amp;$A4,Concentrado!$B$2:$B$199, "=Puebla")</f>
        <v>31759</v>
      </c>
      <c r="E4" s="10">
        <f>SUMIFS(Concentrado!F$2:F$199,Concentrado!$A$2:$A$199,"="&amp;$A4,Concentrado!$B$2:$B$199, "=Puebla")</f>
        <v>23690</v>
      </c>
      <c r="F4" s="10">
        <f>SUMIFS(Concentrado!G$2:G$199,Concentrado!$A$2:$A$199,"="&amp;$A4,Concentrado!$B$2:$B$199, "=Puebla")</f>
        <v>52371</v>
      </c>
      <c r="G4" s="10">
        <f>SUMIFS(Concentrado!H$2:H$199,Concentrado!$A$2:$A$199,"="&amp;$A4,Concentrado!$B$2:$B$199, "=Puebla")</f>
        <v>58934</v>
      </c>
      <c r="H4" s="10">
        <f>SUMIFS(Concentrado!I$2:I$199,Concentrado!$A$2:$A$199,"="&amp;$A4,Concentrado!$B$2:$B$199, "=Puebla")</f>
        <v>49247</v>
      </c>
      <c r="I4" s="10">
        <f>SUMIFS(Concentrado!J$2:J$199,Concentrado!$A$2:$A$199,"="&amp;$A4,Concentrado!$B$2:$B$199, "=Puebla")</f>
        <v>32977</v>
      </c>
      <c r="J4" s="10">
        <f>SUMIFS(Concentrado!K$2:K$199,Concentrado!$A$2:$A$199,"="&amp;$A4,Concentrado!$B$2:$B$199, "=Puebla")</f>
        <v>26188</v>
      </c>
      <c r="K4" s="10">
        <f>SUMIFS(Concentrado!L$2:L$199,Concentrado!$A$2:$A$199,"="&amp;$A4,Concentrado!$B$2:$B$199, "=Puebla")</f>
        <v>21462</v>
      </c>
      <c r="L4" s="10">
        <f>SUMIFS(Concentrado!M$2:M$199,Concentrado!$A$2:$A$199,"="&amp;$A4,Concentrado!$B$2:$B$199, "=Puebla")</f>
        <v>19212</v>
      </c>
      <c r="M4" s="10">
        <f>SUMIFS(Concentrado!N$2:N$199,Concentrado!$A$2:$A$199,"="&amp;$A4,Concentrado!$B$2:$B$199, "=Puebla")</f>
        <v>17423</v>
      </c>
      <c r="N4" s="10">
        <f>SUMIFS(Concentrado!O$2:O$199,Concentrado!$A$2:$A$199,"="&amp;$A4,Concentrado!$B$2:$B$199, "=Puebla")</f>
        <v>14753</v>
      </c>
      <c r="O4" s="10">
        <f>SUMIFS(Concentrado!P$2:P$199,Concentrado!$A$2:$A$199,"="&amp;$A4,Concentrado!$B$2:$B$199, "=Puebla")</f>
        <v>13292</v>
      </c>
      <c r="P4" s="10">
        <f>SUMIFS(Concentrado!Q$2:Q$199,Concentrado!$A$2:$A$199,"="&amp;$A4,Concentrado!$B$2:$B$199, "=Puebla")</f>
        <v>11443</v>
      </c>
      <c r="Q4" s="10">
        <f>SUMIFS(Concentrado!R$2:R$199,Concentrado!$A$2:$A$199,"="&amp;$A4,Concentrado!$B$2:$B$199, "=Puebla")</f>
        <v>9310</v>
      </c>
      <c r="R4" s="10">
        <f>SUMIFS(Concentrado!S$2:S$199,Concentrado!$A$2:$A$199,"="&amp;$A4,Concentrado!$B$2:$B$199, "=Puebla")</f>
        <v>7893</v>
      </c>
      <c r="S4" s="10">
        <f>SUMIFS(Concentrado!T$2:T$199,Concentrado!$A$2:$A$199,"="&amp;$A4,Concentrado!$B$2:$B$199, "=Puebla")</f>
        <v>5767</v>
      </c>
      <c r="T4" s="10">
        <f>SUMIFS(Concentrado!U$2:U$199,Concentrado!$A$2:$A$199,"="&amp;$A4,Concentrado!$B$2:$B$199, "=Puebla")</f>
        <v>3797</v>
      </c>
      <c r="U4" s="10">
        <f>SUMIFS(Concentrado!V$2:V$199,Concentrado!$A$2:$A$199,"="&amp;$A4,Concentrado!$B$2:$B$199, "=Puebla")</f>
        <v>1418</v>
      </c>
      <c r="V4" s="10">
        <f>SUMIFS(Concentrado!W$2:W$199,Concentrado!$A$2:$A$199,"="&amp;$A4,Concentrado!$B$2:$B$199, "=Puebla")</f>
        <v>534</v>
      </c>
      <c r="W4" s="10">
        <f>SUMIFS(Concentrado!X$2:X$199,Concentrado!$A$2:$A$199,"="&amp;$A4,Concentrado!$B$2:$B$199, "=Puebla")</f>
        <v>82</v>
      </c>
      <c r="X4" s="10">
        <f>SUMIFS(Concentrado!Y$2:Y$199,Concentrado!$A$2:$A$199,"="&amp;$A4,Concentrado!$B$2:$B$199, "=Puebla")</f>
        <v>43</v>
      </c>
      <c r="Y4" s="10">
        <f>SUMIFS(Concentrado!Z$2:Z$199,Concentrado!$A$2:$A$199,"="&amp;$A4,Concentrado!$B$2:$B$199, "=Puebla")</f>
        <v>461361</v>
      </c>
    </row>
    <row r="5" spans="1:25" x14ac:dyDescent="0.25">
      <c r="A5" s="7">
        <v>2020</v>
      </c>
      <c r="B5" s="10">
        <f>SUMIFS(Concentrado!C$2:C$199,Concentrado!$A$2:$A$199,"="&amp;$A5,Concentrado!$B$2:$B$199, "=Puebla")</f>
        <v>6419</v>
      </c>
      <c r="C5" s="10">
        <f>SUMIFS(Concentrado!D$2:D$199,Concentrado!$A$2:$A$199,"="&amp;$A5,Concentrado!$B$2:$B$199, "=Puebla")</f>
        <v>13400</v>
      </c>
      <c r="D5" s="10">
        <f>SUMIFS(Concentrado!E$2:E$199,Concentrado!$A$2:$A$199,"="&amp;$A5,Concentrado!$B$2:$B$199, "=Puebla")</f>
        <v>10677</v>
      </c>
      <c r="E5" s="10">
        <f>SUMIFS(Concentrado!F$2:F$199,Concentrado!$A$2:$A$199,"="&amp;$A5,Concentrado!$B$2:$B$199, "=Puebla")</f>
        <v>9241</v>
      </c>
      <c r="F5" s="10">
        <f>SUMIFS(Concentrado!G$2:G$199,Concentrado!$A$2:$A$199,"="&amp;$A5,Concentrado!$B$2:$B$199, "=Puebla")</f>
        <v>27737</v>
      </c>
      <c r="G5" s="10">
        <f>SUMIFS(Concentrado!H$2:H$199,Concentrado!$A$2:$A$199,"="&amp;$A5,Concentrado!$B$2:$B$199, "=Puebla")</f>
        <v>33974</v>
      </c>
      <c r="H5" s="10">
        <f>SUMIFS(Concentrado!I$2:I$199,Concentrado!$A$2:$A$199,"="&amp;$A5,Concentrado!$B$2:$B$199, "=Puebla")</f>
        <v>29686</v>
      </c>
      <c r="I5" s="10">
        <f>SUMIFS(Concentrado!J$2:J$199,Concentrado!$A$2:$A$199,"="&amp;$A5,Concentrado!$B$2:$B$199, "=Puebla")</f>
        <v>19529</v>
      </c>
      <c r="J5" s="10">
        <f>SUMIFS(Concentrado!K$2:K$199,Concentrado!$A$2:$A$199,"="&amp;$A5,Concentrado!$B$2:$B$199, "=Puebla")</f>
        <v>14617</v>
      </c>
      <c r="K5" s="10">
        <f>SUMIFS(Concentrado!L$2:L$199,Concentrado!$A$2:$A$199,"="&amp;$A5,Concentrado!$B$2:$B$199, "=Puebla")</f>
        <v>12001</v>
      </c>
      <c r="L5" s="10">
        <f>SUMIFS(Concentrado!M$2:M$199,Concentrado!$A$2:$A$199,"="&amp;$A5,Concentrado!$B$2:$B$199, "=Puebla")</f>
        <v>10936</v>
      </c>
      <c r="M5" s="10">
        <f>SUMIFS(Concentrado!N$2:N$199,Concentrado!$A$2:$A$199,"="&amp;$A5,Concentrado!$B$2:$B$199, "=Puebla")</f>
        <v>10227</v>
      </c>
      <c r="N5" s="10">
        <f>SUMIFS(Concentrado!O$2:O$199,Concentrado!$A$2:$A$199,"="&amp;$A5,Concentrado!$B$2:$B$199, "=Puebla")</f>
        <v>8656</v>
      </c>
      <c r="O5" s="10">
        <f>SUMIFS(Concentrado!P$2:P$199,Concentrado!$A$2:$A$199,"="&amp;$A5,Concentrado!$B$2:$B$199, "=Puebla")</f>
        <v>8161</v>
      </c>
      <c r="P5" s="10">
        <f>SUMIFS(Concentrado!Q$2:Q$199,Concentrado!$A$2:$A$199,"="&amp;$A5,Concentrado!$B$2:$B$199, "=Puebla")</f>
        <v>6635</v>
      </c>
      <c r="Q5" s="10">
        <f>SUMIFS(Concentrado!R$2:R$199,Concentrado!$A$2:$A$199,"="&amp;$A5,Concentrado!$B$2:$B$199, "=Puebla")</f>
        <v>5131</v>
      </c>
      <c r="R5" s="10">
        <f>SUMIFS(Concentrado!S$2:S$199,Concentrado!$A$2:$A$199,"="&amp;$A5,Concentrado!$B$2:$B$199, "=Puebla")</f>
        <v>3845</v>
      </c>
      <c r="S5" s="10">
        <f>SUMIFS(Concentrado!T$2:T$199,Concentrado!$A$2:$A$199,"="&amp;$A5,Concentrado!$B$2:$B$199, "=Puebla")</f>
        <v>2601</v>
      </c>
      <c r="T5" s="10">
        <f>SUMIFS(Concentrado!U$2:U$199,Concentrado!$A$2:$A$199,"="&amp;$A5,Concentrado!$B$2:$B$199, "=Puebla")</f>
        <v>1653</v>
      </c>
      <c r="U5" s="10">
        <f>SUMIFS(Concentrado!V$2:V$199,Concentrado!$A$2:$A$199,"="&amp;$A5,Concentrado!$B$2:$B$199, "=Puebla")</f>
        <v>602</v>
      </c>
      <c r="V5" s="10">
        <f>SUMIFS(Concentrado!W$2:W$199,Concentrado!$A$2:$A$199,"="&amp;$A5,Concentrado!$B$2:$B$199, "=Puebla")</f>
        <v>239</v>
      </c>
      <c r="W5" s="10">
        <f>SUMIFS(Concentrado!X$2:X$199,Concentrado!$A$2:$A$199,"="&amp;$A5,Concentrado!$B$2:$B$199, "=Puebla")</f>
        <v>27</v>
      </c>
      <c r="X5" s="10">
        <f>SUMIFS(Concentrado!Y$2:Y$199,Concentrado!$A$2:$A$199,"="&amp;$A5,Concentrado!$B$2:$B$199, "=Puebla")</f>
        <v>6</v>
      </c>
      <c r="Y5" s="10">
        <f>SUMIFS(Concentrado!Z$2:Z$199,Concentrado!$A$2:$A$199,"="&amp;$A5,Concentrado!$B$2:$B$199, "=Puebla")</f>
        <v>236000</v>
      </c>
    </row>
    <row r="6" spans="1:25" x14ac:dyDescent="0.25">
      <c r="A6" s="7">
        <v>2021</v>
      </c>
      <c r="B6" s="10">
        <f>SUMIFS(Concentrado!C$2:C$199,Concentrado!$A$2:$A$199,"="&amp;$A6,Concentrado!$B$2:$B$199, "=Puebla")</f>
        <v>5093</v>
      </c>
      <c r="C6" s="10">
        <f>SUMIFS(Concentrado!D$2:D$199,Concentrado!$A$2:$A$199,"="&amp;$A6,Concentrado!$B$2:$B$199, "=Puebla")</f>
        <v>11087</v>
      </c>
      <c r="D6" s="10">
        <f>SUMIFS(Concentrado!E$2:E$199,Concentrado!$A$2:$A$199,"="&amp;$A6,Concentrado!$B$2:$B$199, "=Puebla")</f>
        <v>8491</v>
      </c>
      <c r="E6" s="10">
        <f>SUMIFS(Concentrado!F$2:F$199,Concentrado!$A$2:$A$199,"="&amp;$A6,Concentrado!$B$2:$B$199, "=Puebla")</f>
        <v>7763</v>
      </c>
      <c r="F6" s="10">
        <f>SUMIFS(Concentrado!G$2:G$199,Concentrado!$A$2:$A$199,"="&amp;$A6,Concentrado!$B$2:$B$199, "=Puebla")</f>
        <v>26649</v>
      </c>
      <c r="G6" s="10">
        <f>SUMIFS(Concentrado!H$2:H$199,Concentrado!$A$2:$A$199,"="&amp;$A6,Concentrado!$B$2:$B$199, "=Puebla")</f>
        <v>34008</v>
      </c>
      <c r="H6" s="10">
        <f>SUMIFS(Concentrado!I$2:I$199,Concentrado!$A$2:$A$199,"="&amp;$A6,Concentrado!$B$2:$B$199, "=Puebla")</f>
        <v>29762</v>
      </c>
      <c r="I6" s="10">
        <f>SUMIFS(Concentrado!J$2:J$199,Concentrado!$A$2:$A$199,"="&amp;$A6,Concentrado!$B$2:$B$199, "=Puebla")</f>
        <v>20487</v>
      </c>
      <c r="J6" s="10">
        <f>SUMIFS(Concentrado!K$2:K$199,Concentrado!$A$2:$A$199,"="&amp;$A6,Concentrado!$B$2:$B$199, "=Puebla")</f>
        <v>14642</v>
      </c>
      <c r="K6" s="10">
        <f>SUMIFS(Concentrado!L$2:L$199,Concentrado!$A$2:$A$199,"="&amp;$A6,Concentrado!$B$2:$B$199, "=Puebla")</f>
        <v>12021</v>
      </c>
      <c r="L6" s="10">
        <f>SUMIFS(Concentrado!M$2:M$199,Concentrado!$A$2:$A$199,"="&amp;$A6,Concentrado!$B$2:$B$199, "=Puebla")</f>
        <v>11320</v>
      </c>
      <c r="M6" s="10">
        <f>SUMIFS(Concentrado!N$2:N$199,Concentrado!$A$2:$A$199,"="&amp;$A6,Concentrado!$B$2:$B$199, "=Puebla")</f>
        <v>10312</v>
      </c>
      <c r="N6" s="10">
        <f>SUMIFS(Concentrado!O$2:O$199,Concentrado!$A$2:$A$199,"="&amp;$A6,Concentrado!$B$2:$B$199, "=Puebla")</f>
        <v>8709</v>
      </c>
      <c r="O6" s="10">
        <f>SUMIFS(Concentrado!P$2:P$199,Concentrado!$A$2:$A$199,"="&amp;$A6,Concentrado!$B$2:$B$199, "=Puebla")</f>
        <v>7643</v>
      </c>
      <c r="P6" s="10">
        <f>SUMIFS(Concentrado!Q$2:Q$199,Concentrado!$A$2:$A$199,"="&amp;$A6,Concentrado!$B$2:$B$199, "=Puebla")</f>
        <v>6722</v>
      </c>
      <c r="Q6" s="10">
        <f>SUMIFS(Concentrado!R$2:R$199,Concentrado!$A$2:$A$199,"="&amp;$A6,Concentrado!$B$2:$B$199, "=Puebla")</f>
        <v>4840</v>
      </c>
      <c r="R6" s="10">
        <f>SUMIFS(Concentrado!S$2:S$199,Concentrado!$A$2:$A$199,"="&amp;$A6,Concentrado!$B$2:$B$199, "=Puebla")</f>
        <v>4073</v>
      </c>
      <c r="S6" s="10">
        <f>SUMIFS(Concentrado!T$2:T$199,Concentrado!$A$2:$A$199,"="&amp;$A6,Concentrado!$B$2:$B$199, "=Puebla")</f>
        <v>2397</v>
      </c>
      <c r="T6" s="10">
        <f>SUMIFS(Concentrado!U$2:U$199,Concentrado!$A$2:$A$199,"="&amp;$A6,Concentrado!$B$2:$B$199, "=Puebla")</f>
        <v>1478</v>
      </c>
      <c r="U6" s="10">
        <f>SUMIFS(Concentrado!V$2:V$199,Concentrado!$A$2:$A$199,"="&amp;$A6,Concentrado!$B$2:$B$199, "=Puebla")</f>
        <v>566</v>
      </c>
      <c r="V6" s="10">
        <f>SUMIFS(Concentrado!W$2:W$199,Concentrado!$A$2:$A$199,"="&amp;$A6,Concentrado!$B$2:$B$199, "=Puebla")</f>
        <v>151</v>
      </c>
      <c r="W6" s="10">
        <f>SUMIFS(Concentrado!X$2:X$199,Concentrado!$A$2:$A$199,"="&amp;$A6,Concentrado!$B$2:$B$199, "=Puebla")</f>
        <v>128</v>
      </c>
      <c r="X6" s="10">
        <f>SUMIFS(Concentrado!Y$2:Y$199,Concentrado!$A$2:$A$199,"="&amp;$A6,Concentrado!$B$2:$B$199, "=Puebla")</f>
        <v>149</v>
      </c>
      <c r="Y6" s="10">
        <f>SUMIFS(Concentrado!Z$2:Z$199,Concentrado!$A$2:$A$199,"="&amp;$A6,Concentrado!$B$2:$B$199, "=Puebla")</f>
        <v>228491</v>
      </c>
    </row>
    <row r="7" spans="1:25" x14ac:dyDescent="0.25">
      <c r="A7" s="7">
        <v>2022</v>
      </c>
      <c r="B7" s="10">
        <f>SUMIFS(Concentrado!C$2:C$199,Concentrado!$A$2:$A$199,"="&amp;$A7,Concentrado!$B$2:$B$199, "=Puebla")</f>
        <v>10592</v>
      </c>
      <c r="C7" s="10">
        <f>SUMIFS(Concentrado!D$2:D$199,Concentrado!$A$2:$A$199,"="&amp;$A7,Concentrado!$B$2:$B$199, "=Puebla")</f>
        <v>25874</v>
      </c>
      <c r="D7" s="10">
        <f>SUMIFS(Concentrado!E$2:E$199,Concentrado!$A$2:$A$199,"="&amp;$A7,Concentrado!$B$2:$B$199, "=Puebla")</f>
        <v>22263</v>
      </c>
      <c r="E7" s="10">
        <f>SUMIFS(Concentrado!F$2:F$199,Concentrado!$A$2:$A$199,"="&amp;$A7,Concentrado!$B$2:$B$199, "=Puebla")</f>
        <v>17305</v>
      </c>
      <c r="F7" s="10">
        <f>SUMIFS(Concentrado!G$2:G$199,Concentrado!$A$2:$A$199,"="&amp;$A7,Concentrado!$B$2:$B$199, "=Puebla")</f>
        <v>39317</v>
      </c>
      <c r="G7" s="10">
        <f>SUMIFS(Concentrado!H$2:H$199,Concentrado!$A$2:$A$199,"="&amp;$A7,Concentrado!$B$2:$B$199, "=Puebla")</f>
        <v>47908</v>
      </c>
      <c r="H7" s="10">
        <f>SUMIFS(Concentrado!I$2:I$199,Concentrado!$A$2:$A$199,"="&amp;$A7,Concentrado!$B$2:$B$199, "=Puebla")</f>
        <v>38209</v>
      </c>
      <c r="I7" s="10">
        <f>SUMIFS(Concentrado!J$2:J$199,Concentrado!$A$2:$A$199,"="&amp;$A7,Concentrado!$B$2:$B$199, "=Puebla")</f>
        <v>28132</v>
      </c>
      <c r="J7" s="10">
        <f>SUMIFS(Concentrado!K$2:K$199,Concentrado!$A$2:$A$199,"="&amp;$A7,Concentrado!$B$2:$B$199, "=Puebla")</f>
        <v>20116</v>
      </c>
      <c r="K7" s="10">
        <f>SUMIFS(Concentrado!L$2:L$199,Concentrado!$A$2:$A$199,"="&amp;$A7,Concentrado!$B$2:$B$199, "=Puebla")</f>
        <v>15557</v>
      </c>
      <c r="L7" s="10">
        <f>SUMIFS(Concentrado!M$2:M$199,Concentrado!$A$2:$A$199,"="&amp;$A7,Concentrado!$B$2:$B$199, "=Puebla")</f>
        <v>13901</v>
      </c>
      <c r="M7" s="10">
        <f>SUMIFS(Concentrado!N$2:N$199,Concentrado!$A$2:$A$199,"="&amp;$A7,Concentrado!$B$2:$B$199, "=Puebla")</f>
        <v>12457</v>
      </c>
      <c r="N7" s="10">
        <f>SUMIFS(Concentrado!O$2:O$199,Concentrado!$A$2:$A$199,"="&amp;$A7,Concentrado!$B$2:$B$199, "=Puebla")</f>
        <v>10599</v>
      </c>
      <c r="O7" s="10">
        <f>SUMIFS(Concentrado!P$2:P$199,Concentrado!$A$2:$A$199,"="&amp;$A7,Concentrado!$B$2:$B$199, "=Puebla")</f>
        <v>9244</v>
      </c>
      <c r="P7" s="10">
        <f>SUMIFS(Concentrado!Q$2:Q$199,Concentrado!$A$2:$A$199,"="&amp;$A7,Concentrado!$B$2:$B$199, "=Puebla")</f>
        <v>7591</v>
      </c>
      <c r="Q7" s="10">
        <f>SUMIFS(Concentrado!R$2:R$199,Concentrado!$A$2:$A$199,"="&amp;$A7,Concentrado!$B$2:$B$199, "=Puebla")</f>
        <v>5899</v>
      </c>
      <c r="R7" s="10">
        <f>SUMIFS(Concentrado!S$2:S$199,Concentrado!$A$2:$A$199,"="&amp;$A7,Concentrado!$B$2:$B$199, "=Puebla")</f>
        <v>4689</v>
      </c>
      <c r="S7" s="10">
        <f>SUMIFS(Concentrado!T$2:T$199,Concentrado!$A$2:$A$199,"="&amp;$A7,Concentrado!$B$2:$B$199, "=Puebla")</f>
        <v>3178</v>
      </c>
      <c r="T7" s="10">
        <f>SUMIFS(Concentrado!U$2:U$199,Concentrado!$A$2:$A$199,"="&amp;$A7,Concentrado!$B$2:$B$199, "=Puebla")</f>
        <v>1881</v>
      </c>
      <c r="U7" s="10">
        <f>SUMIFS(Concentrado!V$2:V$199,Concentrado!$A$2:$A$199,"="&amp;$A7,Concentrado!$B$2:$B$199, "=Puebla")</f>
        <v>772</v>
      </c>
      <c r="V7" s="10">
        <f>SUMIFS(Concentrado!W$2:W$199,Concentrado!$A$2:$A$199,"="&amp;$A7,Concentrado!$B$2:$B$199, "=Puebla")</f>
        <v>189</v>
      </c>
      <c r="W7" s="10">
        <f>SUMIFS(Concentrado!X$2:X$199,Concentrado!$A$2:$A$199,"="&amp;$A7,Concentrado!$B$2:$B$199, "=Puebla")</f>
        <v>285</v>
      </c>
      <c r="X7" s="10">
        <f>SUMIFS(Concentrado!Y$2:Y$199,Concentrado!$A$2:$A$199,"="&amp;$A7,Concentrado!$B$2:$B$199, "=Puebla")</f>
        <v>273</v>
      </c>
      <c r="Y7" s="10">
        <f>SUMIFS(Concentrado!Z$2:Z$199,Concentrado!$A$2:$A$199,"="&amp;$A7,Concentrado!$B$2:$B$199, "=Puebla")</f>
        <v>336231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"=Querétaro")</f>
        <v>8639</v>
      </c>
      <c r="C2" s="10">
        <f>SUMIFS(Concentrado!D$2:D$199,Concentrado!$A$2:$A$199,"="&amp;$A2,Concentrado!$B$2:$B$199, "=Querétaro")</f>
        <v>14186</v>
      </c>
      <c r="D2" s="10">
        <f>SUMIFS(Concentrado!E$2:E$199,Concentrado!$A$2:$A$199,"="&amp;$A2,Concentrado!$B$2:$B$199, "=Querétaro")</f>
        <v>8740</v>
      </c>
      <c r="E2" s="10">
        <f>SUMIFS(Concentrado!F$2:F$199,Concentrado!$A$2:$A$199,"="&amp;$A2,Concentrado!$B$2:$B$199, "=Querétaro")</f>
        <v>6487</v>
      </c>
      <c r="F2" s="10">
        <f>SUMIFS(Concentrado!G$2:G$199,Concentrado!$A$2:$A$199,"="&amp;$A2,Concentrado!$B$2:$B$199, "=Querétaro")</f>
        <v>20109</v>
      </c>
      <c r="G2" s="10">
        <f>SUMIFS(Concentrado!H$2:H$199,Concentrado!$A$2:$A$199,"="&amp;$A2,Concentrado!$B$2:$B$199, "=Querétaro")</f>
        <v>26662</v>
      </c>
      <c r="H2" s="10">
        <f>SUMIFS(Concentrado!I$2:I$199,Concentrado!$A$2:$A$199,"="&amp;$A2,Concentrado!$B$2:$B$199, "=Querétaro")</f>
        <v>19241</v>
      </c>
      <c r="I2" s="10">
        <f>SUMIFS(Concentrado!J$2:J$199,Concentrado!$A$2:$A$199,"="&amp;$A2,Concentrado!$B$2:$B$199, "=Querétaro")</f>
        <v>12015</v>
      </c>
      <c r="J2" s="10">
        <f>SUMIFS(Concentrado!K$2:K$199,Concentrado!$A$2:$A$199,"="&amp;$A2,Concentrado!$B$2:$B$199, "=Querétaro")</f>
        <v>9087</v>
      </c>
      <c r="K2" s="10">
        <f>SUMIFS(Concentrado!L$2:L$199,Concentrado!$A$2:$A$199,"="&amp;$A2,Concentrado!$B$2:$B$199, "=Querétaro")</f>
        <v>6637</v>
      </c>
      <c r="L2" s="10">
        <f>SUMIFS(Concentrado!M$2:M$199,Concentrado!$A$2:$A$199,"="&amp;$A2,Concentrado!$B$2:$B$199, "=Querétaro")</f>
        <v>5856</v>
      </c>
      <c r="M2" s="10">
        <f>SUMIFS(Concentrado!N$2:N$199,Concentrado!$A$2:$A$199,"="&amp;$A2,Concentrado!$B$2:$B$199, "=Querétaro")</f>
        <v>5039</v>
      </c>
      <c r="N2" s="10">
        <f>SUMIFS(Concentrado!O$2:O$199,Concentrado!$A$2:$A$199,"="&amp;$A2,Concentrado!$B$2:$B$199, "=Querétaro")</f>
        <v>4341</v>
      </c>
      <c r="O2" s="10">
        <f>SUMIFS(Concentrado!P$2:P$199,Concentrado!$A$2:$A$199,"="&amp;$A2,Concentrado!$B$2:$B$199, "=Querétaro")</f>
        <v>3687</v>
      </c>
      <c r="P2" s="10">
        <f>SUMIFS(Concentrado!Q$2:Q$199,Concentrado!$A$2:$A$199,"="&amp;$A2,Concentrado!$B$2:$B$199, "=Querétaro")</f>
        <v>2952</v>
      </c>
      <c r="Q2" s="10">
        <f>SUMIFS(Concentrado!R$2:R$199,Concentrado!$A$2:$A$199,"="&amp;$A2,Concentrado!$B$2:$B$199, "=Querétaro")</f>
        <v>2662</v>
      </c>
      <c r="R2" s="10">
        <f>SUMIFS(Concentrado!S$2:S$199,Concentrado!$A$2:$A$199,"="&amp;$A2,Concentrado!$B$2:$B$199, "=Querétaro")</f>
        <v>2268</v>
      </c>
      <c r="S2" s="10">
        <f>SUMIFS(Concentrado!T$2:T$199,Concentrado!$A$2:$A$199,"="&amp;$A2,Concentrado!$B$2:$B$199, "=Querétaro")</f>
        <v>1814</v>
      </c>
      <c r="T2" s="10">
        <f>SUMIFS(Concentrado!U$2:U$199,Concentrado!$A$2:$A$199,"="&amp;$A2,Concentrado!$B$2:$B$199, "=Querétaro")</f>
        <v>1383</v>
      </c>
      <c r="U2" s="10">
        <f>SUMIFS(Concentrado!V$2:V$199,Concentrado!$A$2:$A$199,"="&amp;$A2,Concentrado!$B$2:$B$199, "=Querétaro")</f>
        <v>628</v>
      </c>
      <c r="V2" s="10">
        <f>SUMIFS(Concentrado!W$2:W$199,Concentrado!$A$2:$A$199,"="&amp;$A2,Concentrado!$B$2:$B$199, "=Querétaro")</f>
        <v>242</v>
      </c>
      <c r="W2" s="10">
        <f>SUMIFS(Concentrado!X$2:X$199,Concentrado!$A$2:$A$199,"="&amp;$A2,Concentrado!$B$2:$B$199, "=Querétaro")</f>
        <v>180</v>
      </c>
      <c r="X2" s="10">
        <f>SUMIFS(Concentrado!Y$2:Y$199,Concentrado!$A$2:$A$199,"="&amp;$A2,Concentrado!$B$2:$B$199, "=Querétaro")</f>
        <v>0</v>
      </c>
      <c r="Y2" s="10">
        <f>SUMIFS(Concentrado!Z$2:Z$199,Concentrado!$A$2:$A$199,"="&amp;$A2,Concentrado!$B$2:$B$199, "=Querétaro")</f>
        <v>162855</v>
      </c>
    </row>
    <row r="3" spans="1:25" x14ac:dyDescent="0.25">
      <c r="A3" s="7">
        <v>2018</v>
      </c>
      <c r="B3" s="10">
        <f>SUMIFS(Concentrado!C$2:C$199,Concentrado!$A$2:$A$199,"="&amp;$A3,Concentrado!$B$2:$B$199, "=Querétaro")</f>
        <v>7112</v>
      </c>
      <c r="C3" s="10">
        <f>SUMIFS(Concentrado!D$2:D$199,Concentrado!$A$2:$A$199,"="&amp;$A3,Concentrado!$B$2:$B$199, "=Querétaro")</f>
        <v>12016</v>
      </c>
      <c r="D3" s="10">
        <f>SUMIFS(Concentrado!E$2:E$199,Concentrado!$A$2:$A$199,"="&amp;$A3,Concentrado!$B$2:$B$199, "=Querétaro")</f>
        <v>7887</v>
      </c>
      <c r="E3" s="10">
        <f>SUMIFS(Concentrado!F$2:F$199,Concentrado!$A$2:$A$199,"="&amp;$A3,Concentrado!$B$2:$B$199, "=Querétaro")</f>
        <v>6182</v>
      </c>
      <c r="F3" s="10">
        <f>SUMIFS(Concentrado!G$2:G$199,Concentrado!$A$2:$A$199,"="&amp;$A3,Concentrado!$B$2:$B$199, "=Querétaro")</f>
        <v>17516</v>
      </c>
      <c r="G3" s="10">
        <f>SUMIFS(Concentrado!H$2:H$199,Concentrado!$A$2:$A$199,"="&amp;$A3,Concentrado!$B$2:$B$199, "=Querétaro")</f>
        <v>22305</v>
      </c>
      <c r="H3" s="10">
        <f>SUMIFS(Concentrado!I$2:I$199,Concentrado!$A$2:$A$199,"="&amp;$A3,Concentrado!$B$2:$B$199, "=Querétaro")</f>
        <v>16916</v>
      </c>
      <c r="I3" s="10">
        <f>SUMIFS(Concentrado!J$2:J$199,Concentrado!$A$2:$A$199,"="&amp;$A3,Concentrado!$B$2:$B$199, "=Querétaro")</f>
        <v>10969</v>
      </c>
      <c r="J3" s="10">
        <f>SUMIFS(Concentrado!K$2:K$199,Concentrado!$A$2:$A$199,"="&amp;$A3,Concentrado!$B$2:$B$199, "=Querétaro")</f>
        <v>8188</v>
      </c>
      <c r="K3" s="10">
        <f>SUMIFS(Concentrado!L$2:L$199,Concentrado!$A$2:$A$199,"="&amp;$A3,Concentrado!$B$2:$B$199, "=Querétaro")</f>
        <v>6192</v>
      </c>
      <c r="L3" s="10">
        <f>SUMIFS(Concentrado!M$2:M$199,Concentrado!$A$2:$A$199,"="&amp;$A3,Concentrado!$B$2:$B$199, "=Querétaro")</f>
        <v>5329</v>
      </c>
      <c r="M3" s="10">
        <f>SUMIFS(Concentrado!N$2:N$199,Concentrado!$A$2:$A$199,"="&amp;$A3,Concentrado!$B$2:$B$199, "=Querétaro")</f>
        <v>4887</v>
      </c>
      <c r="N3" s="10">
        <f>SUMIFS(Concentrado!O$2:O$199,Concentrado!$A$2:$A$199,"="&amp;$A3,Concentrado!$B$2:$B$199, "=Querétaro")</f>
        <v>4039</v>
      </c>
      <c r="O3" s="10">
        <f>SUMIFS(Concentrado!P$2:P$199,Concentrado!$A$2:$A$199,"="&amp;$A3,Concentrado!$B$2:$B$199, "=Querétaro")</f>
        <v>3521</v>
      </c>
      <c r="P3" s="10">
        <f>SUMIFS(Concentrado!Q$2:Q$199,Concentrado!$A$2:$A$199,"="&amp;$A3,Concentrado!$B$2:$B$199, "=Querétaro")</f>
        <v>2872</v>
      </c>
      <c r="Q3" s="10">
        <f>SUMIFS(Concentrado!R$2:R$199,Concentrado!$A$2:$A$199,"="&amp;$A3,Concentrado!$B$2:$B$199, "=Querétaro")</f>
        <v>2418</v>
      </c>
      <c r="R3" s="10">
        <f>SUMIFS(Concentrado!S$2:S$199,Concentrado!$A$2:$A$199,"="&amp;$A3,Concentrado!$B$2:$B$199, "=Querétaro")</f>
        <v>2055</v>
      </c>
      <c r="S3" s="10">
        <f>SUMIFS(Concentrado!T$2:T$199,Concentrado!$A$2:$A$199,"="&amp;$A3,Concentrado!$B$2:$B$199, "=Querétaro")</f>
        <v>1694</v>
      </c>
      <c r="T3" s="10">
        <f>SUMIFS(Concentrado!U$2:U$199,Concentrado!$A$2:$A$199,"="&amp;$A3,Concentrado!$B$2:$B$199, "=Querétaro")</f>
        <v>1371</v>
      </c>
      <c r="U3" s="10">
        <f>SUMIFS(Concentrado!V$2:V$199,Concentrado!$A$2:$A$199,"="&amp;$A3,Concentrado!$B$2:$B$199, "=Querétaro")</f>
        <v>608</v>
      </c>
      <c r="V3" s="10">
        <f>SUMIFS(Concentrado!W$2:W$199,Concentrado!$A$2:$A$199,"="&amp;$A3,Concentrado!$B$2:$B$199, "=Querétaro")</f>
        <v>211</v>
      </c>
      <c r="W3" s="10">
        <f>SUMIFS(Concentrado!X$2:X$199,Concentrado!$A$2:$A$199,"="&amp;$A3,Concentrado!$B$2:$B$199, "=Querétaro")</f>
        <v>35</v>
      </c>
      <c r="X3" s="10">
        <f>SUMIFS(Concentrado!Y$2:Y$199,Concentrado!$A$2:$A$199,"="&amp;$A3,Concentrado!$B$2:$B$199, "=Querétaro")</f>
        <v>1</v>
      </c>
      <c r="Y3" s="10">
        <f>SUMIFS(Concentrado!Z$2:Z$199,Concentrado!$A$2:$A$199,"="&amp;$A3,Concentrado!$B$2:$B$199, "=Querétaro")</f>
        <v>144324</v>
      </c>
    </row>
    <row r="4" spans="1:25" x14ac:dyDescent="0.25">
      <c r="A4" s="7">
        <v>2019</v>
      </c>
      <c r="B4" s="10">
        <f>SUMIFS(Concentrado!C$2:C$199,Concentrado!$A$2:$A$199,"="&amp;$A4,Concentrado!$B$2:$B$199, "=Querétaro")</f>
        <v>8211</v>
      </c>
      <c r="C4" s="10">
        <f>SUMIFS(Concentrado!D$2:D$199,Concentrado!$A$2:$A$199,"="&amp;$A4,Concentrado!$B$2:$B$199, "=Querétaro")</f>
        <v>12605</v>
      </c>
      <c r="D4" s="10">
        <f>SUMIFS(Concentrado!E$2:E$199,Concentrado!$A$2:$A$199,"="&amp;$A4,Concentrado!$B$2:$B$199, "=Querétaro")</f>
        <v>8223</v>
      </c>
      <c r="E4" s="10">
        <f>SUMIFS(Concentrado!F$2:F$199,Concentrado!$A$2:$A$199,"="&amp;$A4,Concentrado!$B$2:$B$199, "=Querétaro")</f>
        <v>6140</v>
      </c>
      <c r="F4" s="10">
        <f>SUMIFS(Concentrado!G$2:G$199,Concentrado!$A$2:$A$199,"="&amp;$A4,Concentrado!$B$2:$B$199, "=Querétaro")</f>
        <v>15052</v>
      </c>
      <c r="G4" s="10">
        <f>SUMIFS(Concentrado!H$2:H$199,Concentrado!$A$2:$A$199,"="&amp;$A4,Concentrado!$B$2:$B$199, "=Querétaro")</f>
        <v>19785</v>
      </c>
      <c r="H4" s="10">
        <f>SUMIFS(Concentrado!I$2:I$199,Concentrado!$A$2:$A$199,"="&amp;$A4,Concentrado!$B$2:$B$199, "=Querétaro")</f>
        <v>16292</v>
      </c>
      <c r="I4" s="10">
        <f>SUMIFS(Concentrado!J$2:J$199,Concentrado!$A$2:$A$199,"="&amp;$A4,Concentrado!$B$2:$B$199, "=Querétaro")</f>
        <v>11225</v>
      </c>
      <c r="J4" s="10">
        <f>SUMIFS(Concentrado!K$2:K$199,Concentrado!$A$2:$A$199,"="&amp;$A4,Concentrado!$B$2:$B$199, "=Querétaro")</f>
        <v>8122</v>
      </c>
      <c r="K4" s="10">
        <f>SUMIFS(Concentrado!L$2:L$199,Concentrado!$A$2:$A$199,"="&amp;$A4,Concentrado!$B$2:$B$199, "=Querétaro")</f>
        <v>6263</v>
      </c>
      <c r="L4" s="10">
        <f>SUMIFS(Concentrado!M$2:M$199,Concentrado!$A$2:$A$199,"="&amp;$A4,Concentrado!$B$2:$B$199, "=Querétaro")</f>
        <v>5350</v>
      </c>
      <c r="M4" s="10">
        <f>SUMIFS(Concentrado!N$2:N$199,Concentrado!$A$2:$A$199,"="&amp;$A4,Concentrado!$B$2:$B$199, "=Querétaro")</f>
        <v>5107</v>
      </c>
      <c r="N4" s="10">
        <f>SUMIFS(Concentrado!O$2:O$199,Concentrado!$A$2:$A$199,"="&amp;$A4,Concentrado!$B$2:$B$199, "=Querétaro")</f>
        <v>4363</v>
      </c>
      <c r="O4" s="10">
        <f>SUMIFS(Concentrado!P$2:P$199,Concentrado!$A$2:$A$199,"="&amp;$A4,Concentrado!$B$2:$B$199, "=Querétaro")</f>
        <v>3626</v>
      </c>
      <c r="P4" s="10">
        <f>SUMIFS(Concentrado!Q$2:Q$199,Concentrado!$A$2:$A$199,"="&amp;$A4,Concentrado!$B$2:$B$199, "=Querétaro")</f>
        <v>2945</v>
      </c>
      <c r="Q4" s="10">
        <f>SUMIFS(Concentrado!R$2:R$199,Concentrado!$A$2:$A$199,"="&amp;$A4,Concentrado!$B$2:$B$199, "=Querétaro")</f>
        <v>2514</v>
      </c>
      <c r="R4" s="10">
        <f>SUMIFS(Concentrado!S$2:S$199,Concentrado!$A$2:$A$199,"="&amp;$A4,Concentrado!$B$2:$B$199, "=Querétaro")</f>
        <v>2106</v>
      </c>
      <c r="S4" s="10">
        <f>SUMIFS(Concentrado!T$2:T$199,Concentrado!$A$2:$A$199,"="&amp;$A4,Concentrado!$B$2:$B$199, "=Querétaro")</f>
        <v>1800</v>
      </c>
      <c r="T4" s="10">
        <f>SUMIFS(Concentrado!U$2:U$199,Concentrado!$A$2:$A$199,"="&amp;$A4,Concentrado!$B$2:$B$199, "=Querétaro")</f>
        <v>1238</v>
      </c>
      <c r="U4" s="10">
        <f>SUMIFS(Concentrado!V$2:V$199,Concentrado!$A$2:$A$199,"="&amp;$A4,Concentrado!$B$2:$B$199, "=Querétaro")</f>
        <v>539</v>
      </c>
      <c r="V4" s="10">
        <f>SUMIFS(Concentrado!W$2:W$199,Concentrado!$A$2:$A$199,"="&amp;$A4,Concentrado!$B$2:$B$199, "=Querétaro")</f>
        <v>270</v>
      </c>
      <c r="W4" s="10">
        <f>SUMIFS(Concentrado!X$2:X$199,Concentrado!$A$2:$A$199,"="&amp;$A4,Concentrado!$B$2:$B$199, "=Querétaro")</f>
        <v>32</v>
      </c>
      <c r="X4" s="10">
        <f>SUMIFS(Concentrado!Y$2:Y$199,Concentrado!$A$2:$A$199,"="&amp;$A4,Concentrado!$B$2:$B$199, "=Querétaro")</f>
        <v>0</v>
      </c>
      <c r="Y4" s="10">
        <f>SUMIFS(Concentrado!Z$2:Z$199,Concentrado!$A$2:$A$199,"="&amp;$A4,Concentrado!$B$2:$B$199, "=Querétaro")</f>
        <v>141808</v>
      </c>
    </row>
    <row r="5" spans="1:25" x14ac:dyDescent="0.25">
      <c r="A5" s="7">
        <v>2020</v>
      </c>
      <c r="B5" s="10">
        <f>SUMIFS(Concentrado!C$2:C$199,Concentrado!$A$2:$A$199,"="&amp;$A5,Concentrado!$B$2:$B$199, "=Querétaro")</f>
        <v>2666</v>
      </c>
      <c r="C5" s="10">
        <f>SUMIFS(Concentrado!D$2:D$199,Concentrado!$A$2:$A$199,"="&amp;$A5,Concentrado!$B$2:$B$199, "=Querétaro")</f>
        <v>3969</v>
      </c>
      <c r="D5" s="10">
        <f>SUMIFS(Concentrado!E$2:E$199,Concentrado!$A$2:$A$199,"="&amp;$A5,Concentrado!$B$2:$B$199, "=Querétaro")</f>
        <v>3279</v>
      </c>
      <c r="E5" s="10">
        <f>SUMIFS(Concentrado!F$2:F$199,Concentrado!$A$2:$A$199,"="&amp;$A5,Concentrado!$B$2:$B$199, "=Querétaro")</f>
        <v>2510</v>
      </c>
      <c r="F5" s="10">
        <f>SUMIFS(Concentrado!G$2:G$199,Concentrado!$A$2:$A$199,"="&amp;$A5,Concentrado!$B$2:$B$199, "=Querétaro")</f>
        <v>7948</v>
      </c>
      <c r="G5" s="10">
        <f>SUMIFS(Concentrado!H$2:H$199,Concentrado!$A$2:$A$199,"="&amp;$A5,Concentrado!$B$2:$B$199, "=Querétaro")</f>
        <v>10268</v>
      </c>
      <c r="H5" s="10">
        <f>SUMIFS(Concentrado!I$2:I$199,Concentrado!$A$2:$A$199,"="&amp;$A5,Concentrado!$B$2:$B$199, "=Querétaro")</f>
        <v>8865</v>
      </c>
      <c r="I5" s="10">
        <f>SUMIFS(Concentrado!J$2:J$199,Concentrado!$A$2:$A$199,"="&amp;$A5,Concentrado!$B$2:$B$199, "=Querétaro")</f>
        <v>6012</v>
      </c>
      <c r="J5" s="10">
        <f>SUMIFS(Concentrado!K$2:K$199,Concentrado!$A$2:$A$199,"="&amp;$A5,Concentrado!$B$2:$B$199, "=Querétaro")</f>
        <v>4431</v>
      </c>
      <c r="K5" s="10">
        <f>SUMIFS(Concentrado!L$2:L$199,Concentrado!$A$2:$A$199,"="&amp;$A5,Concentrado!$B$2:$B$199, "=Querétaro")</f>
        <v>3186</v>
      </c>
      <c r="L5" s="10">
        <f>SUMIFS(Concentrado!M$2:M$199,Concentrado!$A$2:$A$199,"="&amp;$A5,Concentrado!$B$2:$B$199, "=Querétaro")</f>
        <v>2988</v>
      </c>
      <c r="M5" s="10">
        <f>SUMIFS(Concentrado!N$2:N$199,Concentrado!$A$2:$A$199,"="&amp;$A5,Concentrado!$B$2:$B$199, "=Querétaro")</f>
        <v>2515</v>
      </c>
      <c r="N5" s="10">
        <f>SUMIFS(Concentrado!O$2:O$199,Concentrado!$A$2:$A$199,"="&amp;$A5,Concentrado!$B$2:$B$199, "=Querétaro")</f>
        <v>2349</v>
      </c>
      <c r="O5" s="10">
        <f>SUMIFS(Concentrado!P$2:P$199,Concentrado!$A$2:$A$199,"="&amp;$A5,Concentrado!$B$2:$B$199, "=Querétaro")</f>
        <v>1954</v>
      </c>
      <c r="P5" s="10">
        <f>SUMIFS(Concentrado!Q$2:Q$199,Concentrado!$A$2:$A$199,"="&amp;$A5,Concentrado!$B$2:$B$199, "=Querétaro")</f>
        <v>1601</v>
      </c>
      <c r="Q5" s="10">
        <f>SUMIFS(Concentrado!R$2:R$199,Concentrado!$A$2:$A$199,"="&amp;$A5,Concentrado!$B$2:$B$199, "=Querétaro")</f>
        <v>1344</v>
      </c>
      <c r="R5" s="10">
        <f>SUMIFS(Concentrado!S$2:S$199,Concentrado!$A$2:$A$199,"="&amp;$A5,Concentrado!$B$2:$B$199, "=Querétaro")</f>
        <v>980</v>
      </c>
      <c r="S5" s="10">
        <f>SUMIFS(Concentrado!T$2:T$199,Concentrado!$A$2:$A$199,"="&amp;$A5,Concentrado!$B$2:$B$199, "=Querétaro")</f>
        <v>902</v>
      </c>
      <c r="T5" s="10">
        <f>SUMIFS(Concentrado!U$2:U$199,Concentrado!$A$2:$A$199,"="&amp;$A5,Concentrado!$B$2:$B$199, "=Querétaro")</f>
        <v>585</v>
      </c>
      <c r="U5" s="10">
        <f>SUMIFS(Concentrado!V$2:V$199,Concentrado!$A$2:$A$199,"="&amp;$A5,Concentrado!$B$2:$B$199, "=Querétaro")</f>
        <v>233</v>
      </c>
      <c r="V5" s="10">
        <f>SUMIFS(Concentrado!W$2:W$199,Concentrado!$A$2:$A$199,"="&amp;$A5,Concentrado!$B$2:$B$199, "=Querétaro")</f>
        <v>111</v>
      </c>
      <c r="W5" s="10">
        <f>SUMIFS(Concentrado!X$2:X$199,Concentrado!$A$2:$A$199,"="&amp;$A5,Concentrado!$B$2:$B$199, "=Querétaro")</f>
        <v>22</v>
      </c>
      <c r="X5" s="10">
        <f>SUMIFS(Concentrado!Y$2:Y$199,Concentrado!$A$2:$A$199,"="&amp;$A5,Concentrado!$B$2:$B$199, "=Querétaro")</f>
        <v>3</v>
      </c>
      <c r="Y5" s="10">
        <f>SUMIFS(Concentrado!Z$2:Z$199,Concentrado!$A$2:$A$199,"="&amp;$A5,Concentrado!$B$2:$B$199, "=Querétaro")</f>
        <v>68721</v>
      </c>
    </row>
    <row r="6" spans="1:25" x14ac:dyDescent="0.25">
      <c r="A6" s="7">
        <v>2021</v>
      </c>
      <c r="B6" s="10">
        <f>SUMIFS(Concentrado!C$2:C$199,Concentrado!$A$2:$A$199,"="&amp;$A6,Concentrado!$B$2:$B$199, "=Querétaro")</f>
        <v>3504</v>
      </c>
      <c r="C6" s="10">
        <f>SUMIFS(Concentrado!D$2:D$199,Concentrado!$A$2:$A$199,"="&amp;$A6,Concentrado!$B$2:$B$199, "=Querétaro")</f>
        <v>5542</v>
      </c>
      <c r="D6" s="10">
        <f>SUMIFS(Concentrado!E$2:E$199,Concentrado!$A$2:$A$199,"="&amp;$A6,Concentrado!$B$2:$B$199, "=Querétaro")</f>
        <v>3798</v>
      </c>
      <c r="E6" s="10">
        <f>SUMIFS(Concentrado!F$2:F$199,Concentrado!$A$2:$A$199,"="&amp;$A6,Concentrado!$B$2:$B$199, "=Querétaro")</f>
        <v>3488</v>
      </c>
      <c r="F6" s="10">
        <f>SUMIFS(Concentrado!G$2:G$199,Concentrado!$A$2:$A$199,"="&amp;$A6,Concentrado!$B$2:$B$199, "=Querétaro")</f>
        <v>7614</v>
      </c>
      <c r="G6" s="10">
        <f>SUMIFS(Concentrado!H$2:H$199,Concentrado!$A$2:$A$199,"="&amp;$A6,Concentrado!$B$2:$B$199, "=Querétaro")</f>
        <v>9223</v>
      </c>
      <c r="H6" s="10">
        <f>SUMIFS(Concentrado!I$2:I$199,Concentrado!$A$2:$A$199,"="&amp;$A6,Concentrado!$B$2:$B$199, "=Querétaro")</f>
        <v>8707</v>
      </c>
      <c r="I6" s="10">
        <f>SUMIFS(Concentrado!J$2:J$199,Concentrado!$A$2:$A$199,"="&amp;$A6,Concentrado!$B$2:$B$199, "=Querétaro")</f>
        <v>6653</v>
      </c>
      <c r="J6" s="10">
        <f>SUMIFS(Concentrado!K$2:K$199,Concentrado!$A$2:$A$199,"="&amp;$A6,Concentrado!$B$2:$B$199, "=Querétaro")</f>
        <v>5078</v>
      </c>
      <c r="K6" s="10">
        <f>SUMIFS(Concentrado!L$2:L$199,Concentrado!$A$2:$A$199,"="&amp;$A6,Concentrado!$B$2:$B$199, "=Querétaro")</f>
        <v>4062</v>
      </c>
      <c r="L6" s="10">
        <f>SUMIFS(Concentrado!M$2:M$199,Concentrado!$A$2:$A$199,"="&amp;$A6,Concentrado!$B$2:$B$199, "=Querétaro")</f>
        <v>3805</v>
      </c>
      <c r="M6" s="10">
        <f>SUMIFS(Concentrado!N$2:N$199,Concentrado!$A$2:$A$199,"="&amp;$A6,Concentrado!$B$2:$B$199, "=Querétaro")</f>
        <v>3346</v>
      </c>
      <c r="N6" s="10">
        <f>SUMIFS(Concentrado!O$2:O$199,Concentrado!$A$2:$A$199,"="&amp;$A6,Concentrado!$B$2:$B$199, "=Querétaro")</f>
        <v>2986</v>
      </c>
      <c r="O6" s="10">
        <f>SUMIFS(Concentrado!P$2:P$199,Concentrado!$A$2:$A$199,"="&amp;$A6,Concentrado!$B$2:$B$199, "=Querétaro")</f>
        <v>2489</v>
      </c>
      <c r="P6" s="10">
        <f>SUMIFS(Concentrado!Q$2:Q$199,Concentrado!$A$2:$A$199,"="&amp;$A6,Concentrado!$B$2:$B$199, "=Querétaro")</f>
        <v>2067</v>
      </c>
      <c r="Q6" s="10">
        <f>SUMIFS(Concentrado!R$2:R$199,Concentrado!$A$2:$A$199,"="&amp;$A6,Concentrado!$B$2:$B$199, "=Querétaro")</f>
        <v>1817</v>
      </c>
      <c r="R6" s="10">
        <f>SUMIFS(Concentrado!S$2:S$199,Concentrado!$A$2:$A$199,"="&amp;$A6,Concentrado!$B$2:$B$199, "=Querétaro")</f>
        <v>1393</v>
      </c>
      <c r="S6" s="10">
        <f>SUMIFS(Concentrado!T$2:T$199,Concentrado!$A$2:$A$199,"="&amp;$A6,Concentrado!$B$2:$B$199, "=Querétaro")</f>
        <v>1070</v>
      </c>
      <c r="T6" s="10">
        <f>SUMIFS(Concentrado!U$2:U$199,Concentrado!$A$2:$A$199,"="&amp;$A6,Concentrado!$B$2:$B$199, "=Querétaro")</f>
        <v>702</v>
      </c>
      <c r="U6" s="10">
        <f>SUMIFS(Concentrado!V$2:V$199,Concentrado!$A$2:$A$199,"="&amp;$A6,Concentrado!$B$2:$B$199, "=Querétaro")</f>
        <v>308</v>
      </c>
      <c r="V6" s="10">
        <f>SUMIFS(Concentrado!W$2:W$199,Concentrado!$A$2:$A$199,"="&amp;$A6,Concentrado!$B$2:$B$199, "=Querétaro")</f>
        <v>77</v>
      </c>
      <c r="W6" s="10">
        <f>SUMIFS(Concentrado!X$2:X$199,Concentrado!$A$2:$A$199,"="&amp;$A6,Concentrado!$B$2:$B$199, "=Querétaro")</f>
        <v>158</v>
      </c>
      <c r="X6" s="10">
        <f>SUMIFS(Concentrado!Y$2:Y$199,Concentrado!$A$2:$A$199,"="&amp;$A6,Concentrado!$B$2:$B$199, "=Querétaro")</f>
        <v>4</v>
      </c>
      <c r="Y6" s="10">
        <f>SUMIFS(Concentrado!Z$2:Z$199,Concentrado!$A$2:$A$199,"="&amp;$A6,Concentrado!$B$2:$B$199, "=Querétaro")</f>
        <v>77891</v>
      </c>
    </row>
    <row r="7" spans="1:25" x14ac:dyDescent="0.25">
      <c r="A7" s="7">
        <v>2022</v>
      </c>
      <c r="B7" s="10">
        <f>SUMIFS(Concentrado!C$2:C$199,Concentrado!$A$2:$A$199,"="&amp;$A7,Concentrado!$B$2:$B$199, "=Querétaro")</f>
        <v>4935</v>
      </c>
      <c r="C7" s="10">
        <f>SUMIFS(Concentrado!D$2:D$199,Concentrado!$A$2:$A$199,"="&amp;$A7,Concentrado!$B$2:$B$199, "=Querétaro")</f>
        <v>8834</v>
      </c>
      <c r="D7" s="10">
        <f>SUMIFS(Concentrado!E$2:E$199,Concentrado!$A$2:$A$199,"="&amp;$A7,Concentrado!$B$2:$B$199, "=Querétaro")</f>
        <v>6284</v>
      </c>
      <c r="E7" s="10">
        <f>SUMIFS(Concentrado!F$2:F$199,Concentrado!$A$2:$A$199,"="&amp;$A7,Concentrado!$B$2:$B$199, "=Querétaro")</f>
        <v>5402</v>
      </c>
      <c r="F7" s="10">
        <f>SUMIFS(Concentrado!G$2:G$199,Concentrado!$A$2:$A$199,"="&amp;$A7,Concentrado!$B$2:$B$199, "=Querétaro")</f>
        <v>12172</v>
      </c>
      <c r="G7" s="10">
        <f>SUMIFS(Concentrado!H$2:H$199,Concentrado!$A$2:$A$199,"="&amp;$A7,Concentrado!$B$2:$B$199, "=Querétaro")</f>
        <v>15030</v>
      </c>
      <c r="H7" s="10">
        <f>SUMIFS(Concentrado!I$2:I$199,Concentrado!$A$2:$A$199,"="&amp;$A7,Concentrado!$B$2:$B$199, "=Querétaro")</f>
        <v>13285</v>
      </c>
      <c r="I7" s="10">
        <f>SUMIFS(Concentrado!J$2:J$199,Concentrado!$A$2:$A$199,"="&amp;$A7,Concentrado!$B$2:$B$199, "=Querétaro")</f>
        <v>9512</v>
      </c>
      <c r="J7" s="10">
        <f>SUMIFS(Concentrado!K$2:K$199,Concentrado!$A$2:$A$199,"="&amp;$A7,Concentrado!$B$2:$B$199, "=Querétaro")</f>
        <v>7110</v>
      </c>
      <c r="K7" s="10">
        <f>SUMIFS(Concentrado!L$2:L$199,Concentrado!$A$2:$A$199,"="&amp;$A7,Concentrado!$B$2:$B$199, "=Querétaro")</f>
        <v>5340</v>
      </c>
      <c r="L7" s="10">
        <f>SUMIFS(Concentrado!M$2:M$199,Concentrado!$A$2:$A$199,"="&amp;$A7,Concentrado!$B$2:$B$199, "=Querétaro")</f>
        <v>5030</v>
      </c>
      <c r="M7" s="10">
        <f>SUMIFS(Concentrado!N$2:N$199,Concentrado!$A$2:$A$199,"="&amp;$A7,Concentrado!$B$2:$B$199, "=Querétaro")</f>
        <v>4641</v>
      </c>
      <c r="N7" s="10">
        <f>SUMIFS(Concentrado!O$2:O$199,Concentrado!$A$2:$A$199,"="&amp;$A7,Concentrado!$B$2:$B$199, "=Querétaro")</f>
        <v>4152</v>
      </c>
      <c r="O7" s="10">
        <f>SUMIFS(Concentrado!P$2:P$199,Concentrado!$A$2:$A$199,"="&amp;$A7,Concentrado!$B$2:$B$199, "=Querétaro")</f>
        <v>3224</v>
      </c>
      <c r="P7" s="10">
        <f>SUMIFS(Concentrado!Q$2:Q$199,Concentrado!$A$2:$A$199,"="&amp;$A7,Concentrado!$B$2:$B$199, "=Querétaro")</f>
        <v>2830</v>
      </c>
      <c r="Q7" s="10">
        <f>SUMIFS(Concentrado!R$2:R$199,Concentrado!$A$2:$A$199,"="&amp;$A7,Concentrado!$B$2:$B$199, "=Querétaro")</f>
        <v>2523</v>
      </c>
      <c r="R7" s="10">
        <f>SUMIFS(Concentrado!S$2:S$199,Concentrado!$A$2:$A$199,"="&amp;$A7,Concentrado!$B$2:$B$199, "=Querétaro")</f>
        <v>1850</v>
      </c>
      <c r="S7" s="10">
        <f>SUMIFS(Concentrado!T$2:T$199,Concentrado!$A$2:$A$199,"="&amp;$A7,Concentrado!$B$2:$B$199, "=Querétaro")</f>
        <v>1523</v>
      </c>
      <c r="T7" s="10">
        <f>SUMIFS(Concentrado!U$2:U$199,Concentrado!$A$2:$A$199,"="&amp;$A7,Concentrado!$B$2:$B$199, "=Querétaro")</f>
        <v>1060</v>
      </c>
      <c r="U7" s="10">
        <f>SUMIFS(Concentrado!V$2:V$199,Concentrado!$A$2:$A$199,"="&amp;$A7,Concentrado!$B$2:$B$199, "=Querétaro")</f>
        <v>433</v>
      </c>
      <c r="V7" s="10">
        <f>SUMIFS(Concentrado!W$2:W$199,Concentrado!$A$2:$A$199,"="&amp;$A7,Concentrado!$B$2:$B$199, "=Querétaro")</f>
        <v>123</v>
      </c>
      <c r="W7" s="10">
        <f>SUMIFS(Concentrado!X$2:X$199,Concentrado!$A$2:$A$199,"="&amp;$A7,Concentrado!$B$2:$B$199, "=Querétaro")</f>
        <v>210</v>
      </c>
      <c r="X7" s="10">
        <f>SUMIFS(Concentrado!Y$2:Y$199,Concentrado!$A$2:$A$199,"="&amp;$A7,Concentrado!$B$2:$B$199, "=Querétaro")</f>
        <v>11</v>
      </c>
      <c r="Y7" s="10">
        <f>SUMIFS(Concentrado!Z$2:Z$199,Concentrado!$A$2:$A$199,"="&amp;$A7,Concentrado!$B$2:$B$199, "=Querétaro")</f>
        <v>115514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"=Quintana Roo")</f>
        <v>3992</v>
      </c>
      <c r="C2" s="10">
        <f>SUMIFS(Concentrado!D$2:D$199,Concentrado!$A$2:$A$199,"="&amp;$A2,Concentrado!$B$2:$B$199, "=Quintana Roo")</f>
        <v>11022</v>
      </c>
      <c r="D2" s="10">
        <f>SUMIFS(Concentrado!E$2:E$199,Concentrado!$A$2:$A$199,"="&amp;$A2,Concentrado!$B$2:$B$199, "=Quintana Roo")</f>
        <v>7010</v>
      </c>
      <c r="E2" s="10">
        <f>SUMIFS(Concentrado!F$2:F$199,Concentrado!$A$2:$A$199,"="&amp;$A2,Concentrado!$B$2:$B$199, "=Quintana Roo")</f>
        <v>4994</v>
      </c>
      <c r="F2" s="10">
        <f>SUMIFS(Concentrado!G$2:G$199,Concentrado!$A$2:$A$199,"="&amp;$A2,Concentrado!$B$2:$B$199, "=Quintana Roo")</f>
        <v>10615</v>
      </c>
      <c r="G2" s="10">
        <f>SUMIFS(Concentrado!H$2:H$199,Concentrado!$A$2:$A$199,"="&amp;$A2,Concentrado!$B$2:$B$199, "=Quintana Roo")</f>
        <v>12955</v>
      </c>
      <c r="H2" s="10">
        <f>SUMIFS(Concentrado!I$2:I$199,Concentrado!$A$2:$A$199,"="&amp;$A2,Concentrado!$B$2:$B$199, "=Quintana Roo")</f>
        <v>10448</v>
      </c>
      <c r="I2" s="10">
        <f>SUMIFS(Concentrado!J$2:J$199,Concentrado!$A$2:$A$199,"="&amp;$A2,Concentrado!$B$2:$B$199, "=Quintana Roo")</f>
        <v>7372</v>
      </c>
      <c r="J2" s="10">
        <f>SUMIFS(Concentrado!K$2:K$199,Concentrado!$A$2:$A$199,"="&amp;$A2,Concentrado!$B$2:$B$199, "=Quintana Roo")</f>
        <v>5799</v>
      </c>
      <c r="K2" s="10">
        <f>SUMIFS(Concentrado!L$2:L$199,Concentrado!$A$2:$A$199,"="&amp;$A2,Concentrado!$B$2:$B$199, "=Quintana Roo")</f>
        <v>5227</v>
      </c>
      <c r="L2" s="10">
        <f>SUMIFS(Concentrado!M$2:M$199,Concentrado!$A$2:$A$199,"="&amp;$A2,Concentrado!$B$2:$B$199, "=Quintana Roo")</f>
        <v>4287</v>
      </c>
      <c r="M2" s="10">
        <f>SUMIFS(Concentrado!N$2:N$199,Concentrado!$A$2:$A$199,"="&amp;$A2,Concentrado!$B$2:$B$199, "=Quintana Roo")</f>
        <v>3635</v>
      </c>
      <c r="N2" s="10">
        <f>SUMIFS(Concentrado!O$2:O$199,Concentrado!$A$2:$A$199,"="&amp;$A2,Concentrado!$B$2:$B$199, "=Quintana Roo")</f>
        <v>2783</v>
      </c>
      <c r="O2" s="10">
        <f>SUMIFS(Concentrado!P$2:P$199,Concentrado!$A$2:$A$199,"="&amp;$A2,Concentrado!$B$2:$B$199, "=Quintana Roo")</f>
        <v>2183</v>
      </c>
      <c r="P2" s="10">
        <f>SUMIFS(Concentrado!Q$2:Q$199,Concentrado!$A$2:$A$199,"="&amp;$A2,Concentrado!$B$2:$B$199, "=Quintana Roo")</f>
        <v>1672</v>
      </c>
      <c r="Q2" s="10">
        <f>SUMIFS(Concentrado!R$2:R$199,Concentrado!$A$2:$A$199,"="&amp;$A2,Concentrado!$B$2:$B$199, "=Quintana Roo")</f>
        <v>1241</v>
      </c>
      <c r="R2" s="10">
        <f>SUMIFS(Concentrado!S$2:S$199,Concentrado!$A$2:$A$199,"="&amp;$A2,Concentrado!$B$2:$B$199, "=Quintana Roo")</f>
        <v>945</v>
      </c>
      <c r="S2" s="10">
        <f>SUMIFS(Concentrado!T$2:T$199,Concentrado!$A$2:$A$199,"="&amp;$A2,Concentrado!$B$2:$B$199, "=Quintana Roo")</f>
        <v>679</v>
      </c>
      <c r="T2" s="10">
        <f>SUMIFS(Concentrado!U$2:U$199,Concentrado!$A$2:$A$199,"="&amp;$A2,Concentrado!$B$2:$B$199, "=Quintana Roo")</f>
        <v>399</v>
      </c>
      <c r="U2" s="10">
        <f>SUMIFS(Concentrado!V$2:V$199,Concentrado!$A$2:$A$199,"="&amp;$A2,Concentrado!$B$2:$B$199, "=Quintana Roo")</f>
        <v>144</v>
      </c>
      <c r="V2" s="10">
        <f>SUMIFS(Concentrado!W$2:W$199,Concentrado!$A$2:$A$199,"="&amp;$A2,Concentrado!$B$2:$B$199, "=Quintana Roo")</f>
        <v>69</v>
      </c>
      <c r="W2" s="10">
        <f>SUMIFS(Concentrado!X$2:X$199,Concentrado!$A$2:$A$199,"="&amp;$A2,Concentrado!$B$2:$B$199, "=Quintana Roo")</f>
        <v>24</v>
      </c>
      <c r="X2" s="10">
        <f>SUMIFS(Concentrado!Y$2:Y$199,Concentrado!$A$2:$A$199,"="&amp;$A2,Concentrado!$B$2:$B$199, "=Quintana Roo")</f>
        <v>105</v>
      </c>
      <c r="Y2" s="10">
        <f>SUMIFS(Concentrado!Z$2:Z$199,Concentrado!$A$2:$A$199,"="&amp;$A2,Concentrado!$B$2:$B$199, "=Quintana Roo")</f>
        <v>97600</v>
      </c>
    </row>
    <row r="3" spans="1:25" x14ac:dyDescent="0.25">
      <c r="A3" s="7">
        <v>2018</v>
      </c>
      <c r="B3" s="10">
        <f>SUMIFS(Concentrado!C$2:C$199,Concentrado!$A$2:$A$199,"="&amp;$A3,Concentrado!$B$2:$B$199, "=Quintana Roo")</f>
        <v>3416</v>
      </c>
      <c r="C3" s="10">
        <f>SUMIFS(Concentrado!D$2:D$199,Concentrado!$A$2:$A$199,"="&amp;$A3,Concentrado!$B$2:$B$199, "=Quintana Roo")</f>
        <v>7846</v>
      </c>
      <c r="D3" s="10">
        <f>SUMIFS(Concentrado!E$2:E$199,Concentrado!$A$2:$A$199,"="&amp;$A3,Concentrado!$B$2:$B$199, "=Quintana Roo")</f>
        <v>5108</v>
      </c>
      <c r="E3" s="10">
        <f>SUMIFS(Concentrado!F$2:F$199,Concentrado!$A$2:$A$199,"="&amp;$A3,Concentrado!$B$2:$B$199, "=Quintana Roo")</f>
        <v>3729</v>
      </c>
      <c r="F3" s="10">
        <f>SUMIFS(Concentrado!G$2:G$199,Concentrado!$A$2:$A$199,"="&amp;$A3,Concentrado!$B$2:$B$199, "=Quintana Roo")</f>
        <v>8229</v>
      </c>
      <c r="G3" s="10">
        <f>SUMIFS(Concentrado!H$2:H$199,Concentrado!$A$2:$A$199,"="&amp;$A3,Concentrado!$B$2:$B$199, "=Quintana Roo")</f>
        <v>9991</v>
      </c>
      <c r="H3" s="10">
        <f>SUMIFS(Concentrado!I$2:I$199,Concentrado!$A$2:$A$199,"="&amp;$A3,Concentrado!$B$2:$B$199, "=Quintana Roo")</f>
        <v>8315</v>
      </c>
      <c r="I3" s="10">
        <f>SUMIFS(Concentrado!J$2:J$199,Concentrado!$A$2:$A$199,"="&amp;$A3,Concentrado!$B$2:$B$199, "=Quintana Roo")</f>
        <v>5966</v>
      </c>
      <c r="J3" s="10">
        <f>SUMIFS(Concentrado!K$2:K$199,Concentrado!$A$2:$A$199,"="&amp;$A3,Concentrado!$B$2:$B$199, "=Quintana Roo")</f>
        <v>4708</v>
      </c>
      <c r="K3" s="10">
        <f>SUMIFS(Concentrado!L$2:L$199,Concentrado!$A$2:$A$199,"="&amp;$A3,Concentrado!$B$2:$B$199, "=Quintana Roo")</f>
        <v>4440</v>
      </c>
      <c r="L3" s="10">
        <f>SUMIFS(Concentrado!M$2:M$199,Concentrado!$A$2:$A$199,"="&amp;$A3,Concentrado!$B$2:$B$199, "=Quintana Roo")</f>
        <v>3607</v>
      </c>
      <c r="M3" s="10">
        <f>SUMIFS(Concentrado!N$2:N$199,Concentrado!$A$2:$A$199,"="&amp;$A3,Concentrado!$B$2:$B$199, "=Quintana Roo")</f>
        <v>3315</v>
      </c>
      <c r="N3" s="10">
        <f>SUMIFS(Concentrado!O$2:O$199,Concentrado!$A$2:$A$199,"="&amp;$A3,Concentrado!$B$2:$B$199, "=Quintana Roo")</f>
        <v>2395</v>
      </c>
      <c r="O3" s="10">
        <f>SUMIFS(Concentrado!P$2:P$199,Concentrado!$A$2:$A$199,"="&amp;$A3,Concentrado!$B$2:$B$199, "=Quintana Roo")</f>
        <v>1911</v>
      </c>
      <c r="P3" s="10">
        <f>SUMIFS(Concentrado!Q$2:Q$199,Concentrado!$A$2:$A$199,"="&amp;$A3,Concentrado!$B$2:$B$199, "=Quintana Roo")</f>
        <v>1429</v>
      </c>
      <c r="Q3" s="10">
        <f>SUMIFS(Concentrado!R$2:R$199,Concentrado!$A$2:$A$199,"="&amp;$A3,Concentrado!$B$2:$B$199, "=Quintana Roo")</f>
        <v>1191</v>
      </c>
      <c r="R3" s="10">
        <f>SUMIFS(Concentrado!S$2:S$199,Concentrado!$A$2:$A$199,"="&amp;$A3,Concentrado!$B$2:$B$199, "=Quintana Roo")</f>
        <v>876</v>
      </c>
      <c r="S3" s="10">
        <f>SUMIFS(Concentrado!T$2:T$199,Concentrado!$A$2:$A$199,"="&amp;$A3,Concentrado!$B$2:$B$199, "=Quintana Roo")</f>
        <v>636</v>
      </c>
      <c r="T3" s="10">
        <f>SUMIFS(Concentrado!U$2:U$199,Concentrado!$A$2:$A$199,"="&amp;$A3,Concentrado!$B$2:$B$199, "=Quintana Roo")</f>
        <v>366</v>
      </c>
      <c r="U3" s="10">
        <f>SUMIFS(Concentrado!V$2:V$199,Concentrado!$A$2:$A$199,"="&amp;$A3,Concentrado!$B$2:$B$199, "=Quintana Roo")</f>
        <v>130</v>
      </c>
      <c r="V3" s="10">
        <f>SUMIFS(Concentrado!W$2:W$199,Concentrado!$A$2:$A$199,"="&amp;$A3,Concentrado!$B$2:$B$199, "=Quintana Roo")</f>
        <v>49</v>
      </c>
      <c r="W3" s="10">
        <f>SUMIFS(Concentrado!X$2:X$199,Concentrado!$A$2:$A$199,"="&amp;$A3,Concentrado!$B$2:$B$199, "=Quintana Roo")</f>
        <v>100</v>
      </c>
      <c r="X3" s="10">
        <f>SUMIFS(Concentrado!Y$2:Y$199,Concentrado!$A$2:$A$199,"="&amp;$A3,Concentrado!$B$2:$B$199, "=Quintana Roo")</f>
        <v>91</v>
      </c>
      <c r="Y3" s="10">
        <f>SUMIFS(Concentrado!Z$2:Z$199,Concentrado!$A$2:$A$199,"="&amp;$A3,Concentrado!$B$2:$B$199, "=Quintana Roo")</f>
        <v>77844</v>
      </c>
    </row>
    <row r="4" spans="1:25" x14ac:dyDescent="0.25">
      <c r="A4" s="7">
        <v>2019</v>
      </c>
      <c r="B4" s="10">
        <f>SUMIFS(Concentrado!C$2:C$199,Concentrado!$A$2:$A$199,"="&amp;$A4,Concentrado!$B$2:$B$199, "=Quintana Roo")</f>
        <v>6336</v>
      </c>
      <c r="C4" s="10">
        <f>SUMIFS(Concentrado!D$2:D$199,Concentrado!$A$2:$A$199,"="&amp;$A4,Concentrado!$B$2:$B$199, "=Quintana Roo")</f>
        <v>10584</v>
      </c>
      <c r="D4" s="10">
        <f>SUMIFS(Concentrado!E$2:E$199,Concentrado!$A$2:$A$199,"="&amp;$A4,Concentrado!$B$2:$B$199, "=Quintana Roo")</f>
        <v>7248</v>
      </c>
      <c r="E4" s="10">
        <f>SUMIFS(Concentrado!F$2:F$199,Concentrado!$A$2:$A$199,"="&amp;$A4,Concentrado!$B$2:$B$199, "=Quintana Roo")</f>
        <v>6035</v>
      </c>
      <c r="F4" s="10">
        <f>SUMIFS(Concentrado!G$2:G$199,Concentrado!$A$2:$A$199,"="&amp;$A4,Concentrado!$B$2:$B$199, "=Quintana Roo")</f>
        <v>17655</v>
      </c>
      <c r="G4" s="10">
        <f>SUMIFS(Concentrado!H$2:H$199,Concentrado!$A$2:$A$199,"="&amp;$A4,Concentrado!$B$2:$B$199, "=Quintana Roo")</f>
        <v>21587</v>
      </c>
      <c r="H4" s="10">
        <f>SUMIFS(Concentrado!I$2:I$199,Concentrado!$A$2:$A$199,"="&amp;$A4,Concentrado!$B$2:$B$199, "=Quintana Roo")</f>
        <v>15953</v>
      </c>
      <c r="I4" s="10">
        <f>SUMIFS(Concentrado!J$2:J$199,Concentrado!$A$2:$A$199,"="&amp;$A4,Concentrado!$B$2:$B$199, "=Quintana Roo")</f>
        <v>10781</v>
      </c>
      <c r="J4" s="10">
        <f>SUMIFS(Concentrado!K$2:K$199,Concentrado!$A$2:$A$199,"="&amp;$A4,Concentrado!$B$2:$B$199, "=Quintana Roo")</f>
        <v>7920</v>
      </c>
      <c r="K4" s="10">
        <f>SUMIFS(Concentrado!L$2:L$199,Concentrado!$A$2:$A$199,"="&amp;$A4,Concentrado!$B$2:$B$199, "=Quintana Roo")</f>
        <v>6485</v>
      </c>
      <c r="L4" s="10">
        <f>SUMIFS(Concentrado!M$2:M$199,Concentrado!$A$2:$A$199,"="&amp;$A4,Concentrado!$B$2:$B$199, "=Quintana Roo")</f>
        <v>5350</v>
      </c>
      <c r="M4" s="10">
        <f>SUMIFS(Concentrado!N$2:N$199,Concentrado!$A$2:$A$199,"="&amp;$A4,Concentrado!$B$2:$B$199, "=Quintana Roo")</f>
        <v>4658</v>
      </c>
      <c r="N4" s="10">
        <f>SUMIFS(Concentrado!O$2:O$199,Concentrado!$A$2:$A$199,"="&amp;$A4,Concentrado!$B$2:$B$199, "=Quintana Roo")</f>
        <v>3700</v>
      </c>
      <c r="O4" s="10">
        <f>SUMIFS(Concentrado!P$2:P$199,Concentrado!$A$2:$A$199,"="&amp;$A4,Concentrado!$B$2:$B$199, "=Quintana Roo")</f>
        <v>2791</v>
      </c>
      <c r="P4" s="10">
        <f>SUMIFS(Concentrado!Q$2:Q$199,Concentrado!$A$2:$A$199,"="&amp;$A4,Concentrado!$B$2:$B$199, "=Quintana Roo")</f>
        <v>2241</v>
      </c>
      <c r="Q4" s="10">
        <f>SUMIFS(Concentrado!R$2:R$199,Concentrado!$A$2:$A$199,"="&amp;$A4,Concentrado!$B$2:$B$199, "=Quintana Roo")</f>
        <v>1836</v>
      </c>
      <c r="R4" s="10">
        <f>SUMIFS(Concentrado!S$2:S$199,Concentrado!$A$2:$A$199,"="&amp;$A4,Concentrado!$B$2:$B$199, "=Quintana Roo")</f>
        <v>1241</v>
      </c>
      <c r="S4" s="10">
        <f>SUMIFS(Concentrado!T$2:T$199,Concentrado!$A$2:$A$199,"="&amp;$A4,Concentrado!$B$2:$B$199, "=Quintana Roo")</f>
        <v>758</v>
      </c>
      <c r="T4" s="10">
        <f>SUMIFS(Concentrado!U$2:U$199,Concentrado!$A$2:$A$199,"="&amp;$A4,Concentrado!$B$2:$B$199, "=Quintana Roo")</f>
        <v>487</v>
      </c>
      <c r="U4" s="10">
        <f>SUMIFS(Concentrado!V$2:V$199,Concentrado!$A$2:$A$199,"="&amp;$A4,Concentrado!$B$2:$B$199, "=Quintana Roo")</f>
        <v>176</v>
      </c>
      <c r="V4" s="10">
        <f>SUMIFS(Concentrado!W$2:W$199,Concentrado!$A$2:$A$199,"="&amp;$A4,Concentrado!$B$2:$B$199, "=Quintana Roo")</f>
        <v>75</v>
      </c>
      <c r="W4" s="10">
        <f>SUMIFS(Concentrado!X$2:X$199,Concentrado!$A$2:$A$199,"="&amp;$A4,Concentrado!$B$2:$B$199, "=Quintana Roo")</f>
        <v>47</v>
      </c>
      <c r="X4" s="10">
        <f>SUMIFS(Concentrado!Y$2:Y$199,Concentrado!$A$2:$A$199,"="&amp;$A4,Concentrado!$B$2:$B$199, "=Quintana Roo")</f>
        <v>69</v>
      </c>
      <c r="Y4" s="10">
        <f>SUMIFS(Concentrado!Z$2:Z$199,Concentrado!$A$2:$A$199,"="&amp;$A4,Concentrado!$B$2:$B$199, "=Quintana Roo")</f>
        <v>134013</v>
      </c>
    </row>
    <row r="5" spans="1:25" x14ac:dyDescent="0.25">
      <c r="A5" s="7">
        <v>2020</v>
      </c>
      <c r="B5" s="10">
        <f>SUMIFS(Concentrado!C$2:C$199,Concentrado!$A$2:$A$199,"="&amp;$A5,Concentrado!$B$2:$B$199, "=Quintana Roo")</f>
        <v>2659</v>
      </c>
      <c r="C5" s="10">
        <f>SUMIFS(Concentrado!D$2:D$199,Concentrado!$A$2:$A$199,"="&amp;$A5,Concentrado!$B$2:$B$199, "=Quintana Roo")</f>
        <v>3855</v>
      </c>
      <c r="D5" s="10">
        <f>SUMIFS(Concentrado!E$2:E$199,Concentrado!$A$2:$A$199,"="&amp;$A5,Concentrado!$B$2:$B$199, "=Quintana Roo")</f>
        <v>2828</v>
      </c>
      <c r="E5" s="10">
        <f>SUMIFS(Concentrado!F$2:F$199,Concentrado!$A$2:$A$199,"="&amp;$A5,Concentrado!$B$2:$B$199, "=Quintana Roo")</f>
        <v>2423</v>
      </c>
      <c r="F5" s="10">
        <f>SUMIFS(Concentrado!G$2:G$199,Concentrado!$A$2:$A$199,"="&amp;$A5,Concentrado!$B$2:$B$199, "=Quintana Roo")</f>
        <v>8425</v>
      </c>
      <c r="G5" s="10">
        <f>SUMIFS(Concentrado!H$2:H$199,Concentrado!$A$2:$A$199,"="&amp;$A5,Concentrado!$B$2:$B$199, "=Quintana Roo")</f>
        <v>12048</v>
      </c>
      <c r="H5" s="10">
        <f>SUMIFS(Concentrado!I$2:I$199,Concentrado!$A$2:$A$199,"="&amp;$A5,Concentrado!$B$2:$B$199, "=Quintana Roo")</f>
        <v>10312</v>
      </c>
      <c r="I5" s="10">
        <f>SUMIFS(Concentrado!J$2:J$199,Concentrado!$A$2:$A$199,"="&amp;$A5,Concentrado!$B$2:$B$199, "=Quintana Roo")</f>
        <v>7126</v>
      </c>
      <c r="J5" s="10">
        <f>SUMIFS(Concentrado!K$2:K$199,Concentrado!$A$2:$A$199,"="&amp;$A5,Concentrado!$B$2:$B$199, "=Quintana Roo")</f>
        <v>5471</v>
      </c>
      <c r="K5" s="10">
        <f>SUMIFS(Concentrado!L$2:L$199,Concentrado!$A$2:$A$199,"="&amp;$A5,Concentrado!$B$2:$B$199, "=Quintana Roo")</f>
        <v>4321</v>
      </c>
      <c r="L5" s="10">
        <f>SUMIFS(Concentrado!M$2:M$199,Concentrado!$A$2:$A$199,"="&amp;$A5,Concentrado!$B$2:$B$199, "=Quintana Roo")</f>
        <v>4037</v>
      </c>
      <c r="M5" s="10">
        <f>SUMIFS(Concentrado!N$2:N$199,Concentrado!$A$2:$A$199,"="&amp;$A5,Concentrado!$B$2:$B$199, "=Quintana Roo")</f>
        <v>3348</v>
      </c>
      <c r="N5" s="10">
        <f>SUMIFS(Concentrado!O$2:O$199,Concentrado!$A$2:$A$199,"="&amp;$A5,Concentrado!$B$2:$B$199, "=Quintana Roo")</f>
        <v>3168</v>
      </c>
      <c r="O5" s="10">
        <f>SUMIFS(Concentrado!P$2:P$199,Concentrado!$A$2:$A$199,"="&amp;$A5,Concentrado!$B$2:$B$199, "=Quintana Roo")</f>
        <v>2018</v>
      </c>
      <c r="P5" s="10">
        <f>SUMIFS(Concentrado!Q$2:Q$199,Concentrado!$A$2:$A$199,"="&amp;$A5,Concentrado!$B$2:$B$199, "=Quintana Roo")</f>
        <v>1553</v>
      </c>
      <c r="Q5" s="10">
        <f>SUMIFS(Concentrado!R$2:R$199,Concentrado!$A$2:$A$199,"="&amp;$A5,Concentrado!$B$2:$B$199, "=Quintana Roo")</f>
        <v>1251</v>
      </c>
      <c r="R5" s="10">
        <f>SUMIFS(Concentrado!S$2:S$199,Concentrado!$A$2:$A$199,"="&amp;$A5,Concentrado!$B$2:$B$199, "=Quintana Roo")</f>
        <v>833</v>
      </c>
      <c r="S5" s="10">
        <f>SUMIFS(Concentrado!T$2:T$199,Concentrado!$A$2:$A$199,"="&amp;$A5,Concentrado!$B$2:$B$199, "=Quintana Roo")</f>
        <v>464</v>
      </c>
      <c r="T5" s="10">
        <f>SUMIFS(Concentrado!U$2:U$199,Concentrado!$A$2:$A$199,"="&amp;$A5,Concentrado!$B$2:$B$199, "=Quintana Roo")</f>
        <v>262</v>
      </c>
      <c r="U5" s="10">
        <f>SUMIFS(Concentrado!V$2:V$199,Concentrado!$A$2:$A$199,"="&amp;$A5,Concentrado!$B$2:$B$199, "=Quintana Roo")</f>
        <v>88</v>
      </c>
      <c r="V5" s="10">
        <f>SUMIFS(Concentrado!W$2:W$199,Concentrado!$A$2:$A$199,"="&amp;$A5,Concentrado!$B$2:$B$199, "=Quintana Roo")</f>
        <v>47</v>
      </c>
      <c r="W5" s="10">
        <f>SUMIFS(Concentrado!X$2:X$199,Concentrado!$A$2:$A$199,"="&amp;$A5,Concentrado!$B$2:$B$199, "=Quintana Roo")</f>
        <v>36</v>
      </c>
      <c r="X5" s="10">
        <f>SUMIFS(Concentrado!Y$2:Y$199,Concentrado!$A$2:$A$199,"="&amp;$A5,Concentrado!$B$2:$B$199, "=Quintana Roo")</f>
        <v>47</v>
      </c>
      <c r="Y5" s="10">
        <f>SUMIFS(Concentrado!Z$2:Z$199,Concentrado!$A$2:$A$199,"="&amp;$A5,Concentrado!$B$2:$B$199, "=Quintana Roo")</f>
        <v>76620</v>
      </c>
    </row>
    <row r="6" spans="1:25" x14ac:dyDescent="0.25">
      <c r="A6" s="7">
        <v>2021</v>
      </c>
      <c r="B6" s="10">
        <f>SUMIFS(Concentrado!C$2:C$199,Concentrado!$A$2:$A$199,"="&amp;$A6,Concentrado!$B$2:$B$199, "=Quintana Roo")</f>
        <v>2615</v>
      </c>
      <c r="C6" s="10">
        <f>SUMIFS(Concentrado!D$2:D$199,Concentrado!$A$2:$A$199,"="&amp;$A6,Concentrado!$B$2:$B$199, "=Quintana Roo")</f>
        <v>3908</v>
      </c>
      <c r="D6" s="10">
        <f>SUMIFS(Concentrado!E$2:E$199,Concentrado!$A$2:$A$199,"="&amp;$A6,Concentrado!$B$2:$B$199, "=Quintana Roo")</f>
        <v>2559</v>
      </c>
      <c r="E6" s="10">
        <f>SUMIFS(Concentrado!F$2:F$199,Concentrado!$A$2:$A$199,"="&amp;$A6,Concentrado!$B$2:$B$199, "=Quintana Roo")</f>
        <v>2429</v>
      </c>
      <c r="F6" s="10">
        <f>SUMIFS(Concentrado!G$2:G$199,Concentrado!$A$2:$A$199,"="&amp;$A6,Concentrado!$B$2:$B$199, "=Quintana Roo")</f>
        <v>10426</v>
      </c>
      <c r="G6" s="10">
        <f>SUMIFS(Concentrado!H$2:H$199,Concentrado!$A$2:$A$199,"="&amp;$A6,Concentrado!$B$2:$B$199, "=Quintana Roo")</f>
        <v>15318</v>
      </c>
      <c r="H6" s="10">
        <f>SUMIFS(Concentrado!I$2:I$199,Concentrado!$A$2:$A$199,"="&amp;$A6,Concentrado!$B$2:$B$199, "=Quintana Roo")</f>
        <v>12523</v>
      </c>
      <c r="I6" s="10">
        <f>SUMIFS(Concentrado!J$2:J$199,Concentrado!$A$2:$A$199,"="&amp;$A6,Concentrado!$B$2:$B$199, "=Quintana Roo")</f>
        <v>9433</v>
      </c>
      <c r="J6" s="10">
        <f>SUMIFS(Concentrado!K$2:K$199,Concentrado!$A$2:$A$199,"="&amp;$A6,Concentrado!$B$2:$B$199, "=Quintana Roo")</f>
        <v>6645</v>
      </c>
      <c r="K6" s="10">
        <f>SUMIFS(Concentrado!L$2:L$199,Concentrado!$A$2:$A$199,"="&amp;$A6,Concentrado!$B$2:$B$199, "=Quintana Roo")</f>
        <v>5057</v>
      </c>
      <c r="L6" s="10">
        <f>SUMIFS(Concentrado!M$2:M$199,Concentrado!$A$2:$A$199,"="&amp;$A6,Concentrado!$B$2:$B$199, "=Quintana Roo")</f>
        <v>4478</v>
      </c>
      <c r="M6" s="10">
        <f>SUMIFS(Concentrado!N$2:N$199,Concentrado!$A$2:$A$199,"="&amp;$A6,Concentrado!$B$2:$B$199, "=Quintana Roo")</f>
        <v>3606</v>
      </c>
      <c r="N6" s="10">
        <f>SUMIFS(Concentrado!O$2:O$199,Concentrado!$A$2:$A$199,"="&amp;$A6,Concentrado!$B$2:$B$199, "=Quintana Roo")</f>
        <v>2897</v>
      </c>
      <c r="O6" s="10">
        <f>SUMIFS(Concentrado!P$2:P$199,Concentrado!$A$2:$A$199,"="&amp;$A6,Concentrado!$B$2:$B$199, "=Quintana Roo")</f>
        <v>2265</v>
      </c>
      <c r="P6" s="10">
        <f>SUMIFS(Concentrado!Q$2:Q$199,Concentrado!$A$2:$A$199,"="&amp;$A6,Concentrado!$B$2:$B$199, "=Quintana Roo")</f>
        <v>1851</v>
      </c>
      <c r="Q6" s="10">
        <f>SUMIFS(Concentrado!R$2:R$199,Concentrado!$A$2:$A$199,"="&amp;$A6,Concentrado!$B$2:$B$199, "=Quintana Roo")</f>
        <v>1387</v>
      </c>
      <c r="R6" s="10">
        <f>SUMIFS(Concentrado!S$2:S$199,Concentrado!$A$2:$A$199,"="&amp;$A6,Concentrado!$B$2:$B$199, "=Quintana Roo")</f>
        <v>829</v>
      </c>
      <c r="S6" s="10">
        <f>SUMIFS(Concentrado!T$2:T$199,Concentrado!$A$2:$A$199,"="&amp;$A6,Concentrado!$B$2:$B$199, "=Quintana Roo")</f>
        <v>620</v>
      </c>
      <c r="T6" s="10">
        <f>SUMIFS(Concentrado!U$2:U$199,Concentrado!$A$2:$A$199,"="&amp;$A6,Concentrado!$B$2:$B$199, "=Quintana Roo")</f>
        <v>357</v>
      </c>
      <c r="U6" s="10">
        <f>SUMIFS(Concentrado!V$2:V$199,Concentrado!$A$2:$A$199,"="&amp;$A6,Concentrado!$B$2:$B$199, "=Quintana Roo")</f>
        <v>115</v>
      </c>
      <c r="V6" s="10">
        <f>SUMIFS(Concentrado!W$2:W$199,Concentrado!$A$2:$A$199,"="&amp;$A6,Concentrado!$B$2:$B$199, "=Quintana Roo")</f>
        <v>29</v>
      </c>
      <c r="W6" s="10">
        <f>SUMIFS(Concentrado!X$2:X$199,Concentrado!$A$2:$A$199,"="&amp;$A6,Concentrado!$B$2:$B$199, "=Quintana Roo")</f>
        <v>93</v>
      </c>
      <c r="X6" s="10">
        <f>SUMIFS(Concentrado!Y$2:Y$199,Concentrado!$A$2:$A$199,"="&amp;$A6,Concentrado!$B$2:$B$199, "=Quintana Roo")</f>
        <v>49</v>
      </c>
      <c r="Y6" s="10">
        <f>SUMIFS(Concentrado!Z$2:Z$199,Concentrado!$A$2:$A$199,"="&amp;$A6,Concentrado!$B$2:$B$199, "=Quintana Roo")</f>
        <v>89489</v>
      </c>
    </row>
    <row r="7" spans="1:25" x14ac:dyDescent="0.25">
      <c r="A7" s="7">
        <v>2022</v>
      </c>
      <c r="B7" s="10">
        <f>SUMIFS(Concentrado!C$2:C$199,Concentrado!$A$2:$A$199,"="&amp;$A7,Concentrado!$B$2:$B$199, "=Quintana Roo")</f>
        <v>2624</v>
      </c>
      <c r="C7" s="10">
        <f>SUMIFS(Concentrado!D$2:D$199,Concentrado!$A$2:$A$199,"="&amp;$A7,Concentrado!$B$2:$B$199, "=Quintana Roo")</f>
        <v>4612</v>
      </c>
      <c r="D7" s="10">
        <f>SUMIFS(Concentrado!E$2:E$199,Concentrado!$A$2:$A$199,"="&amp;$A7,Concentrado!$B$2:$B$199, "=Quintana Roo")</f>
        <v>3008</v>
      </c>
      <c r="E7" s="10">
        <f>SUMIFS(Concentrado!F$2:F$199,Concentrado!$A$2:$A$199,"="&amp;$A7,Concentrado!$B$2:$B$199, "=Quintana Roo")</f>
        <v>2969</v>
      </c>
      <c r="F7" s="10">
        <f>SUMIFS(Concentrado!G$2:G$199,Concentrado!$A$2:$A$199,"="&amp;$A7,Concentrado!$B$2:$B$199, "=Quintana Roo")</f>
        <v>9835</v>
      </c>
      <c r="G7" s="10">
        <f>SUMIFS(Concentrado!H$2:H$199,Concentrado!$A$2:$A$199,"="&amp;$A7,Concentrado!$B$2:$B$199, "=Quintana Roo")</f>
        <v>13075</v>
      </c>
      <c r="H7" s="10">
        <f>SUMIFS(Concentrado!I$2:I$199,Concentrado!$A$2:$A$199,"="&amp;$A7,Concentrado!$B$2:$B$199, "=Quintana Roo")</f>
        <v>10445</v>
      </c>
      <c r="I7" s="10">
        <f>SUMIFS(Concentrado!J$2:J$199,Concentrado!$A$2:$A$199,"="&amp;$A7,Concentrado!$B$2:$B$199, "=Quintana Roo")</f>
        <v>7733</v>
      </c>
      <c r="J7" s="10">
        <f>SUMIFS(Concentrado!K$2:K$199,Concentrado!$A$2:$A$199,"="&amp;$A7,Concentrado!$B$2:$B$199, "=Quintana Roo")</f>
        <v>5601</v>
      </c>
      <c r="K7" s="10">
        <f>SUMIFS(Concentrado!L$2:L$199,Concentrado!$A$2:$A$199,"="&amp;$A7,Concentrado!$B$2:$B$199, "=Quintana Roo")</f>
        <v>4509</v>
      </c>
      <c r="L7" s="10">
        <f>SUMIFS(Concentrado!M$2:M$199,Concentrado!$A$2:$A$199,"="&amp;$A7,Concentrado!$B$2:$B$199, "=Quintana Roo")</f>
        <v>3872</v>
      </c>
      <c r="M7" s="10">
        <f>SUMIFS(Concentrado!N$2:N$199,Concentrado!$A$2:$A$199,"="&amp;$A7,Concentrado!$B$2:$B$199, "=Quintana Roo")</f>
        <v>3289</v>
      </c>
      <c r="N7" s="10">
        <f>SUMIFS(Concentrado!O$2:O$199,Concentrado!$A$2:$A$199,"="&amp;$A7,Concentrado!$B$2:$B$199, "=Quintana Roo")</f>
        <v>2682</v>
      </c>
      <c r="O7" s="10">
        <f>SUMIFS(Concentrado!P$2:P$199,Concentrado!$A$2:$A$199,"="&amp;$A7,Concentrado!$B$2:$B$199, "=Quintana Roo")</f>
        <v>2250</v>
      </c>
      <c r="P7" s="10">
        <f>SUMIFS(Concentrado!Q$2:Q$199,Concentrado!$A$2:$A$199,"="&amp;$A7,Concentrado!$B$2:$B$199, "=Quintana Roo")</f>
        <v>1631</v>
      </c>
      <c r="Q7" s="10">
        <f>SUMIFS(Concentrado!R$2:R$199,Concentrado!$A$2:$A$199,"="&amp;$A7,Concentrado!$B$2:$B$199, "=Quintana Roo")</f>
        <v>1285</v>
      </c>
      <c r="R7" s="10">
        <f>SUMIFS(Concentrado!S$2:S$199,Concentrado!$A$2:$A$199,"="&amp;$A7,Concentrado!$B$2:$B$199, "=Quintana Roo")</f>
        <v>869</v>
      </c>
      <c r="S7" s="10">
        <f>SUMIFS(Concentrado!T$2:T$199,Concentrado!$A$2:$A$199,"="&amp;$A7,Concentrado!$B$2:$B$199, "=Quintana Roo")</f>
        <v>652</v>
      </c>
      <c r="T7" s="10">
        <f>SUMIFS(Concentrado!U$2:U$199,Concentrado!$A$2:$A$199,"="&amp;$A7,Concentrado!$B$2:$B$199, "=Quintana Roo")</f>
        <v>315</v>
      </c>
      <c r="U7" s="10">
        <f>SUMIFS(Concentrado!V$2:V$199,Concentrado!$A$2:$A$199,"="&amp;$A7,Concentrado!$B$2:$B$199, "=Quintana Roo")</f>
        <v>116</v>
      </c>
      <c r="V7" s="10">
        <f>SUMIFS(Concentrado!W$2:W$199,Concentrado!$A$2:$A$199,"="&amp;$A7,Concentrado!$B$2:$B$199, "=Quintana Roo")</f>
        <v>33</v>
      </c>
      <c r="W7" s="10">
        <f>SUMIFS(Concentrado!X$2:X$199,Concentrado!$A$2:$A$199,"="&amp;$A7,Concentrado!$B$2:$B$199, "=Quintana Roo")</f>
        <v>33</v>
      </c>
      <c r="X7" s="10">
        <f>SUMIFS(Concentrado!Y$2:Y$199,Concentrado!$A$2:$A$199,"="&amp;$A7,Concentrado!$B$2:$B$199, "=Quintana Roo")</f>
        <v>35</v>
      </c>
      <c r="Y7" s="10">
        <f>SUMIFS(Concentrado!Z$2:Z$199,Concentrado!$A$2:$A$199,"="&amp;$A7,Concentrado!$B$2:$B$199, "=Quintana Roo")</f>
        <v>81473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"=San Luis Potosí")</f>
        <v>11388</v>
      </c>
      <c r="C2" s="10">
        <f>SUMIFS(Concentrado!D$2:D$199,Concentrado!$A$2:$A$199,"="&amp;$A2,Concentrado!$B$2:$B$199, "=San Luis Potosí")</f>
        <v>25681</v>
      </c>
      <c r="D2" s="10">
        <f>SUMIFS(Concentrado!E$2:E$199,Concentrado!$A$2:$A$199,"="&amp;$A2,Concentrado!$B$2:$B$199, "=San Luis Potosí")</f>
        <v>14777</v>
      </c>
      <c r="E2" s="10">
        <f>SUMIFS(Concentrado!F$2:F$199,Concentrado!$A$2:$A$199,"="&amp;$A2,Concentrado!$B$2:$B$199, "=San Luis Potosí")</f>
        <v>11170</v>
      </c>
      <c r="F2" s="10">
        <f>SUMIFS(Concentrado!G$2:G$199,Concentrado!$A$2:$A$199,"="&amp;$A2,Concentrado!$B$2:$B$199, "=San Luis Potosí")</f>
        <v>25384</v>
      </c>
      <c r="G2" s="10">
        <f>SUMIFS(Concentrado!H$2:H$199,Concentrado!$A$2:$A$199,"="&amp;$A2,Concentrado!$B$2:$B$199, "=San Luis Potosí")</f>
        <v>25849</v>
      </c>
      <c r="H2" s="10">
        <f>SUMIFS(Concentrado!I$2:I$199,Concentrado!$A$2:$A$199,"="&amp;$A2,Concentrado!$B$2:$B$199, "=San Luis Potosí")</f>
        <v>19914</v>
      </c>
      <c r="I2" s="10">
        <f>SUMIFS(Concentrado!J$2:J$199,Concentrado!$A$2:$A$199,"="&amp;$A2,Concentrado!$B$2:$B$199, "=San Luis Potosí")</f>
        <v>13778</v>
      </c>
      <c r="J2" s="10">
        <f>SUMIFS(Concentrado!K$2:K$199,Concentrado!$A$2:$A$199,"="&amp;$A2,Concentrado!$B$2:$B$199, "=San Luis Potosí")</f>
        <v>10191</v>
      </c>
      <c r="K2" s="10">
        <f>SUMIFS(Concentrado!L$2:L$199,Concentrado!$A$2:$A$199,"="&amp;$A2,Concentrado!$B$2:$B$199, "=San Luis Potosí")</f>
        <v>8646</v>
      </c>
      <c r="L2" s="10">
        <f>SUMIFS(Concentrado!M$2:M$199,Concentrado!$A$2:$A$199,"="&amp;$A2,Concentrado!$B$2:$B$199, "=San Luis Potosí")</f>
        <v>7118</v>
      </c>
      <c r="M2" s="10">
        <f>SUMIFS(Concentrado!N$2:N$199,Concentrado!$A$2:$A$199,"="&amp;$A2,Concentrado!$B$2:$B$199, "=San Luis Potosí")</f>
        <v>7101</v>
      </c>
      <c r="N2" s="10">
        <f>SUMIFS(Concentrado!O$2:O$199,Concentrado!$A$2:$A$199,"="&amp;$A2,Concentrado!$B$2:$B$199, "=San Luis Potosí")</f>
        <v>6105</v>
      </c>
      <c r="O2" s="10">
        <f>SUMIFS(Concentrado!P$2:P$199,Concentrado!$A$2:$A$199,"="&amp;$A2,Concentrado!$B$2:$B$199, "=San Luis Potosí")</f>
        <v>5429</v>
      </c>
      <c r="P2" s="10">
        <f>SUMIFS(Concentrado!Q$2:Q$199,Concentrado!$A$2:$A$199,"="&amp;$A2,Concentrado!$B$2:$B$199, "=San Luis Potosí")</f>
        <v>4752</v>
      </c>
      <c r="Q2" s="10">
        <f>SUMIFS(Concentrado!R$2:R$199,Concentrado!$A$2:$A$199,"="&amp;$A2,Concentrado!$B$2:$B$199, "=San Luis Potosí")</f>
        <v>4443</v>
      </c>
      <c r="R2" s="10">
        <f>SUMIFS(Concentrado!S$2:S$199,Concentrado!$A$2:$A$199,"="&amp;$A2,Concentrado!$B$2:$B$199, "=San Luis Potosí")</f>
        <v>3942</v>
      </c>
      <c r="S2" s="10">
        <f>SUMIFS(Concentrado!T$2:T$199,Concentrado!$A$2:$A$199,"="&amp;$A2,Concentrado!$B$2:$B$199, "=San Luis Potosí")</f>
        <v>3250</v>
      </c>
      <c r="T2" s="10">
        <f>SUMIFS(Concentrado!U$2:U$199,Concentrado!$A$2:$A$199,"="&amp;$A2,Concentrado!$B$2:$B$199, "=San Luis Potosí")</f>
        <v>2309</v>
      </c>
      <c r="U2" s="10">
        <f>SUMIFS(Concentrado!V$2:V$199,Concentrado!$A$2:$A$199,"="&amp;$A2,Concentrado!$B$2:$B$199, "=San Luis Potosí")</f>
        <v>940</v>
      </c>
      <c r="V2" s="10">
        <f>SUMIFS(Concentrado!W$2:W$199,Concentrado!$A$2:$A$199,"="&amp;$A2,Concentrado!$B$2:$B$199, "=San Luis Potosí")</f>
        <v>297</v>
      </c>
      <c r="W2" s="10">
        <f>SUMIFS(Concentrado!X$2:X$199,Concentrado!$A$2:$A$199,"="&amp;$A2,Concentrado!$B$2:$B$199, "=San Luis Potosí")</f>
        <v>48</v>
      </c>
      <c r="X2" s="10">
        <f>SUMIFS(Concentrado!Y$2:Y$199,Concentrado!$A$2:$A$199,"="&amp;$A2,Concentrado!$B$2:$B$199, "=San Luis Potosí")</f>
        <v>168</v>
      </c>
      <c r="Y2" s="10">
        <f>SUMIFS(Concentrado!Z$2:Z$199,Concentrado!$A$2:$A$199,"="&amp;$A2,Concentrado!$B$2:$B$199, "=San Luis Potosí")</f>
        <v>212680</v>
      </c>
    </row>
    <row r="3" spans="1:25" x14ac:dyDescent="0.25">
      <c r="A3" s="7">
        <v>2018</v>
      </c>
      <c r="B3" s="10">
        <f>SUMIFS(Concentrado!C$2:C$199,Concentrado!$A$2:$A$199,"="&amp;$A3,Concentrado!$B$2:$B$199, "=San Luis Potosí")</f>
        <v>10581</v>
      </c>
      <c r="C3" s="10">
        <f>SUMIFS(Concentrado!D$2:D$199,Concentrado!$A$2:$A$199,"="&amp;$A3,Concentrado!$B$2:$B$199, "=San Luis Potosí")</f>
        <v>20378</v>
      </c>
      <c r="D3" s="10">
        <f>SUMIFS(Concentrado!E$2:E$199,Concentrado!$A$2:$A$199,"="&amp;$A3,Concentrado!$B$2:$B$199, "=San Luis Potosí")</f>
        <v>12295</v>
      </c>
      <c r="E3" s="10">
        <f>SUMIFS(Concentrado!F$2:F$199,Concentrado!$A$2:$A$199,"="&amp;$A3,Concentrado!$B$2:$B$199, "=San Luis Potosí")</f>
        <v>9400</v>
      </c>
      <c r="F3" s="10">
        <f>SUMIFS(Concentrado!G$2:G$199,Concentrado!$A$2:$A$199,"="&amp;$A3,Concentrado!$B$2:$B$199, "=San Luis Potosí")</f>
        <v>21062</v>
      </c>
      <c r="G3" s="10">
        <f>SUMIFS(Concentrado!H$2:H$199,Concentrado!$A$2:$A$199,"="&amp;$A3,Concentrado!$B$2:$B$199, "=San Luis Potosí")</f>
        <v>23027</v>
      </c>
      <c r="H3" s="10">
        <f>SUMIFS(Concentrado!I$2:I$199,Concentrado!$A$2:$A$199,"="&amp;$A3,Concentrado!$B$2:$B$199, "=San Luis Potosí")</f>
        <v>18879</v>
      </c>
      <c r="I3" s="10">
        <f>SUMIFS(Concentrado!J$2:J$199,Concentrado!$A$2:$A$199,"="&amp;$A3,Concentrado!$B$2:$B$199, "=San Luis Potosí")</f>
        <v>12311</v>
      </c>
      <c r="J3" s="10">
        <f>SUMIFS(Concentrado!K$2:K$199,Concentrado!$A$2:$A$199,"="&amp;$A3,Concentrado!$B$2:$B$199, "=San Luis Potosí")</f>
        <v>9514</v>
      </c>
      <c r="K3" s="10">
        <f>SUMIFS(Concentrado!L$2:L$199,Concentrado!$A$2:$A$199,"="&amp;$A3,Concentrado!$B$2:$B$199, "=San Luis Potosí")</f>
        <v>7840</v>
      </c>
      <c r="L3" s="10">
        <f>SUMIFS(Concentrado!M$2:M$199,Concentrado!$A$2:$A$199,"="&amp;$A3,Concentrado!$B$2:$B$199, "=San Luis Potosí")</f>
        <v>6596</v>
      </c>
      <c r="M3" s="10">
        <f>SUMIFS(Concentrado!N$2:N$199,Concentrado!$A$2:$A$199,"="&amp;$A3,Concentrado!$B$2:$B$199, "=San Luis Potosí")</f>
        <v>6294</v>
      </c>
      <c r="N3" s="10">
        <f>SUMIFS(Concentrado!O$2:O$199,Concentrado!$A$2:$A$199,"="&amp;$A3,Concentrado!$B$2:$B$199, "=San Luis Potosí")</f>
        <v>5710</v>
      </c>
      <c r="O3" s="10">
        <f>SUMIFS(Concentrado!P$2:P$199,Concentrado!$A$2:$A$199,"="&amp;$A3,Concentrado!$B$2:$B$199, "=San Luis Potosí")</f>
        <v>4972</v>
      </c>
      <c r="P3" s="10">
        <f>SUMIFS(Concentrado!Q$2:Q$199,Concentrado!$A$2:$A$199,"="&amp;$A3,Concentrado!$B$2:$B$199, "=San Luis Potosí")</f>
        <v>4270</v>
      </c>
      <c r="Q3" s="10">
        <f>SUMIFS(Concentrado!R$2:R$199,Concentrado!$A$2:$A$199,"="&amp;$A3,Concentrado!$B$2:$B$199, "=San Luis Potosí")</f>
        <v>3882</v>
      </c>
      <c r="R3" s="10">
        <f>SUMIFS(Concentrado!S$2:S$199,Concentrado!$A$2:$A$199,"="&amp;$A3,Concentrado!$B$2:$B$199, "=San Luis Potosí")</f>
        <v>3552</v>
      </c>
      <c r="S3" s="10">
        <f>SUMIFS(Concentrado!T$2:T$199,Concentrado!$A$2:$A$199,"="&amp;$A3,Concentrado!$B$2:$B$199, "=San Luis Potosí")</f>
        <v>3026</v>
      </c>
      <c r="T3" s="10">
        <f>SUMIFS(Concentrado!U$2:U$199,Concentrado!$A$2:$A$199,"="&amp;$A3,Concentrado!$B$2:$B$199, "=San Luis Potosí")</f>
        <v>1910</v>
      </c>
      <c r="U3" s="10">
        <f>SUMIFS(Concentrado!V$2:V$199,Concentrado!$A$2:$A$199,"="&amp;$A3,Concentrado!$B$2:$B$199, "=San Luis Potosí")</f>
        <v>843</v>
      </c>
      <c r="V3" s="10">
        <f>SUMIFS(Concentrado!W$2:W$199,Concentrado!$A$2:$A$199,"="&amp;$A3,Concentrado!$B$2:$B$199, "=San Luis Potosí")</f>
        <v>300</v>
      </c>
      <c r="W3" s="10">
        <f>SUMIFS(Concentrado!X$2:X$199,Concentrado!$A$2:$A$199,"="&amp;$A3,Concentrado!$B$2:$B$199, "=San Luis Potosí")</f>
        <v>105</v>
      </c>
      <c r="X3" s="10">
        <f>SUMIFS(Concentrado!Y$2:Y$199,Concentrado!$A$2:$A$199,"="&amp;$A3,Concentrado!$B$2:$B$199, "=San Luis Potosí")</f>
        <v>173</v>
      </c>
      <c r="Y3" s="10">
        <f>SUMIFS(Concentrado!Z$2:Z$199,Concentrado!$A$2:$A$199,"="&amp;$A3,Concentrado!$B$2:$B$199, "=San Luis Potosí")</f>
        <v>186920</v>
      </c>
    </row>
    <row r="4" spans="1:25" x14ac:dyDescent="0.25">
      <c r="A4" s="7">
        <v>2019</v>
      </c>
      <c r="B4" s="10">
        <f>SUMIFS(Concentrado!C$2:C$199,Concentrado!$A$2:$A$199,"="&amp;$A4,Concentrado!$B$2:$B$199, "=San Luis Potosí")</f>
        <v>10953</v>
      </c>
      <c r="C4" s="10">
        <f>SUMIFS(Concentrado!D$2:D$199,Concentrado!$A$2:$A$199,"="&amp;$A4,Concentrado!$B$2:$B$199, "=San Luis Potosí")</f>
        <v>19926</v>
      </c>
      <c r="D4" s="10">
        <f>SUMIFS(Concentrado!E$2:E$199,Concentrado!$A$2:$A$199,"="&amp;$A4,Concentrado!$B$2:$B$199, "=San Luis Potosí")</f>
        <v>12132</v>
      </c>
      <c r="E4" s="10">
        <f>SUMIFS(Concentrado!F$2:F$199,Concentrado!$A$2:$A$199,"="&amp;$A4,Concentrado!$B$2:$B$199, "=San Luis Potosí")</f>
        <v>9431</v>
      </c>
      <c r="F4" s="10">
        <f>SUMIFS(Concentrado!G$2:G$199,Concentrado!$A$2:$A$199,"="&amp;$A4,Concentrado!$B$2:$B$199, "=San Luis Potosí")</f>
        <v>19421</v>
      </c>
      <c r="G4" s="10">
        <f>SUMIFS(Concentrado!H$2:H$199,Concentrado!$A$2:$A$199,"="&amp;$A4,Concentrado!$B$2:$B$199, "=San Luis Potosí")</f>
        <v>21310</v>
      </c>
      <c r="H4" s="10">
        <f>SUMIFS(Concentrado!I$2:I$199,Concentrado!$A$2:$A$199,"="&amp;$A4,Concentrado!$B$2:$B$199, "=San Luis Potosí")</f>
        <v>18357</v>
      </c>
      <c r="I4" s="10">
        <f>SUMIFS(Concentrado!J$2:J$199,Concentrado!$A$2:$A$199,"="&amp;$A4,Concentrado!$B$2:$B$199, "=San Luis Potosí")</f>
        <v>12697</v>
      </c>
      <c r="J4" s="10">
        <f>SUMIFS(Concentrado!K$2:K$199,Concentrado!$A$2:$A$199,"="&amp;$A4,Concentrado!$B$2:$B$199, "=San Luis Potosí")</f>
        <v>9604</v>
      </c>
      <c r="K4" s="10">
        <f>SUMIFS(Concentrado!L$2:L$199,Concentrado!$A$2:$A$199,"="&amp;$A4,Concentrado!$B$2:$B$199, "=San Luis Potosí")</f>
        <v>8055</v>
      </c>
      <c r="L4" s="10">
        <f>SUMIFS(Concentrado!M$2:M$199,Concentrado!$A$2:$A$199,"="&amp;$A4,Concentrado!$B$2:$B$199, "=San Luis Potosí")</f>
        <v>7003</v>
      </c>
      <c r="M4" s="10">
        <f>SUMIFS(Concentrado!N$2:N$199,Concentrado!$A$2:$A$199,"="&amp;$A4,Concentrado!$B$2:$B$199, "=San Luis Potosí")</f>
        <v>6250</v>
      </c>
      <c r="N4" s="10">
        <f>SUMIFS(Concentrado!O$2:O$199,Concentrado!$A$2:$A$199,"="&amp;$A4,Concentrado!$B$2:$B$199, "=San Luis Potosí")</f>
        <v>5872</v>
      </c>
      <c r="O4" s="10">
        <f>SUMIFS(Concentrado!P$2:P$199,Concentrado!$A$2:$A$199,"="&amp;$A4,Concentrado!$B$2:$B$199, "=San Luis Potosí")</f>
        <v>4968</v>
      </c>
      <c r="P4" s="10">
        <f>SUMIFS(Concentrado!Q$2:Q$199,Concentrado!$A$2:$A$199,"="&amp;$A4,Concentrado!$B$2:$B$199, "=San Luis Potosí")</f>
        <v>4454</v>
      </c>
      <c r="Q4" s="10">
        <f>SUMIFS(Concentrado!R$2:R$199,Concentrado!$A$2:$A$199,"="&amp;$A4,Concentrado!$B$2:$B$199, "=San Luis Potosí")</f>
        <v>3907</v>
      </c>
      <c r="R4" s="10">
        <f>SUMIFS(Concentrado!S$2:S$199,Concentrado!$A$2:$A$199,"="&amp;$A4,Concentrado!$B$2:$B$199, "=San Luis Potosí")</f>
        <v>3594</v>
      </c>
      <c r="S4" s="10">
        <f>SUMIFS(Concentrado!T$2:T$199,Concentrado!$A$2:$A$199,"="&amp;$A4,Concentrado!$B$2:$B$199, "=San Luis Potosí")</f>
        <v>2833</v>
      </c>
      <c r="T4" s="10">
        <f>SUMIFS(Concentrado!U$2:U$199,Concentrado!$A$2:$A$199,"="&amp;$A4,Concentrado!$B$2:$B$199, "=San Luis Potosí")</f>
        <v>1971</v>
      </c>
      <c r="U4" s="10">
        <f>SUMIFS(Concentrado!V$2:V$199,Concentrado!$A$2:$A$199,"="&amp;$A4,Concentrado!$B$2:$B$199, "=San Luis Potosí")</f>
        <v>923</v>
      </c>
      <c r="V4" s="10">
        <f>SUMIFS(Concentrado!W$2:W$199,Concentrado!$A$2:$A$199,"="&amp;$A4,Concentrado!$B$2:$B$199, "=San Luis Potosí")</f>
        <v>339</v>
      </c>
      <c r="W4" s="10">
        <f>SUMIFS(Concentrado!X$2:X$199,Concentrado!$A$2:$A$199,"="&amp;$A4,Concentrado!$B$2:$B$199, "=San Luis Potosí")</f>
        <v>66</v>
      </c>
      <c r="X4" s="10">
        <f>SUMIFS(Concentrado!Y$2:Y$199,Concentrado!$A$2:$A$199,"="&amp;$A4,Concentrado!$B$2:$B$199, "=San Luis Potosí")</f>
        <v>97</v>
      </c>
      <c r="Y4" s="10">
        <f>SUMIFS(Concentrado!Z$2:Z$199,Concentrado!$A$2:$A$199,"="&amp;$A4,Concentrado!$B$2:$B$199, "=San Luis Potosí")</f>
        <v>184163</v>
      </c>
    </row>
    <row r="5" spans="1:25" x14ac:dyDescent="0.25">
      <c r="A5" s="7">
        <v>2020</v>
      </c>
      <c r="B5" s="10">
        <f>SUMIFS(Concentrado!C$2:C$199,Concentrado!$A$2:$A$199,"="&amp;$A5,Concentrado!$B$2:$B$199, "=San Luis Potosí")</f>
        <v>4459</v>
      </c>
      <c r="C5" s="10">
        <f>SUMIFS(Concentrado!D$2:D$199,Concentrado!$A$2:$A$199,"="&amp;$A5,Concentrado!$B$2:$B$199, "=San Luis Potosí")</f>
        <v>7803</v>
      </c>
      <c r="D5" s="10">
        <f>SUMIFS(Concentrado!E$2:E$199,Concentrado!$A$2:$A$199,"="&amp;$A5,Concentrado!$B$2:$B$199, "=San Luis Potosí")</f>
        <v>5957</v>
      </c>
      <c r="E5" s="10">
        <f>SUMIFS(Concentrado!F$2:F$199,Concentrado!$A$2:$A$199,"="&amp;$A5,Concentrado!$B$2:$B$199, "=San Luis Potosí")</f>
        <v>5047</v>
      </c>
      <c r="F5" s="10">
        <f>SUMIFS(Concentrado!G$2:G$199,Concentrado!$A$2:$A$199,"="&amp;$A5,Concentrado!$B$2:$B$199, "=San Luis Potosí")</f>
        <v>14456</v>
      </c>
      <c r="G5" s="10">
        <f>SUMIFS(Concentrado!H$2:H$199,Concentrado!$A$2:$A$199,"="&amp;$A5,Concentrado!$B$2:$B$199, "=San Luis Potosí")</f>
        <v>16214</v>
      </c>
      <c r="H5" s="10">
        <f>SUMIFS(Concentrado!I$2:I$199,Concentrado!$A$2:$A$199,"="&amp;$A5,Concentrado!$B$2:$B$199, "=San Luis Potosí")</f>
        <v>14335</v>
      </c>
      <c r="I5" s="10">
        <f>SUMIFS(Concentrado!J$2:J$199,Concentrado!$A$2:$A$199,"="&amp;$A5,Concentrado!$B$2:$B$199, "=San Luis Potosí")</f>
        <v>10137</v>
      </c>
      <c r="J5" s="10">
        <f>SUMIFS(Concentrado!K$2:K$199,Concentrado!$A$2:$A$199,"="&amp;$A5,Concentrado!$B$2:$B$199, "=San Luis Potosí")</f>
        <v>7123</v>
      </c>
      <c r="K5" s="10">
        <f>SUMIFS(Concentrado!L$2:L$199,Concentrado!$A$2:$A$199,"="&amp;$A5,Concentrado!$B$2:$B$199, "=San Luis Potosí")</f>
        <v>5446</v>
      </c>
      <c r="L5" s="10">
        <f>SUMIFS(Concentrado!M$2:M$199,Concentrado!$A$2:$A$199,"="&amp;$A5,Concentrado!$B$2:$B$199, "=San Luis Potosí")</f>
        <v>4901</v>
      </c>
      <c r="M5" s="10">
        <f>SUMIFS(Concentrado!N$2:N$199,Concentrado!$A$2:$A$199,"="&amp;$A5,Concentrado!$B$2:$B$199, "=San Luis Potosí")</f>
        <v>4316</v>
      </c>
      <c r="N5" s="10">
        <f>SUMIFS(Concentrado!O$2:O$199,Concentrado!$A$2:$A$199,"="&amp;$A5,Concentrado!$B$2:$B$199, "=San Luis Potosí")</f>
        <v>3934</v>
      </c>
      <c r="O5" s="10">
        <f>SUMIFS(Concentrado!P$2:P$199,Concentrado!$A$2:$A$199,"="&amp;$A5,Concentrado!$B$2:$B$199, "=San Luis Potosí")</f>
        <v>3382</v>
      </c>
      <c r="P5" s="10">
        <f>SUMIFS(Concentrado!Q$2:Q$199,Concentrado!$A$2:$A$199,"="&amp;$A5,Concentrado!$B$2:$B$199, "=San Luis Potosí")</f>
        <v>2951</v>
      </c>
      <c r="Q5" s="10">
        <f>SUMIFS(Concentrado!R$2:R$199,Concentrado!$A$2:$A$199,"="&amp;$A5,Concentrado!$B$2:$B$199, "=San Luis Potosí")</f>
        <v>2503</v>
      </c>
      <c r="R5" s="10">
        <f>SUMIFS(Concentrado!S$2:S$199,Concentrado!$A$2:$A$199,"="&amp;$A5,Concentrado!$B$2:$B$199, "=San Luis Potosí")</f>
        <v>2134</v>
      </c>
      <c r="S5" s="10">
        <f>SUMIFS(Concentrado!T$2:T$199,Concentrado!$A$2:$A$199,"="&amp;$A5,Concentrado!$B$2:$B$199, "=San Luis Potosí")</f>
        <v>1650</v>
      </c>
      <c r="T5" s="10">
        <f>SUMIFS(Concentrado!U$2:U$199,Concentrado!$A$2:$A$199,"="&amp;$A5,Concentrado!$B$2:$B$199, "=San Luis Potosí")</f>
        <v>1173</v>
      </c>
      <c r="U5" s="10">
        <f>SUMIFS(Concentrado!V$2:V$199,Concentrado!$A$2:$A$199,"="&amp;$A5,Concentrado!$B$2:$B$199, "=San Luis Potosí")</f>
        <v>487</v>
      </c>
      <c r="V5" s="10">
        <f>SUMIFS(Concentrado!W$2:W$199,Concentrado!$A$2:$A$199,"="&amp;$A5,Concentrado!$B$2:$B$199, "=San Luis Potosí")</f>
        <v>176</v>
      </c>
      <c r="W5" s="10">
        <f>SUMIFS(Concentrado!X$2:X$199,Concentrado!$A$2:$A$199,"="&amp;$A5,Concentrado!$B$2:$B$199, "=San Luis Potosí")</f>
        <v>36</v>
      </c>
      <c r="X5" s="10">
        <f>SUMIFS(Concentrado!Y$2:Y$199,Concentrado!$A$2:$A$199,"="&amp;$A5,Concentrado!$B$2:$B$199, "=San Luis Potosí")</f>
        <v>113</v>
      </c>
      <c r="Y5" s="10">
        <f>SUMIFS(Concentrado!Z$2:Z$199,Concentrado!$A$2:$A$199,"="&amp;$A5,Concentrado!$B$2:$B$199, "=San Luis Potosí")</f>
        <v>118733</v>
      </c>
    </row>
    <row r="6" spans="1:25" x14ac:dyDescent="0.25">
      <c r="A6" s="7">
        <v>2021</v>
      </c>
      <c r="B6" s="10">
        <f>SUMIFS(Concentrado!C$2:C$199,Concentrado!$A$2:$A$199,"="&amp;$A6,Concentrado!$B$2:$B$199, "=San Luis Potosí")</f>
        <v>4023</v>
      </c>
      <c r="C6" s="10">
        <f>SUMIFS(Concentrado!D$2:D$199,Concentrado!$A$2:$A$199,"="&amp;$A6,Concentrado!$B$2:$B$199, "=San Luis Potosí")</f>
        <v>6056</v>
      </c>
      <c r="D6" s="10">
        <f>SUMIFS(Concentrado!E$2:E$199,Concentrado!$A$2:$A$199,"="&amp;$A6,Concentrado!$B$2:$B$199, "=San Luis Potosí")</f>
        <v>4026</v>
      </c>
      <c r="E6" s="10">
        <f>SUMIFS(Concentrado!F$2:F$199,Concentrado!$A$2:$A$199,"="&amp;$A6,Concentrado!$B$2:$B$199, "=San Luis Potosí")</f>
        <v>4035</v>
      </c>
      <c r="F6" s="10">
        <f>SUMIFS(Concentrado!G$2:G$199,Concentrado!$A$2:$A$199,"="&amp;$A6,Concentrado!$B$2:$B$199, "=San Luis Potosí")</f>
        <v>13825</v>
      </c>
      <c r="G6" s="10">
        <f>SUMIFS(Concentrado!H$2:H$199,Concentrado!$A$2:$A$199,"="&amp;$A6,Concentrado!$B$2:$B$199, "=San Luis Potosí")</f>
        <v>16124</v>
      </c>
      <c r="H6" s="10">
        <f>SUMIFS(Concentrado!I$2:I$199,Concentrado!$A$2:$A$199,"="&amp;$A6,Concentrado!$B$2:$B$199, "=San Luis Potosí")</f>
        <v>13667</v>
      </c>
      <c r="I6" s="10">
        <f>SUMIFS(Concentrado!J$2:J$199,Concentrado!$A$2:$A$199,"="&amp;$A6,Concentrado!$B$2:$B$199, "=San Luis Potosí")</f>
        <v>9818</v>
      </c>
      <c r="J6" s="10">
        <f>SUMIFS(Concentrado!K$2:K$199,Concentrado!$A$2:$A$199,"="&amp;$A6,Concentrado!$B$2:$B$199, "=San Luis Potosí")</f>
        <v>7118</v>
      </c>
      <c r="K6" s="10">
        <f>SUMIFS(Concentrado!L$2:L$199,Concentrado!$A$2:$A$199,"="&amp;$A6,Concentrado!$B$2:$B$199, "=San Luis Potosí")</f>
        <v>5325</v>
      </c>
      <c r="L6" s="10">
        <f>SUMIFS(Concentrado!M$2:M$199,Concentrado!$A$2:$A$199,"="&amp;$A6,Concentrado!$B$2:$B$199, "=San Luis Potosí")</f>
        <v>4665</v>
      </c>
      <c r="M6" s="10">
        <f>SUMIFS(Concentrado!N$2:N$199,Concentrado!$A$2:$A$199,"="&amp;$A6,Concentrado!$B$2:$B$199, "=San Luis Potosí")</f>
        <v>4210</v>
      </c>
      <c r="N6" s="10">
        <f>SUMIFS(Concentrado!O$2:O$199,Concentrado!$A$2:$A$199,"="&amp;$A6,Concentrado!$B$2:$B$199, "=San Luis Potosí")</f>
        <v>3719</v>
      </c>
      <c r="O6" s="10">
        <f>SUMIFS(Concentrado!P$2:P$199,Concentrado!$A$2:$A$199,"="&amp;$A6,Concentrado!$B$2:$B$199, "=San Luis Potosí")</f>
        <v>3271</v>
      </c>
      <c r="P6" s="10">
        <f>SUMIFS(Concentrado!Q$2:Q$199,Concentrado!$A$2:$A$199,"="&amp;$A6,Concentrado!$B$2:$B$199, "=San Luis Potosí")</f>
        <v>2670</v>
      </c>
      <c r="Q6" s="10">
        <f>SUMIFS(Concentrado!R$2:R$199,Concentrado!$A$2:$A$199,"="&amp;$A6,Concentrado!$B$2:$B$199, "=San Luis Potosí")</f>
        <v>2298</v>
      </c>
      <c r="R6" s="10">
        <f>SUMIFS(Concentrado!S$2:S$199,Concentrado!$A$2:$A$199,"="&amp;$A6,Concentrado!$B$2:$B$199, "=San Luis Potosí")</f>
        <v>1823</v>
      </c>
      <c r="S6" s="10">
        <f>SUMIFS(Concentrado!T$2:T$199,Concentrado!$A$2:$A$199,"="&amp;$A6,Concentrado!$B$2:$B$199, "=San Luis Potosí")</f>
        <v>1366</v>
      </c>
      <c r="T6" s="10">
        <f>SUMIFS(Concentrado!U$2:U$199,Concentrado!$A$2:$A$199,"="&amp;$A6,Concentrado!$B$2:$B$199, "=San Luis Potosí")</f>
        <v>889</v>
      </c>
      <c r="U6" s="10">
        <f>SUMIFS(Concentrado!V$2:V$199,Concentrado!$A$2:$A$199,"="&amp;$A6,Concentrado!$B$2:$B$199, "=San Luis Potosí")</f>
        <v>366</v>
      </c>
      <c r="V6" s="10">
        <f>SUMIFS(Concentrado!W$2:W$199,Concentrado!$A$2:$A$199,"="&amp;$A6,Concentrado!$B$2:$B$199, "=San Luis Potosí")</f>
        <v>142</v>
      </c>
      <c r="W6" s="10">
        <f>SUMIFS(Concentrado!X$2:X$199,Concentrado!$A$2:$A$199,"="&amp;$A6,Concentrado!$B$2:$B$199, "=San Luis Potosí")</f>
        <v>56</v>
      </c>
      <c r="X6" s="10">
        <f>SUMIFS(Concentrado!Y$2:Y$199,Concentrado!$A$2:$A$199,"="&amp;$A6,Concentrado!$B$2:$B$199, "=San Luis Potosí")</f>
        <v>23</v>
      </c>
      <c r="Y6" s="10">
        <f>SUMIFS(Concentrado!Z$2:Z$199,Concentrado!$A$2:$A$199,"="&amp;$A6,Concentrado!$B$2:$B$199, "=San Luis Potosí")</f>
        <v>109515</v>
      </c>
    </row>
    <row r="7" spans="1:25" x14ac:dyDescent="0.25">
      <c r="A7" s="7">
        <v>2022</v>
      </c>
      <c r="B7" s="10">
        <f>SUMIFS(Concentrado!C$2:C$199,Concentrado!$A$2:$A$199,"="&amp;$A7,Concentrado!$B$2:$B$199, "=San Luis Potosí")</f>
        <v>5532</v>
      </c>
      <c r="C7" s="10">
        <f>SUMIFS(Concentrado!D$2:D$199,Concentrado!$A$2:$A$199,"="&amp;$A7,Concentrado!$B$2:$B$199, "=San Luis Potosí")</f>
        <v>8469</v>
      </c>
      <c r="D7" s="10">
        <f>SUMIFS(Concentrado!E$2:E$199,Concentrado!$A$2:$A$199,"="&amp;$A7,Concentrado!$B$2:$B$199, "=San Luis Potosí")</f>
        <v>5624</v>
      </c>
      <c r="E7" s="10">
        <f>SUMIFS(Concentrado!F$2:F$199,Concentrado!$A$2:$A$199,"="&amp;$A7,Concentrado!$B$2:$B$199, "=San Luis Potosí")</f>
        <v>5368</v>
      </c>
      <c r="F7" s="10">
        <f>SUMIFS(Concentrado!G$2:G$199,Concentrado!$A$2:$A$199,"="&amp;$A7,Concentrado!$B$2:$B$199, "=San Luis Potosí")</f>
        <v>14155</v>
      </c>
      <c r="G7" s="10">
        <f>SUMIFS(Concentrado!H$2:H$199,Concentrado!$A$2:$A$199,"="&amp;$A7,Concentrado!$B$2:$B$199, "=San Luis Potosí")</f>
        <v>16172</v>
      </c>
      <c r="H7" s="10">
        <f>SUMIFS(Concentrado!I$2:I$199,Concentrado!$A$2:$A$199,"="&amp;$A7,Concentrado!$B$2:$B$199, "=San Luis Potosí")</f>
        <v>13107</v>
      </c>
      <c r="I7" s="10">
        <f>SUMIFS(Concentrado!J$2:J$199,Concentrado!$A$2:$A$199,"="&amp;$A7,Concentrado!$B$2:$B$199, "=San Luis Potosí")</f>
        <v>9883</v>
      </c>
      <c r="J7" s="10">
        <f>SUMIFS(Concentrado!K$2:K$199,Concentrado!$A$2:$A$199,"="&amp;$A7,Concentrado!$B$2:$B$199, "=San Luis Potosí")</f>
        <v>7077</v>
      </c>
      <c r="K7" s="10">
        <f>SUMIFS(Concentrado!L$2:L$199,Concentrado!$A$2:$A$199,"="&amp;$A7,Concentrado!$B$2:$B$199, "=San Luis Potosí")</f>
        <v>5344</v>
      </c>
      <c r="L7" s="10">
        <f>SUMIFS(Concentrado!M$2:M$199,Concentrado!$A$2:$A$199,"="&amp;$A7,Concentrado!$B$2:$B$199, "=San Luis Potosí")</f>
        <v>5064</v>
      </c>
      <c r="M7" s="10">
        <f>SUMIFS(Concentrado!N$2:N$199,Concentrado!$A$2:$A$199,"="&amp;$A7,Concentrado!$B$2:$B$199, "=San Luis Potosí")</f>
        <v>4528</v>
      </c>
      <c r="N7" s="10">
        <f>SUMIFS(Concentrado!O$2:O$199,Concentrado!$A$2:$A$199,"="&amp;$A7,Concentrado!$B$2:$B$199, "=San Luis Potosí")</f>
        <v>3811</v>
      </c>
      <c r="O7" s="10">
        <f>SUMIFS(Concentrado!P$2:P$199,Concentrado!$A$2:$A$199,"="&amp;$A7,Concentrado!$B$2:$B$199, "=San Luis Potosí")</f>
        <v>3454</v>
      </c>
      <c r="P7" s="10">
        <f>SUMIFS(Concentrado!Q$2:Q$199,Concentrado!$A$2:$A$199,"="&amp;$A7,Concentrado!$B$2:$B$199, "=San Luis Potosí")</f>
        <v>2813</v>
      </c>
      <c r="Q7" s="10">
        <f>SUMIFS(Concentrado!R$2:R$199,Concentrado!$A$2:$A$199,"="&amp;$A7,Concentrado!$B$2:$B$199, "=San Luis Potosí")</f>
        <v>2406</v>
      </c>
      <c r="R7" s="10">
        <f>SUMIFS(Concentrado!S$2:S$199,Concentrado!$A$2:$A$199,"="&amp;$A7,Concentrado!$B$2:$B$199, "=San Luis Potosí")</f>
        <v>2070</v>
      </c>
      <c r="S7" s="10">
        <f>SUMIFS(Concentrado!T$2:T$199,Concentrado!$A$2:$A$199,"="&amp;$A7,Concentrado!$B$2:$B$199, "=San Luis Potosí")</f>
        <v>1530</v>
      </c>
      <c r="T7" s="10">
        <f>SUMIFS(Concentrado!U$2:U$199,Concentrado!$A$2:$A$199,"="&amp;$A7,Concentrado!$B$2:$B$199, "=San Luis Potosí")</f>
        <v>1055</v>
      </c>
      <c r="U7" s="10">
        <f>SUMIFS(Concentrado!V$2:V$199,Concentrado!$A$2:$A$199,"="&amp;$A7,Concentrado!$B$2:$B$199, "=San Luis Potosí")</f>
        <v>479</v>
      </c>
      <c r="V7" s="10">
        <f>SUMIFS(Concentrado!W$2:W$199,Concentrado!$A$2:$A$199,"="&amp;$A7,Concentrado!$B$2:$B$199, "=San Luis Potosí")</f>
        <v>165</v>
      </c>
      <c r="W7" s="10">
        <f>SUMIFS(Concentrado!X$2:X$199,Concentrado!$A$2:$A$199,"="&amp;$A7,Concentrado!$B$2:$B$199, "=San Luis Potosí")</f>
        <v>94</v>
      </c>
      <c r="X7" s="10">
        <f>SUMIFS(Concentrado!Y$2:Y$199,Concentrado!$A$2:$A$199,"="&amp;$A7,Concentrado!$B$2:$B$199, "=San Luis Potosí")</f>
        <v>52</v>
      </c>
      <c r="Y7" s="10">
        <f>SUMIFS(Concentrado!Z$2:Z$199,Concentrado!$A$2:$A$199,"="&amp;$A7,Concentrado!$B$2:$B$199, "=San Luis Potosí")</f>
        <v>118252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"=Sinaloa")</f>
        <v>8378</v>
      </c>
      <c r="C2" s="10">
        <f>SUMIFS(Concentrado!D$2:D$199,Concentrado!$A$2:$A$199,"="&amp;$A2,Concentrado!$B$2:$B$199, "=Sinaloa")</f>
        <v>21769</v>
      </c>
      <c r="D2" s="10">
        <f>SUMIFS(Concentrado!E$2:E$199,Concentrado!$A$2:$A$199,"="&amp;$A2,Concentrado!$B$2:$B$199, "=Sinaloa")</f>
        <v>15698</v>
      </c>
      <c r="E2" s="10">
        <f>SUMIFS(Concentrado!F$2:F$199,Concentrado!$A$2:$A$199,"="&amp;$A2,Concentrado!$B$2:$B$199, "=Sinaloa")</f>
        <v>12761</v>
      </c>
      <c r="F2" s="10">
        <f>SUMIFS(Concentrado!G$2:G$199,Concentrado!$A$2:$A$199,"="&amp;$A2,Concentrado!$B$2:$B$199, "=Sinaloa")</f>
        <v>27584</v>
      </c>
      <c r="G2" s="10">
        <f>SUMIFS(Concentrado!H$2:H$199,Concentrado!$A$2:$A$199,"="&amp;$A2,Concentrado!$B$2:$B$199, "=Sinaloa")</f>
        <v>26613</v>
      </c>
      <c r="H2" s="10">
        <f>SUMIFS(Concentrado!I$2:I$199,Concentrado!$A$2:$A$199,"="&amp;$A2,Concentrado!$B$2:$B$199, "=Sinaloa")</f>
        <v>19960</v>
      </c>
      <c r="I2" s="10">
        <f>SUMIFS(Concentrado!J$2:J$199,Concentrado!$A$2:$A$199,"="&amp;$A2,Concentrado!$B$2:$B$199, "=Sinaloa")</f>
        <v>14768</v>
      </c>
      <c r="J2" s="10">
        <f>SUMIFS(Concentrado!K$2:K$199,Concentrado!$A$2:$A$199,"="&amp;$A2,Concentrado!$B$2:$B$199, "=Sinaloa")</f>
        <v>12412</v>
      </c>
      <c r="K2" s="10">
        <f>SUMIFS(Concentrado!L$2:L$199,Concentrado!$A$2:$A$199,"="&amp;$A2,Concentrado!$B$2:$B$199, "=Sinaloa")</f>
        <v>11162</v>
      </c>
      <c r="L2" s="10">
        <f>SUMIFS(Concentrado!M$2:M$199,Concentrado!$A$2:$A$199,"="&amp;$A2,Concentrado!$B$2:$B$199, "=Sinaloa")</f>
        <v>9605</v>
      </c>
      <c r="M2" s="10">
        <f>SUMIFS(Concentrado!N$2:N$199,Concentrado!$A$2:$A$199,"="&amp;$A2,Concentrado!$B$2:$B$199, "=Sinaloa")</f>
        <v>8341</v>
      </c>
      <c r="N2" s="10">
        <f>SUMIFS(Concentrado!O$2:O$199,Concentrado!$A$2:$A$199,"="&amp;$A2,Concentrado!$B$2:$B$199, "=Sinaloa")</f>
        <v>7356</v>
      </c>
      <c r="O2" s="10">
        <f>SUMIFS(Concentrado!P$2:P$199,Concentrado!$A$2:$A$199,"="&amp;$A2,Concentrado!$B$2:$B$199, "=Sinaloa")</f>
        <v>6466</v>
      </c>
      <c r="P2" s="10">
        <f>SUMIFS(Concentrado!Q$2:Q$199,Concentrado!$A$2:$A$199,"="&amp;$A2,Concentrado!$B$2:$B$199, "=Sinaloa")</f>
        <v>5573</v>
      </c>
      <c r="Q2" s="10">
        <f>SUMIFS(Concentrado!R$2:R$199,Concentrado!$A$2:$A$199,"="&amp;$A2,Concentrado!$B$2:$B$199, "=Sinaloa")</f>
        <v>5288</v>
      </c>
      <c r="R2" s="10">
        <f>SUMIFS(Concentrado!S$2:S$199,Concentrado!$A$2:$A$199,"="&amp;$A2,Concentrado!$B$2:$B$199, "=Sinaloa")</f>
        <v>4736</v>
      </c>
      <c r="S2" s="10">
        <f>SUMIFS(Concentrado!T$2:T$199,Concentrado!$A$2:$A$199,"="&amp;$A2,Concentrado!$B$2:$B$199, "=Sinaloa")</f>
        <v>3358</v>
      </c>
      <c r="T2" s="10">
        <f>SUMIFS(Concentrado!U$2:U$199,Concentrado!$A$2:$A$199,"="&amp;$A2,Concentrado!$B$2:$B$199, "=Sinaloa")</f>
        <v>1974</v>
      </c>
      <c r="U2" s="10">
        <f>SUMIFS(Concentrado!V$2:V$199,Concentrado!$A$2:$A$199,"="&amp;$A2,Concentrado!$B$2:$B$199, "=Sinaloa")</f>
        <v>817</v>
      </c>
      <c r="V2" s="10">
        <f>SUMIFS(Concentrado!W$2:W$199,Concentrado!$A$2:$A$199,"="&amp;$A2,Concentrado!$B$2:$B$199, "=Sinaloa")</f>
        <v>275</v>
      </c>
      <c r="W2" s="10">
        <f>SUMIFS(Concentrado!X$2:X$199,Concentrado!$A$2:$A$199,"="&amp;$A2,Concentrado!$B$2:$B$199, "=Sinaloa")</f>
        <v>66</v>
      </c>
      <c r="X2" s="10">
        <f>SUMIFS(Concentrado!Y$2:Y$199,Concentrado!$A$2:$A$199,"="&amp;$A2,Concentrado!$B$2:$B$199, "=Sinaloa")</f>
        <v>0</v>
      </c>
      <c r="Y2" s="10">
        <f>SUMIFS(Concentrado!Z$2:Z$199,Concentrado!$A$2:$A$199,"="&amp;$A2,Concentrado!$B$2:$B$199, "=Sinaloa")</f>
        <v>224960</v>
      </c>
    </row>
    <row r="3" spans="1:25" x14ac:dyDescent="0.25">
      <c r="A3" s="7">
        <v>2018</v>
      </c>
      <c r="B3" s="10">
        <f>SUMIFS(Concentrado!C$2:C$199,Concentrado!$A$2:$A$199,"="&amp;$A3,Concentrado!$B$2:$B$199, "=Sinaloa")</f>
        <v>14678</v>
      </c>
      <c r="C3" s="10">
        <f>SUMIFS(Concentrado!D$2:D$199,Concentrado!$A$2:$A$199,"="&amp;$A3,Concentrado!$B$2:$B$199, "=Sinaloa")</f>
        <v>28681</v>
      </c>
      <c r="D3" s="10">
        <f>SUMIFS(Concentrado!E$2:E$199,Concentrado!$A$2:$A$199,"="&amp;$A3,Concentrado!$B$2:$B$199, "=Sinaloa")</f>
        <v>18752</v>
      </c>
      <c r="E3" s="10">
        <f>SUMIFS(Concentrado!F$2:F$199,Concentrado!$A$2:$A$199,"="&amp;$A3,Concentrado!$B$2:$B$199, "=Sinaloa")</f>
        <v>13908</v>
      </c>
      <c r="F3" s="10">
        <f>SUMIFS(Concentrado!G$2:G$199,Concentrado!$A$2:$A$199,"="&amp;$A3,Concentrado!$B$2:$B$199, "=Sinaloa")</f>
        <v>26682</v>
      </c>
      <c r="G3" s="10">
        <f>SUMIFS(Concentrado!H$2:H$199,Concentrado!$A$2:$A$199,"="&amp;$A3,Concentrado!$B$2:$B$199, "=Sinaloa")</f>
        <v>26215</v>
      </c>
      <c r="H3" s="10">
        <f>SUMIFS(Concentrado!I$2:I$199,Concentrado!$A$2:$A$199,"="&amp;$A3,Concentrado!$B$2:$B$199, "=Sinaloa")</f>
        <v>20373</v>
      </c>
      <c r="I3" s="10">
        <f>SUMIFS(Concentrado!J$2:J$199,Concentrado!$A$2:$A$199,"="&amp;$A3,Concentrado!$B$2:$B$199, "=Sinaloa")</f>
        <v>15255</v>
      </c>
      <c r="J3" s="10">
        <f>SUMIFS(Concentrado!K$2:K$199,Concentrado!$A$2:$A$199,"="&amp;$A3,Concentrado!$B$2:$B$199, "=Sinaloa")</f>
        <v>12736</v>
      </c>
      <c r="K3" s="10">
        <f>SUMIFS(Concentrado!L$2:L$199,Concentrado!$A$2:$A$199,"="&amp;$A3,Concentrado!$B$2:$B$199, "=Sinaloa")</f>
        <v>11473</v>
      </c>
      <c r="L3" s="10">
        <f>SUMIFS(Concentrado!M$2:M$199,Concentrado!$A$2:$A$199,"="&amp;$A3,Concentrado!$B$2:$B$199, "=Sinaloa")</f>
        <v>10758</v>
      </c>
      <c r="M3" s="10">
        <f>SUMIFS(Concentrado!N$2:N$199,Concentrado!$A$2:$A$199,"="&amp;$A3,Concentrado!$B$2:$B$199, "=Sinaloa")</f>
        <v>8952</v>
      </c>
      <c r="N3" s="10">
        <f>SUMIFS(Concentrado!O$2:O$199,Concentrado!$A$2:$A$199,"="&amp;$A3,Concentrado!$B$2:$B$199, "=Sinaloa")</f>
        <v>7916</v>
      </c>
      <c r="O3" s="10">
        <f>SUMIFS(Concentrado!P$2:P$199,Concentrado!$A$2:$A$199,"="&amp;$A3,Concentrado!$B$2:$B$199, "=Sinaloa")</f>
        <v>6823</v>
      </c>
      <c r="P3" s="10">
        <f>SUMIFS(Concentrado!Q$2:Q$199,Concentrado!$A$2:$A$199,"="&amp;$A3,Concentrado!$B$2:$B$199, "=Sinaloa")</f>
        <v>5866</v>
      </c>
      <c r="Q3" s="10">
        <f>SUMIFS(Concentrado!R$2:R$199,Concentrado!$A$2:$A$199,"="&amp;$A3,Concentrado!$B$2:$B$199, "=Sinaloa")</f>
        <v>5202</v>
      </c>
      <c r="R3" s="10">
        <f>SUMIFS(Concentrado!S$2:S$199,Concentrado!$A$2:$A$199,"="&amp;$A3,Concentrado!$B$2:$B$199, "=Sinaloa")</f>
        <v>5017</v>
      </c>
      <c r="S3" s="10">
        <f>SUMIFS(Concentrado!T$2:T$199,Concentrado!$A$2:$A$199,"="&amp;$A3,Concentrado!$B$2:$B$199, "=Sinaloa")</f>
        <v>3556</v>
      </c>
      <c r="T3" s="10">
        <f>SUMIFS(Concentrado!U$2:U$199,Concentrado!$A$2:$A$199,"="&amp;$A3,Concentrado!$B$2:$B$199, "=Sinaloa")</f>
        <v>2068</v>
      </c>
      <c r="U3" s="10">
        <f>SUMIFS(Concentrado!V$2:V$199,Concentrado!$A$2:$A$199,"="&amp;$A3,Concentrado!$B$2:$B$199, "=Sinaloa")</f>
        <v>812</v>
      </c>
      <c r="V3" s="10">
        <f>SUMIFS(Concentrado!W$2:W$199,Concentrado!$A$2:$A$199,"="&amp;$A3,Concentrado!$B$2:$B$199, "=Sinaloa")</f>
        <v>237</v>
      </c>
      <c r="W3" s="10">
        <f>SUMIFS(Concentrado!X$2:X$199,Concentrado!$A$2:$A$199,"="&amp;$A3,Concentrado!$B$2:$B$199, "=Sinaloa")</f>
        <v>59</v>
      </c>
      <c r="X3" s="10">
        <f>SUMIFS(Concentrado!Y$2:Y$199,Concentrado!$A$2:$A$199,"="&amp;$A3,Concentrado!$B$2:$B$199, "=Sinaloa")</f>
        <v>1</v>
      </c>
      <c r="Y3" s="10">
        <f>SUMIFS(Concentrado!Z$2:Z$199,Concentrado!$A$2:$A$199,"="&amp;$A3,Concentrado!$B$2:$B$199, "=Sinaloa")</f>
        <v>246020</v>
      </c>
    </row>
    <row r="4" spans="1:25" x14ac:dyDescent="0.25">
      <c r="A4" s="7">
        <v>2019</v>
      </c>
      <c r="B4" s="10">
        <f>SUMIFS(Concentrado!C$2:C$199,Concentrado!$A$2:$A$199,"="&amp;$A4,Concentrado!$B$2:$B$199, "=Sinaloa")</f>
        <v>15553</v>
      </c>
      <c r="C4" s="10">
        <f>SUMIFS(Concentrado!D$2:D$199,Concentrado!$A$2:$A$199,"="&amp;$A4,Concentrado!$B$2:$B$199, "=Sinaloa")</f>
        <v>29249</v>
      </c>
      <c r="D4" s="10">
        <f>SUMIFS(Concentrado!E$2:E$199,Concentrado!$A$2:$A$199,"="&amp;$A4,Concentrado!$B$2:$B$199, "=Sinaloa")</f>
        <v>18432</v>
      </c>
      <c r="E4" s="10">
        <f>SUMIFS(Concentrado!F$2:F$199,Concentrado!$A$2:$A$199,"="&amp;$A4,Concentrado!$B$2:$B$199, "=Sinaloa")</f>
        <v>13797</v>
      </c>
      <c r="F4" s="10">
        <f>SUMIFS(Concentrado!G$2:G$199,Concentrado!$A$2:$A$199,"="&amp;$A4,Concentrado!$B$2:$B$199, "=Sinaloa")</f>
        <v>25096</v>
      </c>
      <c r="G4" s="10">
        <f>SUMIFS(Concentrado!H$2:H$199,Concentrado!$A$2:$A$199,"="&amp;$A4,Concentrado!$B$2:$B$199, "=Sinaloa")</f>
        <v>25359</v>
      </c>
      <c r="H4" s="10">
        <f>SUMIFS(Concentrado!I$2:I$199,Concentrado!$A$2:$A$199,"="&amp;$A4,Concentrado!$B$2:$B$199, "=Sinaloa")</f>
        <v>20702</v>
      </c>
      <c r="I4" s="10">
        <f>SUMIFS(Concentrado!J$2:J$199,Concentrado!$A$2:$A$199,"="&amp;$A4,Concentrado!$B$2:$B$199, "=Sinaloa")</f>
        <v>14694</v>
      </c>
      <c r="J4" s="10">
        <f>SUMIFS(Concentrado!K$2:K$199,Concentrado!$A$2:$A$199,"="&amp;$A4,Concentrado!$B$2:$B$199, "=Sinaloa")</f>
        <v>11905</v>
      </c>
      <c r="K4" s="10">
        <f>SUMIFS(Concentrado!L$2:L$199,Concentrado!$A$2:$A$199,"="&amp;$A4,Concentrado!$B$2:$B$199, "=Sinaloa")</f>
        <v>10811</v>
      </c>
      <c r="L4" s="10">
        <f>SUMIFS(Concentrado!M$2:M$199,Concentrado!$A$2:$A$199,"="&amp;$A4,Concentrado!$B$2:$B$199, "=Sinaloa")</f>
        <v>10507</v>
      </c>
      <c r="M4" s="10">
        <f>SUMIFS(Concentrado!N$2:N$199,Concentrado!$A$2:$A$199,"="&amp;$A4,Concentrado!$B$2:$B$199, "=Sinaloa")</f>
        <v>8627</v>
      </c>
      <c r="N4" s="10">
        <f>SUMIFS(Concentrado!O$2:O$199,Concentrado!$A$2:$A$199,"="&amp;$A4,Concentrado!$B$2:$B$199, "=Sinaloa")</f>
        <v>7590</v>
      </c>
      <c r="O4" s="10">
        <f>SUMIFS(Concentrado!P$2:P$199,Concentrado!$A$2:$A$199,"="&amp;$A4,Concentrado!$B$2:$B$199, "=Sinaloa")</f>
        <v>6329</v>
      </c>
      <c r="P4" s="10">
        <f>SUMIFS(Concentrado!Q$2:Q$199,Concentrado!$A$2:$A$199,"="&amp;$A4,Concentrado!$B$2:$B$199, "=Sinaloa")</f>
        <v>5929</v>
      </c>
      <c r="Q4" s="10">
        <f>SUMIFS(Concentrado!R$2:R$199,Concentrado!$A$2:$A$199,"="&amp;$A4,Concentrado!$B$2:$B$199, "=Sinaloa")</f>
        <v>5195</v>
      </c>
      <c r="R4" s="10">
        <f>SUMIFS(Concentrado!S$2:S$199,Concentrado!$A$2:$A$199,"="&amp;$A4,Concentrado!$B$2:$B$199, "=Sinaloa")</f>
        <v>4750</v>
      </c>
      <c r="S4" s="10">
        <f>SUMIFS(Concentrado!T$2:T$199,Concentrado!$A$2:$A$199,"="&amp;$A4,Concentrado!$B$2:$B$199, "=Sinaloa")</f>
        <v>3658</v>
      </c>
      <c r="T4" s="10">
        <f>SUMIFS(Concentrado!U$2:U$199,Concentrado!$A$2:$A$199,"="&amp;$A4,Concentrado!$B$2:$B$199, "=Sinaloa")</f>
        <v>2313</v>
      </c>
      <c r="U4" s="10">
        <f>SUMIFS(Concentrado!V$2:V$199,Concentrado!$A$2:$A$199,"="&amp;$A4,Concentrado!$B$2:$B$199, "=Sinaloa")</f>
        <v>777</v>
      </c>
      <c r="V4" s="10">
        <f>SUMIFS(Concentrado!W$2:W$199,Concentrado!$A$2:$A$199,"="&amp;$A4,Concentrado!$B$2:$B$199, "=Sinaloa")</f>
        <v>271</v>
      </c>
      <c r="W4" s="10">
        <f>SUMIFS(Concentrado!X$2:X$199,Concentrado!$A$2:$A$199,"="&amp;$A4,Concentrado!$B$2:$B$199, "=Sinaloa")</f>
        <v>46</v>
      </c>
      <c r="X4" s="10">
        <f>SUMIFS(Concentrado!Y$2:Y$199,Concentrado!$A$2:$A$199,"="&amp;$A4,Concentrado!$B$2:$B$199, "=Sinaloa")</f>
        <v>3</v>
      </c>
      <c r="Y4" s="10">
        <f>SUMIFS(Concentrado!Z$2:Z$199,Concentrado!$A$2:$A$199,"="&amp;$A4,Concentrado!$B$2:$B$199, "=Sinaloa")</f>
        <v>241593</v>
      </c>
    </row>
    <row r="5" spans="1:25" x14ac:dyDescent="0.25">
      <c r="A5" s="7">
        <v>2020</v>
      </c>
      <c r="B5" s="10">
        <f>SUMIFS(Concentrado!C$2:C$199,Concentrado!$A$2:$A$199,"="&amp;$A5,Concentrado!$B$2:$B$199, "=Sinaloa")</f>
        <v>7089</v>
      </c>
      <c r="C5" s="10">
        <f>SUMIFS(Concentrado!D$2:D$199,Concentrado!$A$2:$A$199,"="&amp;$A5,Concentrado!$B$2:$B$199, "=Sinaloa")</f>
        <v>13173</v>
      </c>
      <c r="D5" s="10">
        <f>SUMIFS(Concentrado!E$2:E$199,Concentrado!$A$2:$A$199,"="&amp;$A5,Concentrado!$B$2:$B$199, "=Sinaloa")</f>
        <v>9205</v>
      </c>
      <c r="E5" s="10">
        <f>SUMIFS(Concentrado!F$2:F$199,Concentrado!$A$2:$A$199,"="&amp;$A5,Concentrado!$B$2:$B$199, "=Sinaloa")</f>
        <v>7190</v>
      </c>
      <c r="F5" s="10">
        <f>SUMIFS(Concentrado!G$2:G$199,Concentrado!$A$2:$A$199,"="&amp;$A5,Concentrado!$B$2:$B$199, "=Sinaloa")</f>
        <v>16231</v>
      </c>
      <c r="G5" s="10">
        <f>SUMIFS(Concentrado!H$2:H$199,Concentrado!$A$2:$A$199,"="&amp;$A5,Concentrado!$B$2:$B$199, "=Sinaloa")</f>
        <v>17784</v>
      </c>
      <c r="H5" s="10">
        <f>SUMIFS(Concentrado!I$2:I$199,Concentrado!$A$2:$A$199,"="&amp;$A5,Concentrado!$B$2:$B$199, "=Sinaloa")</f>
        <v>14372</v>
      </c>
      <c r="I5" s="10">
        <f>SUMIFS(Concentrado!J$2:J$199,Concentrado!$A$2:$A$199,"="&amp;$A5,Concentrado!$B$2:$B$199, "=Sinaloa")</f>
        <v>10498</v>
      </c>
      <c r="J5" s="10">
        <f>SUMIFS(Concentrado!K$2:K$199,Concentrado!$A$2:$A$199,"="&amp;$A5,Concentrado!$B$2:$B$199, "=Sinaloa")</f>
        <v>8144</v>
      </c>
      <c r="K5" s="10">
        <f>SUMIFS(Concentrado!L$2:L$199,Concentrado!$A$2:$A$199,"="&amp;$A5,Concentrado!$B$2:$B$199, "=Sinaloa")</f>
        <v>6818</v>
      </c>
      <c r="L5" s="10">
        <f>SUMIFS(Concentrado!M$2:M$199,Concentrado!$A$2:$A$199,"="&amp;$A5,Concentrado!$B$2:$B$199, "=Sinaloa")</f>
        <v>6982</v>
      </c>
      <c r="M5" s="10">
        <f>SUMIFS(Concentrado!N$2:N$199,Concentrado!$A$2:$A$199,"="&amp;$A5,Concentrado!$B$2:$B$199, "=Sinaloa")</f>
        <v>5876</v>
      </c>
      <c r="N5" s="10">
        <f>SUMIFS(Concentrado!O$2:O$199,Concentrado!$A$2:$A$199,"="&amp;$A5,Concentrado!$B$2:$B$199, "=Sinaloa")</f>
        <v>5189</v>
      </c>
      <c r="O5" s="10">
        <f>SUMIFS(Concentrado!P$2:P$199,Concentrado!$A$2:$A$199,"="&amp;$A5,Concentrado!$B$2:$B$199, "=Sinaloa")</f>
        <v>4221</v>
      </c>
      <c r="P5" s="10">
        <f>SUMIFS(Concentrado!Q$2:Q$199,Concentrado!$A$2:$A$199,"="&amp;$A5,Concentrado!$B$2:$B$199, "=Sinaloa")</f>
        <v>3865</v>
      </c>
      <c r="Q5" s="10">
        <f>SUMIFS(Concentrado!R$2:R$199,Concentrado!$A$2:$A$199,"="&amp;$A5,Concentrado!$B$2:$B$199, "=Sinaloa")</f>
        <v>3279</v>
      </c>
      <c r="R5" s="10">
        <f>SUMIFS(Concentrado!S$2:S$199,Concentrado!$A$2:$A$199,"="&amp;$A5,Concentrado!$B$2:$B$199, "=Sinaloa")</f>
        <v>2720</v>
      </c>
      <c r="S5" s="10">
        <f>SUMIFS(Concentrado!T$2:T$199,Concentrado!$A$2:$A$199,"="&amp;$A5,Concentrado!$B$2:$B$199, "=Sinaloa")</f>
        <v>2117</v>
      </c>
      <c r="T5" s="10">
        <f>SUMIFS(Concentrado!U$2:U$199,Concentrado!$A$2:$A$199,"="&amp;$A5,Concentrado!$B$2:$B$199, "=Sinaloa")</f>
        <v>1175</v>
      </c>
      <c r="U5" s="10">
        <f>SUMIFS(Concentrado!V$2:V$199,Concentrado!$A$2:$A$199,"="&amp;$A5,Concentrado!$B$2:$B$199, "=Sinaloa")</f>
        <v>433</v>
      </c>
      <c r="V5" s="10">
        <f>SUMIFS(Concentrado!W$2:W$199,Concentrado!$A$2:$A$199,"="&amp;$A5,Concentrado!$B$2:$B$199, "=Sinaloa")</f>
        <v>147</v>
      </c>
      <c r="W5" s="10">
        <f>SUMIFS(Concentrado!X$2:X$199,Concentrado!$A$2:$A$199,"="&amp;$A5,Concentrado!$B$2:$B$199, "=Sinaloa")</f>
        <v>34</v>
      </c>
      <c r="X5" s="10">
        <f>SUMIFS(Concentrado!Y$2:Y$199,Concentrado!$A$2:$A$199,"="&amp;$A5,Concentrado!$B$2:$B$199, "=Sinaloa")</f>
        <v>0</v>
      </c>
      <c r="Y5" s="10">
        <f>SUMIFS(Concentrado!Z$2:Z$199,Concentrado!$A$2:$A$199,"="&amp;$A5,Concentrado!$B$2:$B$199, "=Sinaloa")</f>
        <v>146542</v>
      </c>
    </row>
    <row r="6" spans="1:25" x14ac:dyDescent="0.25">
      <c r="A6" s="7">
        <v>2021</v>
      </c>
      <c r="B6" s="10">
        <f>SUMIFS(Concentrado!C$2:C$199,Concentrado!$A$2:$A$199,"="&amp;$A6,Concentrado!$B$2:$B$199, "=Sinaloa")</f>
        <v>7142</v>
      </c>
      <c r="C6" s="10">
        <f>SUMIFS(Concentrado!D$2:D$199,Concentrado!$A$2:$A$199,"="&amp;$A6,Concentrado!$B$2:$B$199, "=Sinaloa")</f>
        <v>13844</v>
      </c>
      <c r="D6" s="10">
        <f>SUMIFS(Concentrado!E$2:E$199,Concentrado!$A$2:$A$199,"="&amp;$A6,Concentrado!$B$2:$B$199, "=Sinaloa")</f>
        <v>7979</v>
      </c>
      <c r="E6" s="10">
        <f>SUMIFS(Concentrado!F$2:F$199,Concentrado!$A$2:$A$199,"="&amp;$A6,Concentrado!$B$2:$B$199, "=Sinaloa")</f>
        <v>6692</v>
      </c>
      <c r="F6" s="10">
        <f>SUMIFS(Concentrado!G$2:G$199,Concentrado!$A$2:$A$199,"="&amp;$A6,Concentrado!$B$2:$B$199, "=Sinaloa")</f>
        <v>15268</v>
      </c>
      <c r="G6" s="10">
        <f>SUMIFS(Concentrado!H$2:H$199,Concentrado!$A$2:$A$199,"="&amp;$A6,Concentrado!$B$2:$B$199, "=Sinaloa")</f>
        <v>17260</v>
      </c>
      <c r="H6" s="10">
        <f>SUMIFS(Concentrado!I$2:I$199,Concentrado!$A$2:$A$199,"="&amp;$A6,Concentrado!$B$2:$B$199, "=Sinaloa")</f>
        <v>13726</v>
      </c>
      <c r="I6" s="10">
        <f>SUMIFS(Concentrado!J$2:J$199,Concentrado!$A$2:$A$199,"="&amp;$A6,Concentrado!$B$2:$B$199, "=Sinaloa")</f>
        <v>9799</v>
      </c>
      <c r="J6" s="10">
        <f>SUMIFS(Concentrado!K$2:K$199,Concentrado!$A$2:$A$199,"="&amp;$A6,Concentrado!$B$2:$B$199, "=Sinaloa")</f>
        <v>7768</v>
      </c>
      <c r="K6" s="10">
        <f>SUMIFS(Concentrado!L$2:L$199,Concentrado!$A$2:$A$199,"="&amp;$A6,Concentrado!$B$2:$B$199, "=Sinaloa")</f>
        <v>6805</v>
      </c>
      <c r="L6" s="10">
        <f>SUMIFS(Concentrado!M$2:M$199,Concentrado!$A$2:$A$199,"="&amp;$A6,Concentrado!$B$2:$B$199, "=Sinaloa")</f>
        <v>6928</v>
      </c>
      <c r="M6" s="10">
        <f>SUMIFS(Concentrado!N$2:N$199,Concentrado!$A$2:$A$199,"="&amp;$A6,Concentrado!$B$2:$B$199, "=Sinaloa")</f>
        <v>5886</v>
      </c>
      <c r="N6" s="10">
        <f>SUMIFS(Concentrado!O$2:O$199,Concentrado!$A$2:$A$199,"="&amp;$A6,Concentrado!$B$2:$B$199, "=Sinaloa")</f>
        <v>4981</v>
      </c>
      <c r="O6" s="10">
        <f>SUMIFS(Concentrado!P$2:P$199,Concentrado!$A$2:$A$199,"="&amp;$A6,Concentrado!$B$2:$B$199, "=Sinaloa")</f>
        <v>4163</v>
      </c>
      <c r="P6" s="10">
        <f>SUMIFS(Concentrado!Q$2:Q$199,Concentrado!$A$2:$A$199,"="&amp;$A6,Concentrado!$B$2:$B$199, "=Sinaloa")</f>
        <v>3629</v>
      </c>
      <c r="Q6" s="10">
        <f>SUMIFS(Concentrado!R$2:R$199,Concentrado!$A$2:$A$199,"="&amp;$A6,Concentrado!$B$2:$B$199, "=Sinaloa")</f>
        <v>3054</v>
      </c>
      <c r="R6" s="10">
        <f>SUMIFS(Concentrado!S$2:S$199,Concentrado!$A$2:$A$199,"="&amp;$A6,Concentrado!$B$2:$B$199, "=Sinaloa")</f>
        <v>2638</v>
      </c>
      <c r="S6" s="10">
        <f>SUMIFS(Concentrado!T$2:T$199,Concentrado!$A$2:$A$199,"="&amp;$A6,Concentrado!$B$2:$B$199, "=Sinaloa")</f>
        <v>2044</v>
      </c>
      <c r="T6" s="10">
        <f>SUMIFS(Concentrado!U$2:U$199,Concentrado!$A$2:$A$199,"="&amp;$A6,Concentrado!$B$2:$B$199, "=Sinaloa")</f>
        <v>1111</v>
      </c>
      <c r="U6" s="10">
        <f>SUMIFS(Concentrado!V$2:V$199,Concentrado!$A$2:$A$199,"="&amp;$A6,Concentrado!$B$2:$B$199, "=Sinaloa")</f>
        <v>402</v>
      </c>
      <c r="V6" s="10">
        <f>SUMIFS(Concentrado!W$2:W$199,Concentrado!$A$2:$A$199,"="&amp;$A6,Concentrado!$B$2:$B$199, "=Sinaloa")</f>
        <v>113</v>
      </c>
      <c r="W6" s="10">
        <f>SUMIFS(Concentrado!X$2:X$199,Concentrado!$A$2:$A$199,"="&amp;$A6,Concentrado!$B$2:$B$199, "=Sinaloa")</f>
        <v>854</v>
      </c>
      <c r="X6" s="10">
        <f>SUMIFS(Concentrado!Y$2:Y$199,Concentrado!$A$2:$A$199,"="&amp;$A6,Concentrado!$B$2:$B$199, "=Sinaloa")</f>
        <v>33</v>
      </c>
      <c r="Y6" s="10">
        <f>SUMIFS(Concentrado!Z$2:Z$199,Concentrado!$A$2:$A$199,"="&amp;$A6,Concentrado!$B$2:$B$199, "=Sinaloa")</f>
        <v>142119</v>
      </c>
    </row>
    <row r="7" spans="1:25" x14ac:dyDescent="0.25">
      <c r="A7" s="7">
        <v>2022</v>
      </c>
      <c r="B7" s="10">
        <f>SUMIFS(Concentrado!C$2:C$199,Concentrado!$A$2:$A$199,"="&amp;$A7,Concentrado!$B$2:$B$199, "=Sinaloa")</f>
        <v>7580</v>
      </c>
      <c r="C7" s="10">
        <f>SUMIFS(Concentrado!D$2:D$199,Concentrado!$A$2:$A$199,"="&amp;$A7,Concentrado!$B$2:$B$199, "=Sinaloa")</f>
        <v>14875</v>
      </c>
      <c r="D7" s="10">
        <f>SUMIFS(Concentrado!E$2:E$199,Concentrado!$A$2:$A$199,"="&amp;$A7,Concentrado!$B$2:$B$199, "=Sinaloa")</f>
        <v>8899</v>
      </c>
      <c r="E7" s="10">
        <f>SUMIFS(Concentrado!F$2:F$199,Concentrado!$A$2:$A$199,"="&amp;$A7,Concentrado!$B$2:$B$199, "=Sinaloa")</f>
        <v>7835</v>
      </c>
      <c r="F7" s="10">
        <f>SUMIFS(Concentrado!G$2:G$199,Concentrado!$A$2:$A$199,"="&amp;$A7,Concentrado!$B$2:$B$199, "=Sinaloa")</f>
        <v>15183</v>
      </c>
      <c r="G7" s="10">
        <f>SUMIFS(Concentrado!H$2:H$199,Concentrado!$A$2:$A$199,"="&amp;$A7,Concentrado!$B$2:$B$199, "=Sinaloa")</f>
        <v>16430</v>
      </c>
      <c r="H7" s="10">
        <f>SUMIFS(Concentrado!I$2:I$199,Concentrado!$A$2:$A$199,"="&amp;$A7,Concentrado!$B$2:$B$199, "=Sinaloa")</f>
        <v>13547</v>
      </c>
      <c r="I7" s="10">
        <f>SUMIFS(Concentrado!J$2:J$199,Concentrado!$A$2:$A$199,"="&amp;$A7,Concentrado!$B$2:$B$199, "=Sinaloa")</f>
        <v>9966</v>
      </c>
      <c r="J7" s="10">
        <f>SUMIFS(Concentrado!K$2:K$199,Concentrado!$A$2:$A$199,"="&amp;$A7,Concentrado!$B$2:$B$199, "=Sinaloa")</f>
        <v>7405</v>
      </c>
      <c r="K7" s="10">
        <f>SUMIFS(Concentrado!L$2:L$199,Concentrado!$A$2:$A$199,"="&amp;$A7,Concentrado!$B$2:$B$199, "=Sinaloa")</f>
        <v>6608</v>
      </c>
      <c r="L7" s="10">
        <f>SUMIFS(Concentrado!M$2:M$199,Concentrado!$A$2:$A$199,"="&amp;$A7,Concentrado!$B$2:$B$199, "=Sinaloa")</f>
        <v>6683</v>
      </c>
      <c r="M7" s="10">
        <f>SUMIFS(Concentrado!N$2:N$199,Concentrado!$A$2:$A$199,"="&amp;$A7,Concentrado!$B$2:$B$199, "=Sinaloa")</f>
        <v>6036</v>
      </c>
      <c r="N7" s="10">
        <f>SUMIFS(Concentrado!O$2:O$199,Concentrado!$A$2:$A$199,"="&amp;$A7,Concentrado!$B$2:$B$199, "=Sinaloa")</f>
        <v>5065</v>
      </c>
      <c r="O7" s="10">
        <f>SUMIFS(Concentrado!P$2:P$199,Concentrado!$A$2:$A$199,"="&amp;$A7,Concentrado!$B$2:$B$199, "=Sinaloa")</f>
        <v>4370</v>
      </c>
      <c r="P7" s="10">
        <f>SUMIFS(Concentrado!Q$2:Q$199,Concentrado!$A$2:$A$199,"="&amp;$A7,Concentrado!$B$2:$B$199, "=Sinaloa")</f>
        <v>3786</v>
      </c>
      <c r="Q7" s="10">
        <f>SUMIFS(Concentrado!R$2:R$199,Concentrado!$A$2:$A$199,"="&amp;$A7,Concentrado!$B$2:$B$199, "=Sinaloa")</f>
        <v>3525</v>
      </c>
      <c r="R7" s="10">
        <f>SUMIFS(Concentrado!S$2:S$199,Concentrado!$A$2:$A$199,"="&amp;$A7,Concentrado!$B$2:$B$199, "=Sinaloa")</f>
        <v>2928</v>
      </c>
      <c r="S7" s="10">
        <f>SUMIFS(Concentrado!T$2:T$199,Concentrado!$A$2:$A$199,"="&amp;$A7,Concentrado!$B$2:$B$199, "=Sinaloa")</f>
        <v>2203</v>
      </c>
      <c r="T7" s="10">
        <f>SUMIFS(Concentrado!U$2:U$199,Concentrado!$A$2:$A$199,"="&amp;$A7,Concentrado!$B$2:$B$199, "=Sinaloa")</f>
        <v>1308</v>
      </c>
      <c r="U7" s="10">
        <f>SUMIFS(Concentrado!V$2:V$199,Concentrado!$A$2:$A$199,"="&amp;$A7,Concentrado!$B$2:$B$199, "=Sinaloa")</f>
        <v>563</v>
      </c>
      <c r="V7" s="10">
        <f>SUMIFS(Concentrado!W$2:W$199,Concentrado!$A$2:$A$199,"="&amp;$A7,Concentrado!$B$2:$B$199, "=Sinaloa")</f>
        <v>119</v>
      </c>
      <c r="W7" s="10">
        <f>SUMIFS(Concentrado!X$2:X$199,Concentrado!$A$2:$A$199,"="&amp;$A7,Concentrado!$B$2:$B$199, "=Sinaloa")</f>
        <v>614</v>
      </c>
      <c r="X7" s="10">
        <f>SUMIFS(Concentrado!Y$2:Y$199,Concentrado!$A$2:$A$199,"="&amp;$A7,Concentrado!$B$2:$B$199, "=Sinaloa")</f>
        <v>282</v>
      </c>
      <c r="Y7" s="10">
        <f>SUMIFS(Concentrado!Z$2:Z$199,Concentrado!$A$2:$A$199,"="&amp;$A7,Concentrado!$B$2:$B$199, "=Sinaloa")</f>
        <v>145810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T7" sqref="T7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"=Sonora")</f>
        <v>18230</v>
      </c>
      <c r="C2" s="10">
        <f>SUMIFS(Concentrado!D$2:D$199,Concentrado!$A$2:$A$199,"="&amp;$A2,Concentrado!$B$2:$B$199, "=Sonora")</f>
        <v>33790</v>
      </c>
      <c r="D2" s="10">
        <f>SUMIFS(Concentrado!E$2:E$199,Concentrado!$A$2:$A$199,"="&amp;$A2,Concentrado!$B$2:$B$199, "=Sonora")</f>
        <v>22451</v>
      </c>
      <c r="E2" s="10">
        <f>SUMIFS(Concentrado!F$2:F$199,Concentrado!$A$2:$A$199,"="&amp;$A2,Concentrado!$B$2:$B$199, "=Sonora")</f>
        <v>16963</v>
      </c>
      <c r="F2" s="10">
        <f>SUMIFS(Concentrado!G$2:G$199,Concentrado!$A$2:$A$199,"="&amp;$A2,Concentrado!$B$2:$B$199, "=Sonora")</f>
        <v>41791</v>
      </c>
      <c r="G2" s="10">
        <f>SUMIFS(Concentrado!H$2:H$199,Concentrado!$A$2:$A$199,"="&amp;$A2,Concentrado!$B$2:$B$199, "=Sonora")</f>
        <v>37599</v>
      </c>
      <c r="H2" s="10">
        <f>SUMIFS(Concentrado!I$2:I$199,Concentrado!$A$2:$A$199,"="&amp;$A2,Concentrado!$B$2:$B$199, "=Sonora")</f>
        <v>25924</v>
      </c>
      <c r="I2" s="10">
        <f>SUMIFS(Concentrado!J$2:J$199,Concentrado!$A$2:$A$199,"="&amp;$A2,Concentrado!$B$2:$B$199, "=Sonora")</f>
        <v>19083</v>
      </c>
      <c r="J2" s="10">
        <f>SUMIFS(Concentrado!K$2:K$199,Concentrado!$A$2:$A$199,"="&amp;$A2,Concentrado!$B$2:$B$199, "=Sonora")</f>
        <v>16027</v>
      </c>
      <c r="K2" s="10">
        <f>SUMIFS(Concentrado!L$2:L$199,Concentrado!$A$2:$A$199,"="&amp;$A2,Concentrado!$B$2:$B$199, "=Sonora")</f>
        <v>15581</v>
      </c>
      <c r="L2" s="10">
        <f>SUMIFS(Concentrado!M$2:M$199,Concentrado!$A$2:$A$199,"="&amp;$A2,Concentrado!$B$2:$B$199, "=Sonora")</f>
        <v>13497</v>
      </c>
      <c r="M2" s="10">
        <f>SUMIFS(Concentrado!N$2:N$199,Concentrado!$A$2:$A$199,"="&amp;$A2,Concentrado!$B$2:$B$199, "=Sonora")</f>
        <v>12711</v>
      </c>
      <c r="N2" s="10">
        <f>SUMIFS(Concentrado!O$2:O$199,Concentrado!$A$2:$A$199,"="&amp;$A2,Concentrado!$B$2:$B$199, "=Sonora")</f>
        <v>10627</v>
      </c>
      <c r="O2" s="10">
        <f>SUMIFS(Concentrado!P$2:P$199,Concentrado!$A$2:$A$199,"="&amp;$A2,Concentrado!$B$2:$B$199, "=Sonora")</f>
        <v>8536</v>
      </c>
      <c r="P2" s="10">
        <f>SUMIFS(Concentrado!Q$2:Q$199,Concentrado!$A$2:$A$199,"="&amp;$A2,Concentrado!$B$2:$B$199, "=Sonora")</f>
        <v>6209</v>
      </c>
      <c r="Q2" s="10">
        <f>SUMIFS(Concentrado!R$2:R$199,Concentrado!$A$2:$A$199,"="&amp;$A2,Concentrado!$B$2:$B$199, "=Sonora")</f>
        <v>5190</v>
      </c>
      <c r="R2" s="10">
        <f>SUMIFS(Concentrado!S$2:S$199,Concentrado!$A$2:$A$199,"="&amp;$A2,Concentrado!$B$2:$B$199, "=Sonora")</f>
        <v>4264</v>
      </c>
      <c r="S2" s="10">
        <f>SUMIFS(Concentrado!T$2:T$199,Concentrado!$A$2:$A$199,"="&amp;$A2,Concentrado!$B$2:$B$199, "=Sonora")</f>
        <v>3097</v>
      </c>
      <c r="T2" s="10">
        <f>SUMIFS(Concentrado!U$2:U$199,Concentrado!$A$2:$A$199,"="&amp;$A2,Concentrado!$B$2:$B$199, "=Sonora")</f>
        <v>1698</v>
      </c>
      <c r="U2" s="10">
        <f>SUMIFS(Concentrado!V$2:V$199,Concentrado!$A$2:$A$199,"="&amp;$A2,Concentrado!$B$2:$B$199, "=Sonora")</f>
        <v>712</v>
      </c>
      <c r="V2" s="10">
        <f>SUMIFS(Concentrado!W$2:W$199,Concentrado!$A$2:$A$199,"="&amp;$A2,Concentrado!$B$2:$B$199, "=Sonora")</f>
        <v>245</v>
      </c>
      <c r="W2" s="10">
        <f>SUMIFS(Concentrado!X$2:X$199,Concentrado!$A$2:$A$199,"="&amp;$A2,Concentrado!$B$2:$B$199, "=Sonora")</f>
        <v>67</v>
      </c>
      <c r="X2" s="10">
        <f>SUMIFS(Concentrado!Y$2:Y$199,Concentrado!$A$2:$A$199,"="&amp;$A2,Concentrado!$B$2:$B$199, "=Sonora")</f>
        <v>48</v>
      </c>
      <c r="Y2" s="10">
        <f>SUMIFS(Concentrado!Z$2:Z$199,Concentrado!$A$2:$A$199,"="&amp;$A2,Concentrado!$B$2:$B$199, "=Sonora")</f>
        <v>314340</v>
      </c>
    </row>
    <row r="3" spans="1:25" x14ac:dyDescent="0.25">
      <c r="A3" s="7">
        <v>2018</v>
      </c>
      <c r="B3" s="10">
        <f>SUMIFS(Concentrado!C$2:C$199,Concentrado!$A$2:$A$199,"="&amp;$A3,Concentrado!$B$2:$B$199, "=Sonora")</f>
        <v>13486</v>
      </c>
      <c r="C3" s="10">
        <f>SUMIFS(Concentrado!D$2:D$199,Concentrado!$A$2:$A$199,"="&amp;$A3,Concentrado!$B$2:$B$199, "=Sonora")</f>
        <v>27621</v>
      </c>
      <c r="D3" s="10">
        <f>SUMIFS(Concentrado!E$2:E$199,Concentrado!$A$2:$A$199,"="&amp;$A3,Concentrado!$B$2:$B$199, "=Sonora")</f>
        <v>18782</v>
      </c>
      <c r="E3" s="10">
        <f>SUMIFS(Concentrado!F$2:F$199,Concentrado!$A$2:$A$199,"="&amp;$A3,Concentrado!$B$2:$B$199, "=Sonora")</f>
        <v>14152</v>
      </c>
      <c r="F3" s="10">
        <f>SUMIFS(Concentrado!G$2:G$199,Concentrado!$A$2:$A$199,"="&amp;$A3,Concentrado!$B$2:$B$199, "=Sonora")</f>
        <v>31931</v>
      </c>
      <c r="G3" s="10">
        <f>SUMIFS(Concentrado!H$2:H$199,Concentrado!$A$2:$A$199,"="&amp;$A3,Concentrado!$B$2:$B$199, "=Sonora")</f>
        <v>28541</v>
      </c>
      <c r="H3" s="10">
        <f>SUMIFS(Concentrado!I$2:I$199,Concentrado!$A$2:$A$199,"="&amp;$A3,Concentrado!$B$2:$B$199, "=Sonora")</f>
        <v>20551</v>
      </c>
      <c r="I3" s="10">
        <f>SUMIFS(Concentrado!J$2:J$199,Concentrado!$A$2:$A$199,"="&amp;$A3,Concentrado!$B$2:$B$199, "=Sonora")</f>
        <v>15327</v>
      </c>
      <c r="J3" s="10">
        <f>SUMIFS(Concentrado!K$2:K$199,Concentrado!$A$2:$A$199,"="&amp;$A3,Concentrado!$B$2:$B$199, "=Sonora")</f>
        <v>13342</v>
      </c>
      <c r="K3" s="10">
        <f>SUMIFS(Concentrado!L$2:L$199,Concentrado!$A$2:$A$199,"="&amp;$A3,Concentrado!$B$2:$B$199, "=Sonora")</f>
        <v>12726</v>
      </c>
      <c r="L3" s="10">
        <f>SUMIFS(Concentrado!M$2:M$199,Concentrado!$A$2:$A$199,"="&amp;$A3,Concentrado!$B$2:$B$199, "=Sonora")</f>
        <v>11834</v>
      </c>
      <c r="M3" s="10">
        <f>SUMIFS(Concentrado!N$2:N$199,Concentrado!$A$2:$A$199,"="&amp;$A3,Concentrado!$B$2:$B$199, "=Sonora")</f>
        <v>10809</v>
      </c>
      <c r="N3" s="10">
        <f>SUMIFS(Concentrado!O$2:O$199,Concentrado!$A$2:$A$199,"="&amp;$A3,Concentrado!$B$2:$B$199, "=Sonora")</f>
        <v>9308</v>
      </c>
      <c r="O3" s="10">
        <f>SUMIFS(Concentrado!P$2:P$199,Concentrado!$A$2:$A$199,"="&amp;$A3,Concentrado!$B$2:$B$199, "=Sonora")</f>
        <v>7604</v>
      </c>
      <c r="P3" s="10">
        <f>SUMIFS(Concentrado!Q$2:Q$199,Concentrado!$A$2:$A$199,"="&amp;$A3,Concentrado!$B$2:$B$199, "=Sonora")</f>
        <v>5595</v>
      </c>
      <c r="Q3" s="10">
        <f>SUMIFS(Concentrado!R$2:R$199,Concentrado!$A$2:$A$199,"="&amp;$A3,Concentrado!$B$2:$B$199, "=Sonora")</f>
        <v>4676</v>
      </c>
      <c r="R3" s="10">
        <f>SUMIFS(Concentrado!S$2:S$199,Concentrado!$A$2:$A$199,"="&amp;$A3,Concentrado!$B$2:$B$199, "=Sonora")</f>
        <v>3764</v>
      </c>
      <c r="S3" s="10">
        <f>SUMIFS(Concentrado!T$2:T$199,Concentrado!$A$2:$A$199,"="&amp;$A3,Concentrado!$B$2:$B$199, "=Sonora")</f>
        <v>2753</v>
      </c>
      <c r="T3" s="10">
        <f>SUMIFS(Concentrado!U$2:U$199,Concentrado!$A$2:$A$199,"="&amp;$A3,Concentrado!$B$2:$B$199, "=Sonora")</f>
        <v>1665</v>
      </c>
      <c r="U3" s="10">
        <f>SUMIFS(Concentrado!V$2:V$199,Concentrado!$A$2:$A$199,"="&amp;$A3,Concentrado!$B$2:$B$199, "=Sonora")</f>
        <v>616</v>
      </c>
      <c r="V3" s="10">
        <f>SUMIFS(Concentrado!W$2:W$199,Concentrado!$A$2:$A$199,"="&amp;$A3,Concentrado!$B$2:$B$199, "=Sonora")</f>
        <v>214</v>
      </c>
      <c r="W3" s="10">
        <f>SUMIFS(Concentrado!X$2:X$199,Concentrado!$A$2:$A$199,"="&amp;$A3,Concentrado!$B$2:$B$199, "=Sonora")</f>
        <v>117</v>
      </c>
      <c r="X3" s="10">
        <f>SUMIFS(Concentrado!Y$2:Y$199,Concentrado!$A$2:$A$199,"="&amp;$A3,Concentrado!$B$2:$B$199, "=Sonora")</f>
        <v>307</v>
      </c>
      <c r="Y3" s="10">
        <f>SUMIFS(Concentrado!Z$2:Z$199,Concentrado!$A$2:$A$199,"="&amp;$A3,Concentrado!$B$2:$B$199, "=Sonora")</f>
        <v>255721</v>
      </c>
    </row>
    <row r="4" spans="1:25" x14ac:dyDescent="0.25">
      <c r="A4" s="7">
        <v>2019</v>
      </c>
      <c r="B4" s="10">
        <f>SUMIFS(Concentrado!C$2:C$199,Concentrado!$A$2:$A$199,"="&amp;$A4,Concentrado!$B$2:$B$199, "=Sonora")</f>
        <v>13602</v>
      </c>
      <c r="C4" s="10">
        <f>SUMIFS(Concentrado!D$2:D$199,Concentrado!$A$2:$A$199,"="&amp;$A4,Concentrado!$B$2:$B$199, "=Sonora")</f>
        <v>26972</v>
      </c>
      <c r="D4" s="10">
        <f>SUMIFS(Concentrado!E$2:E$199,Concentrado!$A$2:$A$199,"="&amp;$A4,Concentrado!$B$2:$B$199, "=Sonora")</f>
        <v>18168</v>
      </c>
      <c r="E4" s="10">
        <f>SUMIFS(Concentrado!F$2:F$199,Concentrado!$A$2:$A$199,"="&amp;$A4,Concentrado!$B$2:$B$199, "=Sonora")</f>
        <v>14264</v>
      </c>
      <c r="F4" s="10">
        <f>SUMIFS(Concentrado!G$2:G$199,Concentrado!$A$2:$A$199,"="&amp;$A4,Concentrado!$B$2:$B$199, "=Sonora")</f>
        <v>29766</v>
      </c>
      <c r="G4" s="10">
        <f>SUMIFS(Concentrado!H$2:H$199,Concentrado!$A$2:$A$199,"="&amp;$A4,Concentrado!$B$2:$B$199, "=Sonora")</f>
        <v>26640</v>
      </c>
      <c r="H4" s="10">
        <f>SUMIFS(Concentrado!I$2:I$199,Concentrado!$A$2:$A$199,"="&amp;$A4,Concentrado!$B$2:$B$199, "=Sonora")</f>
        <v>20191</v>
      </c>
      <c r="I4" s="10">
        <f>SUMIFS(Concentrado!J$2:J$199,Concentrado!$A$2:$A$199,"="&amp;$A4,Concentrado!$B$2:$B$199, "=Sonora")</f>
        <v>15221</v>
      </c>
      <c r="J4" s="10">
        <f>SUMIFS(Concentrado!K$2:K$199,Concentrado!$A$2:$A$199,"="&amp;$A4,Concentrado!$B$2:$B$199, "=Sonora")</f>
        <v>12991</v>
      </c>
      <c r="K4" s="10">
        <f>SUMIFS(Concentrado!L$2:L$199,Concentrado!$A$2:$A$199,"="&amp;$A4,Concentrado!$B$2:$B$199, "=Sonora")</f>
        <v>12017</v>
      </c>
      <c r="L4" s="10">
        <f>SUMIFS(Concentrado!M$2:M$199,Concentrado!$A$2:$A$199,"="&amp;$A4,Concentrado!$B$2:$B$199, "=Sonora")</f>
        <v>11438</v>
      </c>
      <c r="M4" s="10">
        <f>SUMIFS(Concentrado!N$2:N$199,Concentrado!$A$2:$A$199,"="&amp;$A4,Concentrado!$B$2:$B$199, "=Sonora")</f>
        <v>10309</v>
      </c>
      <c r="N4" s="10">
        <f>SUMIFS(Concentrado!O$2:O$199,Concentrado!$A$2:$A$199,"="&amp;$A4,Concentrado!$B$2:$B$199, "=Sonora")</f>
        <v>9023</v>
      </c>
      <c r="O4" s="10">
        <f>SUMIFS(Concentrado!P$2:P$199,Concentrado!$A$2:$A$199,"="&amp;$A4,Concentrado!$B$2:$B$199, "=Sonora")</f>
        <v>7418</v>
      </c>
      <c r="P4" s="10">
        <f>SUMIFS(Concentrado!Q$2:Q$199,Concentrado!$A$2:$A$199,"="&amp;$A4,Concentrado!$B$2:$B$199, "=Sonora")</f>
        <v>5607</v>
      </c>
      <c r="Q4" s="10">
        <f>SUMIFS(Concentrado!R$2:R$199,Concentrado!$A$2:$A$199,"="&amp;$A4,Concentrado!$B$2:$B$199, "=Sonora")</f>
        <v>4622</v>
      </c>
      <c r="R4" s="10">
        <f>SUMIFS(Concentrado!S$2:S$199,Concentrado!$A$2:$A$199,"="&amp;$A4,Concentrado!$B$2:$B$199, "=Sonora")</f>
        <v>3729</v>
      </c>
      <c r="S4" s="10">
        <f>SUMIFS(Concentrado!T$2:T$199,Concentrado!$A$2:$A$199,"="&amp;$A4,Concentrado!$B$2:$B$199, "=Sonora")</f>
        <v>2630</v>
      </c>
      <c r="T4" s="10">
        <f>SUMIFS(Concentrado!U$2:U$199,Concentrado!$A$2:$A$199,"="&amp;$A4,Concentrado!$B$2:$B$199, "=Sonora")</f>
        <v>1544</v>
      </c>
      <c r="U4" s="10">
        <f>SUMIFS(Concentrado!V$2:V$199,Concentrado!$A$2:$A$199,"="&amp;$A4,Concentrado!$B$2:$B$199, "=Sonora")</f>
        <v>579</v>
      </c>
      <c r="V4" s="10">
        <f>SUMIFS(Concentrado!W$2:W$199,Concentrado!$A$2:$A$199,"="&amp;$A4,Concentrado!$B$2:$B$199, "=Sonora")</f>
        <v>209</v>
      </c>
      <c r="W4" s="10">
        <f>SUMIFS(Concentrado!X$2:X$199,Concentrado!$A$2:$A$199,"="&amp;$A4,Concentrado!$B$2:$B$199, "=Sonora")</f>
        <v>98</v>
      </c>
      <c r="X4" s="10">
        <f>SUMIFS(Concentrado!Y$2:Y$199,Concentrado!$A$2:$A$199,"="&amp;$A4,Concentrado!$B$2:$B$199, "=Sonora")</f>
        <v>80</v>
      </c>
      <c r="Y4" s="10">
        <f>SUMIFS(Concentrado!Z$2:Z$199,Concentrado!$A$2:$A$199,"="&amp;$A4,Concentrado!$B$2:$B$199, "=Sonora")</f>
        <v>247118</v>
      </c>
    </row>
    <row r="5" spans="1:25" x14ac:dyDescent="0.25">
      <c r="A5" s="7">
        <v>2020</v>
      </c>
      <c r="B5" s="10">
        <f>SUMIFS(Concentrado!C$2:C$199,Concentrado!$A$2:$A$199,"="&amp;$A5,Concentrado!$B$2:$B$199, "=Sonora")</f>
        <v>5927</v>
      </c>
      <c r="C5" s="10">
        <f>SUMIFS(Concentrado!D$2:D$199,Concentrado!$A$2:$A$199,"="&amp;$A5,Concentrado!$B$2:$B$199, "=Sonora")</f>
        <v>10575</v>
      </c>
      <c r="D5" s="10">
        <f>SUMIFS(Concentrado!E$2:E$199,Concentrado!$A$2:$A$199,"="&amp;$A5,Concentrado!$B$2:$B$199, "=Sonora")</f>
        <v>8449</v>
      </c>
      <c r="E5" s="10">
        <f>SUMIFS(Concentrado!F$2:F$199,Concentrado!$A$2:$A$199,"="&amp;$A5,Concentrado!$B$2:$B$199, "=Sonora")</f>
        <v>7077</v>
      </c>
      <c r="F5" s="10">
        <f>SUMIFS(Concentrado!G$2:G$199,Concentrado!$A$2:$A$199,"="&amp;$A5,Concentrado!$B$2:$B$199, "=Sonora")</f>
        <v>21200</v>
      </c>
      <c r="G5" s="10">
        <f>SUMIFS(Concentrado!H$2:H$199,Concentrado!$A$2:$A$199,"="&amp;$A5,Concentrado!$B$2:$B$199, "=Sonora")</f>
        <v>22112</v>
      </c>
      <c r="H5" s="10">
        <f>SUMIFS(Concentrado!I$2:I$199,Concentrado!$A$2:$A$199,"="&amp;$A5,Concentrado!$B$2:$B$199, "=Sonora")</f>
        <v>16151</v>
      </c>
      <c r="I5" s="10">
        <f>SUMIFS(Concentrado!J$2:J$199,Concentrado!$A$2:$A$199,"="&amp;$A5,Concentrado!$B$2:$B$199, "=Sonora")</f>
        <v>11287</v>
      </c>
      <c r="J5" s="10">
        <f>SUMIFS(Concentrado!K$2:K$199,Concentrado!$A$2:$A$199,"="&amp;$A5,Concentrado!$B$2:$B$199, "=Sonora")</f>
        <v>9147</v>
      </c>
      <c r="K5" s="10">
        <f>SUMIFS(Concentrado!L$2:L$199,Concentrado!$A$2:$A$199,"="&amp;$A5,Concentrado!$B$2:$B$199, "=Sonora")</f>
        <v>8359</v>
      </c>
      <c r="L5" s="10">
        <f>SUMIFS(Concentrado!M$2:M$199,Concentrado!$A$2:$A$199,"="&amp;$A5,Concentrado!$B$2:$B$199, "=Sonora")</f>
        <v>7923</v>
      </c>
      <c r="M5" s="10">
        <f>SUMIFS(Concentrado!N$2:N$199,Concentrado!$A$2:$A$199,"="&amp;$A5,Concentrado!$B$2:$B$199, "=Sonora")</f>
        <v>7064</v>
      </c>
      <c r="N5" s="10">
        <f>SUMIFS(Concentrado!O$2:O$199,Concentrado!$A$2:$A$199,"="&amp;$A5,Concentrado!$B$2:$B$199, "=Sonora")</f>
        <v>5884</v>
      </c>
      <c r="O5" s="10">
        <f>SUMIFS(Concentrado!P$2:P$199,Concentrado!$A$2:$A$199,"="&amp;$A5,Concentrado!$B$2:$B$199, "=Sonora")</f>
        <v>4946</v>
      </c>
      <c r="P5" s="10">
        <f>SUMIFS(Concentrado!Q$2:Q$199,Concentrado!$A$2:$A$199,"="&amp;$A5,Concentrado!$B$2:$B$199, "=Sonora")</f>
        <v>3857</v>
      </c>
      <c r="Q5" s="10">
        <f>SUMIFS(Concentrado!R$2:R$199,Concentrado!$A$2:$A$199,"="&amp;$A5,Concentrado!$B$2:$B$199, "=Sonora")</f>
        <v>3012</v>
      </c>
      <c r="R5" s="10">
        <f>SUMIFS(Concentrado!S$2:S$199,Concentrado!$A$2:$A$199,"="&amp;$A5,Concentrado!$B$2:$B$199, "=Sonora")</f>
        <v>2340</v>
      </c>
      <c r="S5" s="10">
        <f>SUMIFS(Concentrado!T$2:T$199,Concentrado!$A$2:$A$199,"="&amp;$A5,Concentrado!$B$2:$B$199, "=Sonora")</f>
        <v>1711</v>
      </c>
      <c r="T5" s="10">
        <f>SUMIFS(Concentrado!U$2:U$199,Concentrado!$A$2:$A$199,"="&amp;$A5,Concentrado!$B$2:$B$199, "=Sonora")</f>
        <v>897</v>
      </c>
      <c r="U5" s="10">
        <f>SUMIFS(Concentrado!V$2:V$199,Concentrado!$A$2:$A$199,"="&amp;$A5,Concentrado!$B$2:$B$199, "=Sonora")</f>
        <v>346</v>
      </c>
      <c r="V5" s="10">
        <f>SUMIFS(Concentrado!W$2:W$199,Concentrado!$A$2:$A$199,"="&amp;$A5,Concentrado!$B$2:$B$199, "=Sonora")</f>
        <v>154</v>
      </c>
      <c r="W5" s="10">
        <f>SUMIFS(Concentrado!X$2:X$199,Concentrado!$A$2:$A$199,"="&amp;$A5,Concentrado!$B$2:$B$199, "=Sonora")</f>
        <v>33</v>
      </c>
      <c r="X5" s="10">
        <f>SUMIFS(Concentrado!Y$2:Y$199,Concentrado!$A$2:$A$199,"="&amp;$A5,Concentrado!$B$2:$B$199, "=Sonora")</f>
        <v>34</v>
      </c>
      <c r="Y5" s="10">
        <f>SUMIFS(Concentrado!Z$2:Z$199,Concentrado!$A$2:$A$199,"="&amp;$A5,Concentrado!$B$2:$B$199, "=Sonora")</f>
        <v>158485</v>
      </c>
    </row>
    <row r="6" spans="1:25" x14ac:dyDescent="0.25">
      <c r="A6" s="7">
        <v>2021</v>
      </c>
      <c r="B6" s="10">
        <f>SUMIFS(Concentrado!C$2:C$199,Concentrado!$A$2:$A$199,"="&amp;$A6,Concentrado!$B$2:$B$199, "=Sonora")</f>
        <v>6965</v>
      </c>
      <c r="C6" s="10">
        <f>SUMIFS(Concentrado!D$2:D$199,Concentrado!$A$2:$A$199,"="&amp;$A6,Concentrado!$B$2:$B$199, "=Sonora")</f>
        <v>11117</v>
      </c>
      <c r="D6" s="10">
        <f>SUMIFS(Concentrado!E$2:E$199,Concentrado!$A$2:$A$199,"="&amp;$A6,Concentrado!$B$2:$B$199, "=Sonora")</f>
        <v>7513</v>
      </c>
      <c r="E6" s="10">
        <f>SUMIFS(Concentrado!F$2:F$199,Concentrado!$A$2:$A$199,"="&amp;$A6,Concentrado!$B$2:$B$199, "=Sonora")</f>
        <v>6768</v>
      </c>
      <c r="F6" s="10">
        <f>SUMIFS(Concentrado!G$2:G$199,Concentrado!$A$2:$A$199,"="&amp;$A6,Concentrado!$B$2:$B$199, "=Sonora")</f>
        <v>20353</v>
      </c>
      <c r="G6" s="10">
        <f>SUMIFS(Concentrado!H$2:H$199,Concentrado!$A$2:$A$199,"="&amp;$A6,Concentrado!$B$2:$B$199, "=Sonora")</f>
        <v>21763</v>
      </c>
      <c r="H6" s="10">
        <f>SUMIFS(Concentrado!I$2:I$199,Concentrado!$A$2:$A$199,"="&amp;$A6,Concentrado!$B$2:$B$199, "=Sonora")</f>
        <v>15497</v>
      </c>
      <c r="I6" s="10">
        <f>SUMIFS(Concentrado!J$2:J$199,Concentrado!$A$2:$A$199,"="&amp;$A6,Concentrado!$B$2:$B$199, "=Sonora")</f>
        <v>11133</v>
      </c>
      <c r="J6" s="10">
        <f>SUMIFS(Concentrado!K$2:K$199,Concentrado!$A$2:$A$199,"="&amp;$A6,Concentrado!$B$2:$B$199, "=Sonora")</f>
        <v>9141</v>
      </c>
      <c r="K6" s="10">
        <f>SUMIFS(Concentrado!L$2:L$199,Concentrado!$A$2:$A$199,"="&amp;$A6,Concentrado!$B$2:$B$199, "=Sonora")</f>
        <v>8153</v>
      </c>
      <c r="L6" s="10">
        <f>SUMIFS(Concentrado!M$2:M$199,Concentrado!$A$2:$A$199,"="&amp;$A6,Concentrado!$B$2:$B$199, "=Sonora")</f>
        <v>7795</v>
      </c>
      <c r="M6" s="10">
        <f>SUMIFS(Concentrado!N$2:N$199,Concentrado!$A$2:$A$199,"="&amp;$A6,Concentrado!$B$2:$B$199, "=Sonora")</f>
        <v>6882</v>
      </c>
      <c r="N6" s="10">
        <f>SUMIFS(Concentrado!O$2:O$199,Concentrado!$A$2:$A$199,"="&amp;$A6,Concentrado!$B$2:$B$199, "=Sonora")</f>
        <v>6157</v>
      </c>
      <c r="O6" s="10">
        <f>SUMIFS(Concentrado!P$2:P$199,Concentrado!$A$2:$A$199,"="&amp;$A6,Concentrado!$B$2:$B$199, "=Sonora")</f>
        <v>5112</v>
      </c>
      <c r="P6" s="10">
        <f>SUMIFS(Concentrado!Q$2:Q$199,Concentrado!$A$2:$A$199,"="&amp;$A6,Concentrado!$B$2:$B$199, "=Sonora")</f>
        <v>3874</v>
      </c>
      <c r="Q6" s="10">
        <f>SUMIFS(Concentrado!R$2:R$199,Concentrado!$A$2:$A$199,"="&amp;$A6,Concentrado!$B$2:$B$199, "=Sonora")</f>
        <v>2911</v>
      </c>
      <c r="R6" s="10">
        <f>SUMIFS(Concentrado!S$2:S$199,Concentrado!$A$2:$A$199,"="&amp;$A6,Concentrado!$B$2:$B$199, "=Sonora")</f>
        <v>2231</v>
      </c>
      <c r="S6" s="10">
        <f>SUMIFS(Concentrado!T$2:T$199,Concentrado!$A$2:$A$199,"="&amp;$A6,Concentrado!$B$2:$B$199, "=Sonora")</f>
        <v>1690</v>
      </c>
      <c r="T6" s="10">
        <f>SUMIFS(Concentrado!U$2:U$199,Concentrado!$A$2:$A$199,"="&amp;$A6,Concentrado!$B$2:$B$199, "=Sonora")</f>
        <v>816</v>
      </c>
      <c r="U6" s="10">
        <f>SUMIFS(Concentrado!V$2:V$199,Concentrado!$A$2:$A$199,"="&amp;$A6,Concentrado!$B$2:$B$199, "=Sonora")</f>
        <v>325</v>
      </c>
      <c r="V6" s="10">
        <f>SUMIFS(Concentrado!W$2:W$199,Concentrado!$A$2:$A$199,"="&amp;$A6,Concentrado!$B$2:$B$199, "=Sonora")</f>
        <v>97</v>
      </c>
      <c r="W6" s="10">
        <f>SUMIFS(Concentrado!X$2:X$199,Concentrado!$A$2:$A$199,"="&amp;$A6,Concentrado!$B$2:$B$199, "=Sonora")</f>
        <v>134</v>
      </c>
      <c r="X6" s="10">
        <f>SUMIFS(Concentrado!Y$2:Y$199,Concentrado!$A$2:$A$199,"="&amp;$A6,Concentrado!$B$2:$B$199, "=Sonora")</f>
        <v>168</v>
      </c>
      <c r="Y6" s="10">
        <f>SUMIFS(Concentrado!Z$2:Z$199,Concentrado!$A$2:$A$199,"="&amp;$A6,Concentrado!$B$2:$B$199, "=Sonora")</f>
        <v>156595</v>
      </c>
    </row>
    <row r="7" spans="1:25" x14ac:dyDescent="0.25">
      <c r="A7" s="7">
        <v>2022</v>
      </c>
      <c r="B7" s="10">
        <f>SUMIFS(Concentrado!C$2:C$199,Concentrado!$A$2:$A$199,"="&amp;$A7,Concentrado!$B$2:$B$199, "=Sonora")</f>
        <v>6573</v>
      </c>
      <c r="C7" s="10">
        <f>SUMIFS(Concentrado!D$2:D$199,Concentrado!$A$2:$A$199,"="&amp;$A7,Concentrado!$B$2:$B$199, "=Sonora")</f>
        <v>11910</v>
      </c>
      <c r="D7" s="10">
        <f>SUMIFS(Concentrado!E$2:E$199,Concentrado!$A$2:$A$199,"="&amp;$A7,Concentrado!$B$2:$B$199, "=Sonora")</f>
        <v>9250</v>
      </c>
      <c r="E7" s="10">
        <f>SUMIFS(Concentrado!F$2:F$199,Concentrado!$A$2:$A$199,"="&amp;$A7,Concentrado!$B$2:$B$199, "=Sonora")</f>
        <v>7982</v>
      </c>
      <c r="F7" s="10">
        <f>SUMIFS(Concentrado!G$2:G$199,Concentrado!$A$2:$A$199,"="&amp;$A7,Concentrado!$B$2:$B$199, "=Sonora")</f>
        <v>17998</v>
      </c>
      <c r="G7" s="10">
        <f>SUMIFS(Concentrado!H$2:H$199,Concentrado!$A$2:$A$199,"="&amp;$A7,Concentrado!$B$2:$B$199, "=Sonora")</f>
        <v>19575</v>
      </c>
      <c r="H7" s="10">
        <f>SUMIFS(Concentrado!I$2:I$199,Concentrado!$A$2:$A$199,"="&amp;$A7,Concentrado!$B$2:$B$199, "=Sonora")</f>
        <v>14538</v>
      </c>
      <c r="I7" s="10">
        <f>SUMIFS(Concentrado!J$2:J$199,Concentrado!$A$2:$A$199,"="&amp;$A7,Concentrado!$B$2:$B$199, "=Sonora")</f>
        <v>10995</v>
      </c>
      <c r="J7" s="10">
        <f>SUMIFS(Concentrado!K$2:K$199,Concentrado!$A$2:$A$199,"="&amp;$A7,Concentrado!$B$2:$B$199, "=Sonora")</f>
        <v>8729</v>
      </c>
      <c r="K7" s="10">
        <f>SUMIFS(Concentrado!L$2:L$199,Concentrado!$A$2:$A$199,"="&amp;$A7,Concentrado!$B$2:$B$199, "=Sonora")</f>
        <v>7980</v>
      </c>
      <c r="L7" s="10">
        <f>SUMIFS(Concentrado!M$2:M$199,Concentrado!$A$2:$A$199,"="&amp;$A7,Concentrado!$B$2:$B$199, "=Sonora")</f>
        <v>8191</v>
      </c>
      <c r="M7" s="10">
        <f>SUMIFS(Concentrado!N$2:N$199,Concentrado!$A$2:$A$199,"="&amp;$A7,Concentrado!$B$2:$B$199, "=Sonora")</f>
        <v>7087</v>
      </c>
      <c r="N7" s="10">
        <f>SUMIFS(Concentrado!O$2:O$199,Concentrado!$A$2:$A$199,"="&amp;$A7,Concentrado!$B$2:$B$199, "=Sonora")</f>
        <v>6073</v>
      </c>
      <c r="O7" s="10">
        <f>SUMIFS(Concentrado!P$2:P$199,Concentrado!$A$2:$A$199,"="&amp;$A7,Concentrado!$B$2:$B$199, "=Sonora")</f>
        <v>5456</v>
      </c>
      <c r="P7" s="10">
        <f>SUMIFS(Concentrado!Q$2:Q$199,Concentrado!$A$2:$A$199,"="&amp;$A7,Concentrado!$B$2:$B$199, "=Sonora")</f>
        <v>4321</v>
      </c>
      <c r="Q7" s="10">
        <f>SUMIFS(Concentrado!R$2:R$199,Concentrado!$A$2:$A$199,"="&amp;$A7,Concentrado!$B$2:$B$199, "=Sonora")</f>
        <v>3239</v>
      </c>
      <c r="R7" s="10">
        <f>SUMIFS(Concentrado!S$2:S$199,Concentrado!$A$2:$A$199,"="&amp;$A7,Concentrado!$B$2:$B$199, "=Sonora")</f>
        <v>2630</v>
      </c>
      <c r="S7" s="10">
        <f>SUMIFS(Concentrado!T$2:T$199,Concentrado!$A$2:$A$199,"="&amp;$A7,Concentrado!$B$2:$B$199, "=Sonora")</f>
        <v>1956</v>
      </c>
      <c r="T7" s="10">
        <f>SUMIFS(Concentrado!U$2:U$199,Concentrado!$A$2:$A$199,"="&amp;$A7,Concentrado!$B$2:$B$199, "=Sonora")</f>
        <v>1012</v>
      </c>
      <c r="U7" s="10">
        <f>SUMIFS(Concentrado!V$2:V$199,Concentrado!$A$2:$A$199,"="&amp;$A7,Concentrado!$B$2:$B$199, "=Sonora")</f>
        <v>395</v>
      </c>
      <c r="V7" s="10">
        <f>SUMIFS(Concentrado!W$2:W$199,Concentrado!$A$2:$A$199,"="&amp;$A7,Concentrado!$B$2:$B$199, "=Sonora")</f>
        <v>78</v>
      </c>
      <c r="W7" s="10">
        <f>SUMIFS(Concentrado!X$2:X$199,Concentrado!$A$2:$A$199,"="&amp;$A7,Concentrado!$B$2:$B$199, "=Sonora")</f>
        <v>101</v>
      </c>
      <c r="X7" s="10">
        <f>SUMIFS(Concentrado!Y$2:Y$199,Concentrado!$A$2:$A$199,"="&amp;$A7,Concentrado!$B$2:$B$199, "=Sonora")</f>
        <v>168</v>
      </c>
      <c r="Y7" s="10">
        <f>SUMIFS(Concentrado!Z$2:Z$199,Concentrado!$A$2:$A$199,"="&amp;$A7,Concentrado!$B$2:$B$199, "=Sonora")</f>
        <v>156237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"=Tabasco")</f>
        <v>9065</v>
      </c>
      <c r="C2" s="10">
        <f>SUMIFS(Concentrado!D$2:D$199,Concentrado!$A$2:$A$199,"="&amp;$A2,Concentrado!$B$2:$B$199, "=Tabasco")</f>
        <v>19514</v>
      </c>
      <c r="D2" s="10">
        <f>SUMIFS(Concentrado!E$2:E$199,Concentrado!$A$2:$A$199,"="&amp;$A2,Concentrado!$B$2:$B$199, "=Tabasco")</f>
        <v>12224</v>
      </c>
      <c r="E2" s="10">
        <f>SUMIFS(Concentrado!F$2:F$199,Concentrado!$A$2:$A$199,"="&amp;$A2,Concentrado!$B$2:$B$199, "=Tabasco")</f>
        <v>8908</v>
      </c>
      <c r="F2" s="10">
        <f>SUMIFS(Concentrado!G$2:G$199,Concentrado!$A$2:$A$199,"="&amp;$A2,Concentrado!$B$2:$B$199, "=Tabasco")</f>
        <v>23161</v>
      </c>
      <c r="G2" s="10">
        <f>SUMIFS(Concentrado!H$2:H$199,Concentrado!$A$2:$A$199,"="&amp;$A2,Concentrado!$B$2:$B$199, "=Tabasco")</f>
        <v>28402</v>
      </c>
      <c r="H2" s="10">
        <f>SUMIFS(Concentrado!I$2:I$199,Concentrado!$A$2:$A$199,"="&amp;$A2,Concentrado!$B$2:$B$199, "=Tabasco")</f>
        <v>21594</v>
      </c>
      <c r="I2" s="10">
        <f>SUMIFS(Concentrado!J$2:J$199,Concentrado!$A$2:$A$199,"="&amp;$A2,Concentrado!$B$2:$B$199, "=Tabasco")</f>
        <v>14659</v>
      </c>
      <c r="J2" s="10">
        <f>SUMIFS(Concentrado!K$2:K$199,Concentrado!$A$2:$A$199,"="&amp;$A2,Concentrado!$B$2:$B$199, "=Tabasco")</f>
        <v>10527</v>
      </c>
      <c r="K2" s="10">
        <f>SUMIFS(Concentrado!L$2:L$199,Concentrado!$A$2:$A$199,"="&amp;$A2,Concentrado!$B$2:$B$199, "=Tabasco")</f>
        <v>8207</v>
      </c>
      <c r="L2" s="10">
        <f>SUMIFS(Concentrado!M$2:M$199,Concentrado!$A$2:$A$199,"="&amp;$A2,Concentrado!$B$2:$B$199, "=Tabasco")</f>
        <v>7024</v>
      </c>
      <c r="M2" s="10">
        <f>SUMIFS(Concentrado!N$2:N$199,Concentrado!$A$2:$A$199,"="&amp;$A2,Concentrado!$B$2:$B$199, "=Tabasco")</f>
        <v>6443</v>
      </c>
      <c r="N2" s="10">
        <f>SUMIFS(Concentrado!O$2:O$199,Concentrado!$A$2:$A$199,"="&amp;$A2,Concentrado!$B$2:$B$199, "=Tabasco")</f>
        <v>5407</v>
      </c>
      <c r="O2" s="10">
        <f>SUMIFS(Concentrado!P$2:P$199,Concentrado!$A$2:$A$199,"="&amp;$A2,Concentrado!$B$2:$B$199, "=Tabasco")</f>
        <v>4390</v>
      </c>
      <c r="P2" s="10">
        <f>SUMIFS(Concentrado!Q$2:Q$199,Concentrado!$A$2:$A$199,"="&amp;$A2,Concentrado!$B$2:$B$199, "=Tabasco")</f>
        <v>3703</v>
      </c>
      <c r="Q2" s="10">
        <f>SUMIFS(Concentrado!R$2:R$199,Concentrado!$A$2:$A$199,"="&amp;$A2,Concentrado!$B$2:$B$199, "=Tabasco")</f>
        <v>2801</v>
      </c>
      <c r="R2" s="10">
        <f>SUMIFS(Concentrado!S$2:S$199,Concentrado!$A$2:$A$199,"="&amp;$A2,Concentrado!$B$2:$B$199, "=Tabasco")</f>
        <v>2498</v>
      </c>
      <c r="S2" s="10">
        <f>SUMIFS(Concentrado!T$2:T$199,Concentrado!$A$2:$A$199,"="&amp;$A2,Concentrado!$B$2:$B$199, "=Tabasco")</f>
        <v>1629</v>
      </c>
      <c r="T2" s="10">
        <f>SUMIFS(Concentrado!U$2:U$199,Concentrado!$A$2:$A$199,"="&amp;$A2,Concentrado!$B$2:$B$199, "=Tabasco")</f>
        <v>986</v>
      </c>
      <c r="U2" s="10">
        <f>SUMIFS(Concentrado!V$2:V$199,Concentrado!$A$2:$A$199,"="&amp;$A2,Concentrado!$B$2:$B$199, "=Tabasco")</f>
        <v>386</v>
      </c>
      <c r="V2" s="10">
        <f>SUMIFS(Concentrado!W$2:W$199,Concentrado!$A$2:$A$199,"="&amp;$A2,Concentrado!$B$2:$B$199, "=Tabasco")</f>
        <v>124</v>
      </c>
      <c r="W2" s="10">
        <f>SUMIFS(Concentrado!X$2:X$199,Concentrado!$A$2:$A$199,"="&amp;$A2,Concentrado!$B$2:$B$199, "=Tabasco")</f>
        <v>249</v>
      </c>
      <c r="X2" s="10">
        <f>SUMIFS(Concentrado!Y$2:Y$199,Concentrado!$A$2:$A$199,"="&amp;$A2,Concentrado!$B$2:$B$199, "=Tabasco")</f>
        <v>110</v>
      </c>
      <c r="Y2" s="10">
        <f>SUMIFS(Concentrado!Z$2:Z$199,Concentrado!$A$2:$A$199,"="&amp;$A2,Concentrado!$B$2:$B$199, "=Tabasco")</f>
        <v>192011</v>
      </c>
    </row>
    <row r="3" spans="1:25" x14ac:dyDescent="0.25">
      <c r="A3" s="7">
        <v>2018</v>
      </c>
      <c r="B3" s="10">
        <f>SUMIFS(Concentrado!C$2:C$199,Concentrado!$A$2:$A$199,"="&amp;$A3,Concentrado!$B$2:$B$199, "=Tabasco")</f>
        <v>9661</v>
      </c>
      <c r="C3" s="10">
        <f>SUMIFS(Concentrado!D$2:D$199,Concentrado!$A$2:$A$199,"="&amp;$A3,Concentrado!$B$2:$B$199, "=Tabasco")</f>
        <v>17853</v>
      </c>
      <c r="D3" s="10">
        <f>SUMIFS(Concentrado!E$2:E$199,Concentrado!$A$2:$A$199,"="&amp;$A3,Concentrado!$B$2:$B$199, "=Tabasco")</f>
        <v>12221</v>
      </c>
      <c r="E3" s="10">
        <f>SUMIFS(Concentrado!F$2:F$199,Concentrado!$A$2:$A$199,"="&amp;$A3,Concentrado!$B$2:$B$199, "=Tabasco")</f>
        <v>8866</v>
      </c>
      <c r="F3" s="10">
        <f>SUMIFS(Concentrado!G$2:G$199,Concentrado!$A$2:$A$199,"="&amp;$A3,Concentrado!$B$2:$B$199, "=Tabasco")</f>
        <v>19965</v>
      </c>
      <c r="G3" s="10">
        <f>SUMIFS(Concentrado!H$2:H$199,Concentrado!$A$2:$A$199,"="&amp;$A3,Concentrado!$B$2:$B$199, "=Tabasco")</f>
        <v>23565</v>
      </c>
      <c r="H3" s="10">
        <f>SUMIFS(Concentrado!I$2:I$199,Concentrado!$A$2:$A$199,"="&amp;$A3,Concentrado!$B$2:$B$199, "=Tabasco")</f>
        <v>19143</v>
      </c>
      <c r="I3" s="10">
        <f>SUMIFS(Concentrado!J$2:J$199,Concentrado!$A$2:$A$199,"="&amp;$A3,Concentrado!$B$2:$B$199, "=Tabasco")</f>
        <v>13430</v>
      </c>
      <c r="J3" s="10">
        <f>SUMIFS(Concentrado!K$2:K$199,Concentrado!$A$2:$A$199,"="&amp;$A3,Concentrado!$B$2:$B$199, "=Tabasco")</f>
        <v>10560</v>
      </c>
      <c r="K3" s="10">
        <f>SUMIFS(Concentrado!L$2:L$199,Concentrado!$A$2:$A$199,"="&amp;$A3,Concentrado!$B$2:$B$199, "=Tabasco")</f>
        <v>8456</v>
      </c>
      <c r="L3" s="10">
        <f>SUMIFS(Concentrado!M$2:M$199,Concentrado!$A$2:$A$199,"="&amp;$A3,Concentrado!$B$2:$B$199, "=Tabasco")</f>
        <v>7715</v>
      </c>
      <c r="M3" s="10">
        <f>SUMIFS(Concentrado!N$2:N$199,Concentrado!$A$2:$A$199,"="&amp;$A3,Concentrado!$B$2:$B$199, "=Tabasco")</f>
        <v>6771</v>
      </c>
      <c r="N3" s="10">
        <f>SUMIFS(Concentrado!O$2:O$199,Concentrado!$A$2:$A$199,"="&amp;$A3,Concentrado!$B$2:$B$199, "=Tabasco")</f>
        <v>6332</v>
      </c>
      <c r="O3" s="10">
        <f>SUMIFS(Concentrado!P$2:P$199,Concentrado!$A$2:$A$199,"="&amp;$A3,Concentrado!$B$2:$B$199, "=Tabasco")</f>
        <v>5206</v>
      </c>
      <c r="P3" s="10">
        <f>SUMIFS(Concentrado!Q$2:Q$199,Concentrado!$A$2:$A$199,"="&amp;$A3,Concentrado!$B$2:$B$199, "=Tabasco")</f>
        <v>4299</v>
      </c>
      <c r="Q3" s="10">
        <f>SUMIFS(Concentrado!R$2:R$199,Concentrado!$A$2:$A$199,"="&amp;$A3,Concentrado!$B$2:$B$199, "=Tabasco")</f>
        <v>3379</v>
      </c>
      <c r="R3" s="10">
        <f>SUMIFS(Concentrado!S$2:S$199,Concentrado!$A$2:$A$199,"="&amp;$A3,Concentrado!$B$2:$B$199, "=Tabasco")</f>
        <v>2853</v>
      </c>
      <c r="S3" s="10">
        <f>SUMIFS(Concentrado!T$2:T$199,Concentrado!$A$2:$A$199,"="&amp;$A3,Concentrado!$B$2:$B$199, "=Tabasco")</f>
        <v>1879</v>
      </c>
      <c r="T3" s="10">
        <f>SUMIFS(Concentrado!U$2:U$199,Concentrado!$A$2:$A$199,"="&amp;$A3,Concentrado!$B$2:$B$199, "=Tabasco")</f>
        <v>1106</v>
      </c>
      <c r="U3" s="10">
        <f>SUMIFS(Concentrado!V$2:V$199,Concentrado!$A$2:$A$199,"="&amp;$A3,Concentrado!$B$2:$B$199, "=Tabasco")</f>
        <v>411</v>
      </c>
      <c r="V3" s="10">
        <f>SUMIFS(Concentrado!W$2:W$199,Concentrado!$A$2:$A$199,"="&amp;$A3,Concentrado!$B$2:$B$199, "=Tabasco")</f>
        <v>155</v>
      </c>
      <c r="W3" s="10">
        <f>SUMIFS(Concentrado!X$2:X$199,Concentrado!$A$2:$A$199,"="&amp;$A3,Concentrado!$B$2:$B$199, "=Tabasco")</f>
        <v>517</v>
      </c>
      <c r="X3" s="10">
        <f>SUMIFS(Concentrado!Y$2:Y$199,Concentrado!$A$2:$A$199,"="&amp;$A3,Concentrado!$B$2:$B$199, "=Tabasco")</f>
        <v>44</v>
      </c>
      <c r="Y3" s="10">
        <f>SUMIFS(Concentrado!Z$2:Z$199,Concentrado!$A$2:$A$199,"="&amp;$A3,Concentrado!$B$2:$B$199, "=Tabasco")</f>
        <v>184387</v>
      </c>
    </row>
    <row r="4" spans="1:25" x14ac:dyDescent="0.25">
      <c r="A4" s="7">
        <v>2019</v>
      </c>
      <c r="B4" s="10">
        <f>SUMIFS(Concentrado!C$2:C$199,Concentrado!$A$2:$A$199,"="&amp;$A4,Concentrado!$B$2:$B$199, "=Tabasco")</f>
        <v>12417</v>
      </c>
      <c r="C4" s="10">
        <f>SUMIFS(Concentrado!D$2:D$199,Concentrado!$A$2:$A$199,"="&amp;$A4,Concentrado!$B$2:$B$199, "=Tabasco")</f>
        <v>23661</v>
      </c>
      <c r="D4" s="10">
        <f>SUMIFS(Concentrado!E$2:E$199,Concentrado!$A$2:$A$199,"="&amp;$A4,Concentrado!$B$2:$B$199, "=Tabasco")</f>
        <v>17212</v>
      </c>
      <c r="E4" s="10">
        <f>SUMIFS(Concentrado!F$2:F$199,Concentrado!$A$2:$A$199,"="&amp;$A4,Concentrado!$B$2:$B$199, "=Tabasco")</f>
        <v>13429</v>
      </c>
      <c r="F4" s="10">
        <f>SUMIFS(Concentrado!G$2:G$199,Concentrado!$A$2:$A$199,"="&amp;$A4,Concentrado!$B$2:$B$199, "=Tabasco")</f>
        <v>31623</v>
      </c>
      <c r="G4" s="10">
        <f>SUMIFS(Concentrado!H$2:H$199,Concentrado!$A$2:$A$199,"="&amp;$A4,Concentrado!$B$2:$B$199, "=Tabasco")</f>
        <v>37123</v>
      </c>
      <c r="H4" s="10">
        <f>SUMIFS(Concentrado!I$2:I$199,Concentrado!$A$2:$A$199,"="&amp;$A4,Concentrado!$B$2:$B$199, "=Tabasco")</f>
        <v>30925</v>
      </c>
      <c r="I4" s="10">
        <f>SUMIFS(Concentrado!J$2:J$199,Concentrado!$A$2:$A$199,"="&amp;$A4,Concentrado!$B$2:$B$199, "=Tabasco")</f>
        <v>22851</v>
      </c>
      <c r="J4" s="10">
        <f>SUMIFS(Concentrado!K$2:K$199,Concentrado!$A$2:$A$199,"="&amp;$A4,Concentrado!$B$2:$B$199, "=Tabasco")</f>
        <v>17678</v>
      </c>
      <c r="K4" s="10">
        <f>SUMIFS(Concentrado!L$2:L$199,Concentrado!$A$2:$A$199,"="&amp;$A4,Concentrado!$B$2:$B$199, "=Tabasco")</f>
        <v>13917</v>
      </c>
      <c r="L4" s="10">
        <f>SUMIFS(Concentrado!M$2:M$199,Concentrado!$A$2:$A$199,"="&amp;$A4,Concentrado!$B$2:$B$199, "=Tabasco")</f>
        <v>12318</v>
      </c>
      <c r="M4" s="10">
        <f>SUMIFS(Concentrado!N$2:N$199,Concentrado!$A$2:$A$199,"="&amp;$A4,Concentrado!$B$2:$B$199, "=Tabasco")</f>
        <v>10788</v>
      </c>
      <c r="N4" s="10">
        <f>SUMIFS(Concentrado!O$2:O$199,Concentrado!$A$2:$A$199,"="&amp;$A4,Concentrado!$B$2:$B$199, "=Tabasco")</f>
        <v>9822</v>
      </c>
      <c r="O4" s="10">
        <f>SUMIFS(Concentrado!P$2:P$199,Concentrado!$A$2:$A$199,"="&amp;$A4,Concentrado!$B$2:$B$199, "=Tabasco")</f>
        <v>8753</v>
      </c>
      <c r="P4" s="10">
        <f>SUMIFS(Concentrado!Q$2:Q$199,Concentrado!$A$2:$A$199,"="&amp;$A4,Concentrado!$B$2:$B$199, "=Tabasco")</f>
        <v>7051</v>
      </c>
      <c r="Q4" s="10">
        <f>SUMIFS(Concentrado!R$2:R$199,Concentrado!$A$2:$A$199,"="&amp;$A4,Concentrado!$B$2:$B$199, "=Tabasco")</f>
        <v>5417</v>
      </c>
      <c r="R4" s="10">
        <f>SUMIFS(Concentrado!S$2:S$199,Concentrado!$A$2:$A$199,"="&amp;$A4,Concentrado!$B$2:$B$199, "=Tabasco")</f>
        <v>4330</v>
      </c>
      <c r="S4" s="10">
        <f>SUMIFS(Concentrado!T$2:T$199,Concentrado!$A$2:$A$199,"="&amp;$A4,Concentrado!$B$2:$B$199, "=Tabasco")</f>
        <v>3013</v>
      </c>
      <c r="T4" s="10">
        <f>SUMIFS(Concentrado!U$2:U$199,Concentrado!$A$2:$A$199,"="&amp;$A4,Concentrado!$B$2:$B$199, "=Tabasco")</f>
        <v>1809</v>
      </c>
      <c r="U4" s="10">
        <f>SUMIFS(Concentrado!V$2:V$199,Concentrado!$A$2:$A$199,"="&amp;$A4,Concentrado!$B$2:$B$199, "=Tabasco")</f>
        <v>737</v>
      </c>
      <c r="V4" s="10">
        <f>SUMIFS(Concentrado!W$2:W$199,Concentrado!$A$2:$A$199,"="&amp;$A4,Concentrado!$B$2:$B$199, "=Tabasco")</f>
        <v>215</v>
      </c>
      <c r="W4" s="10">
        <f>SUMIFS(Concentrado!X$2:X$199,Concentrado!$A$2:$A$199,"="&amp;$A4,Concentrado!$B$2:$B$199, "=Tabasco")</f>
        <v>707</v>
      </c>
      <c r="X4" s="10">
        <f>SUMIFS(Concentrado!Y$2:Y$199,Concentrado!$A$2:$A$199,"="&amp;$A4,Concentrado!$B$2:$B$199, "=Tabasco")</f>
        <v>624</v>
      </c>
      <c r="Y4" s="10">
        <f>SUMIFS(Concentrado!Z$2:Z$199,Concentrado!$A$2:$A$199,"="&amp;$A4,Concentrado!$B$2:$B$199, "=Tabasco")</f>
        <v>286420</v>
      </c>
    </row>
    <row r="5" spans="1:25" x14ac:dyDescent="0.25">
      <c r="A5" s="7">
        <v>2020</v>
      </c>
      <c r="B5" s="10">
        <f>SUMIFS(Concentrado!C$2:C$199,Concentrado!$A$2:$A$199,"="&amp;$A5,Concentrado!$B$2:$B$199, "=Tabasco")</f>
        <v>5832</v>
      </c>
      <c r="C5" s="10">
        <f>SUMIFS(Concentrado!D$2:D$199,Concentrado!$A$2:$A$199,"="&amp;$A5,Concentrado!$B$2:$B$199, "=Tabasco")</f>
        <v>9199</v>
      </c>
      <c r="D5" s="10">
        <f>SUMIFS(Concentrado!E$2:E$199,Concentrado!$A$2:$A$199,"="&amp;$A5,Concentrado!$B$2:$B$199, "=Tabasco")</f>
        <v>7399</v>
      </c>
      <c r="E5" s="10">
        <f>SUMIFS(Concentrado!F$2:F$199,Concentrado!$A$2:$A$199,"="&amp;$A5,Concentrado!$B$2:$B$199, "=Tabasco")</f>
        <v>6880</v>
      </c>
      <c r="F5" s="10">
        <f>SUMIFS(Concentrado!G$2:G$199,Concentrado!$A$2:$A$199,"="&amp;$A5,Concentrado!$B$2:$B$199, "=Tabasco")</f>
        <v>23057</v>
      </c>
      <c r="G5" s="10">
        <f>SUMIFS(Concentrado!H$2:H$199,Concentrado!$A$2:$A$199,"="&amp;$A5,Concentrado!$B$2:$B$199, "=Tabasco")</f>
        <v>29023</v>
      </c>
      <c r="H5" s="10">
        <f>SUMIFS(Concentrado!I$2:I$199,Concentrado!$A$2:$A$199,"="&amp;$A5,Concentrado!$B$2:$B$199, "=Tabasco")</f>
        <v>23682</v>
      </c>
      <c r="I5" s="10">
        <f>SUMIFS(Concentrado!J$2:J$199,Concentrado!$A$2:$A$199,"="&amp;$A5,Concentrado!$B$2:$B$199, "=Tabasco")</f>
        <v>17189</v>
      </c>
      <c r="J5" s="10">
        <f>SUMIFS(Concentrado!K$2:K$199,Concentrado!$A$2:$A$199,"="&amp;$A5,Concentrado!$B$2:$B$199, "=Tabasco")</f>
        <v>12734</v>
      </c>
      <c r="K5" s="10">
        <f>SUMIFS(Concentrado!L$2:L$199,Concentrado!$A$2:$A$199,"="&amp;$A5,Concentrado!$B$2:$B$199, "=Tabasco")</f>
        <v>9568</v>
      </c>
      <c r="L5" s="10">
        <f>SUMIFS(Concentrado!M$2:M$199,Concentrado!$A$2:$A$199,"="&amp;$A5,Concentrado!$B$2:$B$199, "=Tabasco")</f>
        <v>8613</v>
      </c>
      <c r="M5" s="10">
        <f>SUMIFS(Concentrado!N$2:N$199,Concentrado!$A$2:$A$199,"="&amp;$A5,Concentrado!$B$2:$B$199, "=Tabasco")</f>
        <v>7344</v>
      </c>
      <c r="N5" s="10">
        <f>SUMIFS(Concentrado!O$2:O$199,Concentrado!$A$2:$A$199,"="&amp;$A5,Concentrado!$B$2:$B$199, "=Tabasco")</f>
        <v>6612</v>
      </c>
      <c r="O5" s="10">
        <f>SUMIFS(Concentrado!P$2:P$199,Concentrado!$A$2:$A$199,"="&amp;$A5,Concentrado!$B$2:$B$199, "=Tabasco")</f>
        <v>5503</v>
      </c>
      <c r="P5" s="10">
        <f>SUMIFS(Concentrado!Q$2:Q$199,Concentrado!$A$2:$A$199,"="&amp;$A5,Concentrado!$B$2:$B$199, "=Tabasco")</f>
        <v>4443</v>
      </c>
      <c r="Q5" s="10">
        <f>SUMIFS(Concentrado!R$2:R$199,Concentrado!$A$2:$A$199,"="&amp;$A5,Concentrado!$B$2:$B$199, "=Tabasco")</f>
        <v>3236</v>
      </c>
      <c r="R5" s="10">
        <f>SUMIFS(Concentrado!S$2:S$199,Concentrado!$A$2:$A$199,"="&amp;$A5,Concentrado!$B$2:$B$199, "=Tabasco")</f>
        <v>2340</v>
      </c>
      <c r="S5" s="10">
        <f>SUMIFS(Concentrado!T$2:T$199,Concentrado!$A$2:$A$199,"="&amp;$A5,Concentrado!$B$2:$B$199, "=Tabasco")</f>
        <v>1721</v>
      </c>
      <c r="T5" s="10">
        <f>SUMIFS(Concentrado!U$2:U$199,Concentrado!$A$2:$A$199,"="&amp;$A5,Concentrado!$B$2:$B$199, "=Tabasco")</f>
        <v>946</v>
      </c>
      <c r="U5" s="10">
        <f>SUMIFS(Concentrado!V$2:V$199,Concentrado!$A$2:$A$199,"="&amp;$A5,Concentrado!$B$2:$B$199, "=Tabasco")</f>
        <v>358</v>
      </c>
      <c r="V5" s="10">
        <f>SUMIFS(Concentrado!W$2:W$199,Concentrado!$A$2:$A$199,"="&amp;$A5,Concentrado!$B$2:$B$199, "=Tabasco")</f>
        <v>110</v>
      </c>
      <c r="W5" s="10">
        <f>SUMIFS(Concentrado!X$2:X$199,Concentrado!$A$2:$A$199,"="&amp;$A5,Concentrado!$B$2:$B$199, "=Tabasco")</f>
        <v>111</v>
      </c>
      <c r="X5" s="10">
        <f>SUMIFS(Concentrado!Y$2:Y$199,Concentrado!$A$2:$A$199,"="&amp;$A5,Concentrado!$B$2:$B$199, "=Tabasco")</f>
        <v>31</v>
      </c>
      <c r="Y5" s="10">
        <f>SUMIFS(Concentrado!Z$2:Z$199,Concentrado!$A$2:$A$199,"="&amp;$A5,Concentrado!$B$2:$B$199, "=Tabasco")</f>
        <v>185931</v>
      </c>
    </row>
    <row r="6" spans="1:25" x14ac:dyDescent="0.25">
      <c r="A6" s="7">
        <v>2021</v>
      </c>
      <c r="B6" s="10">
        <f>SUMIFS(Concentrado!C$2:C$199,Concentrado!$A$2:$A$199,"="&amp;$A6,Concentrado!$B$2:$B$199, "=Tabasco")</f>
        <v>7504</v>
      </c>
      <c r="C6" s="10">
        <f>SUMIFS(Concentrado!D$2:D$199,Concentrado!$A$2:$A$199,"="&amp;$A6,Concentrado!$B$2:$B$199, "=Tabasco")</f>
        <v>11848</v>
      </c>
      <c r="D6" s="10">
        <f>SUMIFS(Concentrado!E$2:E$199,Concentrado!$A$2:$A$199,"="&amp;$A6,Concentrado!$B$2:$B$199, "=Tabasco")</f>
        <v>9294</v>
      </c>
      <c r="E6" s="10">
        <f>SUMIFS(Concentrado!F$2:F$199,Concentrado!$A$2:$A$199,"="&amp;$A6,Concentrado!$B$2:$B$199, "=Tabasco")</f>
        <v>9097</v>
      </c>
      <c r="F6" s="10">
        <f>SUMIFS(Concentrado!G$2:G$199,Concentrado!$A$2:$A$199,"="&amp;$A6,Concentrado!$B$2:$B$199, "=Tabasco")</f>
        <v>30651</v>
      </c>
      <c r="G6" s="10">
        <f>SUMIFS(Concentrado!H$2:H$199,Concentrado!$A$2:$A$199,"="&amp;$A6,Concentrado!$B$2:$B$199, "=Tabasco")</f>
        <v>39103</v>
      </c>
      <c r="H6" s="10">
        <f>SUMIFS(Concentrado!I$2:I$199,Concentrado!$A$2:$A$199,"="&amp;$A6,Concentrado!$B$2:$B$199, "=Tabasco")</f>
        <v>32246</v>
      </c>
      <c r="I6" s="10">
        <f>SUMIFS(Concentrado!J$2:J$199,Concentrado!$A$2:$A$199,"="&amp;$A6,Concentrado!$B$2:$B$199, "=Tabasco")</f>
        <v>24678</v>
      </c>
      <c r="J6" s="10">
        <f>SUMIFS(Concentrado!K$2:K$199,Concentrado!$A$2:$A$199,"="&amp;$A6,Concentrado!$B$2:$B$199, "=Tabasco")</f>
        <v>18284</v>
      </c>
      <c r="K6" s="10">
        <f>SUMIFS(Concentrado!L$2:L$199,Concentrado!$A$2:$A$199,"="&amp;$A6,Concentrado!$B$2:$B$199, "=Tabasco")</f>
        <v>14603</v>
      </c>
      <c r="L6" s="10">
        <f>SUMIFS(Concentrado!M$2:M$199,Concentrado!$A$2:$A$199,"="&amp;$A6,Concentrado!$B$2:$B$199, "=Tabasco")</f>
        <v>13094</v>
      </c>
      <c r="M6" s="10">
        <f>SUMIFS(Concentrado!N$2:N$199,Concentrado!$A$2:$A$199,"="&amp;$A6,Concentrado!$B$2:$B$199, "=Tabasco")</f>
        <v>11002</v>
      </c>
      <c r="N6" s="10">
        <f>SUMIFS(Concentrado!O$2:O$199,Concentrado!$A$2:$A$199,"="&amp;$A6,Concentrado!$B$2:$B$199, "=Tabasco")</f>
        <v>9563</v>
      </c>
      <c r="O6" s="10">
        <f>SUMIFS(Concentrado!P$2:P$199,Concentrado!$A$2:$A$199,"="&amp;$A6,Concentrado!$B$2:$B$199, "=Tabasco")</f>
        <v>7853</v>
      </c>
      <c r="P6" s="10">
        <f>SUMIFS(Concentrado!Q$2:Q$199,Concentrado!$A$2:$A$199,"="&amp;$A6,Concentrado!$B$2:$B$199, "=Tabasco")</f>
        <v>6446</v>
      </c>
      <c r="Q6" s="10">
        <f>SUMIFS(Concentrado!R$2:R$199,Concentrado!$A$2:$A$199,"="&amp;$A6,Concentrado!$B$2:$B$199, "=Tabasco")</f>
        <v>4618</v>
      </c>
      <c r="R6" s="10">
        <f>SUMIFS(Concentrado!S$2:S$199,Concentrado!$A$2:$A$199,"="&amp;$A6,Concentrado!$B$2:$B$199, "=Tabasco")</f>
        <v>3236</v>
      </c>
      <c r="S6" s="10">
        <f>SUMIFS(Concentrado!T$2:T$199,Concentrado!$A$2:$A$199,"="&amp;$A6,Concentrado!$B$2:$B$199, "=Tabasco")</f>
        <v>2274</v>
      </c>
      <c r="T6" s="10">
        <f>SUMIFS(Concentrado!U$2:U$199,Concentrado!$A$2:$A$199,"="&amp;$A6,Concentrado!$B$2:$B$199, "=Tabasco")</f>
        <v>1338</v>
      </c>
      <c r="U6" s="10">
        <f>SUMIFS(Concentrado!V$2:V$199,Concentrado!$A$2:$A$199,"="&amp;$A6,Concentrado!$B$2:$B$199, "=Tabasco")</f>
        <v>426</v>
      </c>
      <c r="V6" s="10">
        <f>SUMIFS(Concentrado!W$2:W$199,Concentrado!$A$2:$A$199,"="&amp;$A6,Concentrado!$B$2:$B$199, "=Tabasco")</f>
        <v>110</v>
      </c>
      <c r="W6" s="10">
        <f>SUMIFS(Concentrado!X$2:X$199,Concentrado!$A$2:$A$199,"="&amp;$A6,Concentrado!$B$2:$B$199, "=Tabasco")</f>
        <v>224</v>
      </c>
      <c r="X6" s="10">
        <f>SUMIFS(Concentrado!Y$2:Y$199,Concentrado!$A$2:$A$199,"="&amp;$A6,Concentrado!$B$2:$B$199, "=Tabasco")</f>
        <v>581</v>
      </c>
      <c r="Y6" s="10">
        <f>SUMIFS(Concentrado!Z$2:Z$199,Concentrado!$A$2:$A$199,"="&amp;$A6,Concentrado!$B$2:$B$199, "=Tabasco")</f>
        <v>258073</v>
      </c>
    </row>
    <row r="7" spans="1:25" x14ac:dyDescent="0.25">
      <c r="A7" s="7">
        <v>2022</v>
      </c>
      <c r="B7" s="10">
        <f>SUMIFS(Concentrado!C$2:C$199,Concentrado!$A$2:$A$199,"="&amp;$A7,Concentrado!$B$2:$B$199, "=Tabasco")</f>
        <v>10477</v>
      </c>
      <c r="C7" s="10">
        <f>SUMIFS(Concentrado!D$2:D$199,Concentrado!$A$2:$A$199,"="&amp;$A7,Concentrado!$B$2:$B$199, "=Tabasco")</f>
        <v>19743</v>
      </c>
      <c r="D7" s="10">
        <f>SUMIFS(Concentrado!E$2:E$199,Concentrado!$A$2:$A$199,"="&amp;$A7,Concentrado!$B$2:$B$199, "=Tabasco")</f>
        <v>14891</v>
      </c>
      <c r="E7" s="10">
        <f>SUMIFS(Concentrado!F$2:F$199,Concentrado!$A$2:$A$199,"="&amp;$A7,Concentrado!$B$2:$B$199, "=Tabasco")</f>
        <v>11988</v>
      </c>
      <c r="F7" s="10">
        <f>SUMIFS(Concentrado!G$2:G$199,Concentrado!$A$2:$A$199,"="&amp;$A7,Concentrado!$B$2:$B$199, "=Tabasco")</f>
        <v>31273</v>
      </c>
      <c r="G7" s="10">
        <f>SUMIFS(Concentrado!H$2:H$199,Concentrado!$A$2:$A$199,"="&amp;$A7,Concentrado!$B$2:$B$199, "=Tabasco")</f>
        <v>38007</v>
      </c>
      <c r="H7" s="10">
        <f>SUMIFS(Concentrado!I$2:I$199,Concentrado!$A$2:$A$199,"="&amp;$A7,Concentrado!$B$2:$B$199, "=Tabasco")</f>
        <v>30860</v>
      </c>
      <c r="I7" s="10">
        <f>SUMIFS(Concentrado!J$2:J$199,Concentrado!$A$2:$A$199,"="&amp;$A7,Concentrado!$B$2:$B$199, "=Tabasco")</f>
        <v>24141</v>
      </c>
      <c r="J7" s="10">
        <f>SUMIFS(Concentrado!K$2:K$199,Concentrado!$A$2:$A$199,"="&amp;$A7,Concentrado!$B$2:$B$199, "=Tabasco")</f>
        <v>18823</v>
      </c>
      <c r="K7" s="10">
        <f>SUMIFS(Concentrado!L$2:L$199,Concentrado!$A$2:$A$199,"="&amp;$A7,Concentrado!$B$2:$B$199, "=Tabasco")</f>
        <v>15558</v>
      </c>
      <c r="L7" s="10">
        <f>SUMIFS(Concentrado!M$2:M$199,Concentrado!$A$2:$A$199,"="&amp;$A7,Concentrado!$B$2:$B$199, "=Tabasco")</f>
        <v>14446</v>
      </c>
      <c r="M7" s="10">
        <f>SUMIFS(Concentrado!N$2:N$199,Concentrado!$A$2:$A$199,"="&amp;$A7,Concentrado!$B$2:$B$199, "=Tabasco")</f>
        <v>12394</v>
      </c>
      <c r="N7" s="10">
        <f>SUMIFS(Concentrado!O$2:O$199,Concentrado!$A$2:$A$199,"="&amp;$A7,Concentrado!$B$2:$B$199, "=Tabasco")</f>
        <v>11162</v>
      </c>
      <c r="O7" s="10">
        <f>SUMIFS(Concentrado!P$2:P$199,Concentrado!$A$2:$A$199,"="&amp;$A7,Concentrado!$B$2:$B$199, "=Tabasco")</f>
        <v>9738</v>
      </c>
      <c r="P7" s="10">
        <f>SUMIFS(Concentrado!Q$2:Q$199,Concentrado!$A$2:$A$199,"="&amp;$A7,Concentrado!$B$2:$B$199, "=Tabasco")</f>
        <v>7968</v>
      </c>
      <c r="Q7" s="10">
        <f>SUMIFS(Concentrado!R$2:R$199,Concentrado!$A$2:$A$199,"="&amp;$A7,Concentrado!$B$2:$B$199, "=Tabasco")</f>
        <v>5860</v>
      </c>
      <c r="R7" s="10">
        <f>SUMIFS(Concentrado!S$2:S$199,Concentrado!$A$2:$A$199,"="&amp;$A7,Concentrado!$B$2:$B$199, "=Tabasco")</f>
        <v>4197</v>
      </c>
      <c r="S7" s="10">
        <f>SUMIFS(Concentrado!T$2:T$199,Concentrado!$A$2:$A$199,"="&amp;$A7,Concentrado!$B$2:$B$199, "=Tabasco")</f>
        <v>2910</v>
      </c>
      <c r="T7" s="10">
        <f>SUMIFS(Concentrado!U$2:U$199,Concentrado!$A$2:$A$199,"="&amp;$A7,Concentrado!$B$2:$B$199, "=Tabasco")</f>
        <v>1671</v>
      </c>
      <c r="U7" s="10">
        <f>SUMIFS(Concentrado!V$2:V$199,Concentrado!$A$2:$A$199,"="&amp;$A7,Concentrado!$B$2:$B$199, "=Tabasco")</f>
        <v>656</v>
      </c>
      <c r="V7" s="10">
        <f>SUMIFS(Concentrado!W$2:W$199,Concentrado!$A$2:$A$199,"="&amp;$A7,Concentrado!$B$2:$B$199, "=Tabasco")</f>
        <v>165</v>
      </c>
      <c r="W7" s="10">
        <f>SUMIFS(Concentrado!X$2:X$199,Concentrado!$A$2:$A$199,"="&amp;$A7,Concentrado!$B$2:$B$199, "=Tabasco")</f>
        <v>77</v>
      </c>
      <c r="X7" s="10">
        <f>SUMIFS(Concentrado!Y$2:Y$199,Concentrado!$A$2:$A$199,"="&amp;$A7,Concentrado!$B$2:$B$199, "=Tabasco")</f>
        <v>430</v>
      </c>
      <c r="Y7" s="10">
        <f>SUMIFS(Concentrado!Z$2:Z$199,Concentrado!$A$2:$A$199,"="&amp;$A7,Concentrado!$B$2:$B$199, "=Tabasco")</f>
        <v>287435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"=Aguascalientes")</f>
        <v>7060</v>
      </c>
      <c r="C2" s="10">
        <f>SUMIFS(Concentrado!D$2:D$199,Concentrado!$A$2:$A$199,"="&amp;$A2,Concentrado!$B$2:$B$199, "=Aguascalientes")</f>
        <v>14613</v>
      </c>
      <c r="D2" s="10">
        <f>SUMIFS(Concentrado!E$2:E$199,Concentrado!$A$2:$A$199,"="&amp;$A2,Concentrado!$B$2:$B$199, "=Aguascalientes")</f>
        <v>8713</v>
      </c>
      <c r="E2" s="10">
        <f>SUMIFS(Concentrado!F$2:F$199,Concentrado!$A$2:$A$199,"="&amp;$A2,Concentrado!$B$2:$B$199, "=Aguascalientes")</f>
        <v>7345</v>
      </c>
      <c r="F2" s="10">
        <f>SUMIFS(Concentrado!G$2:G$199,Concentrado!$A$2:$A$199,"="&amp;$A2,Concentrado!$B$2:$B$199, "=Aguascalientes")</f>
        <v>23701</v>
      </c>
      <c r="G2" s="10">
        <f>SUMIFS(Concentrado!H$2:H$199,Concentrado!$A$2:$A$199,"="&amp;$A2,Concentrado!$B$2:$B$199, "=Aguascalientes")</f>
        <v>23074</v>
      </c>
      <c r="H2" s="10">
        <f>SUMIFS(Concentrado!I$2:I$199,Concentrado!$A$2:$A$199,"="&amp;$A2,Concentrado!$B$2:$B$199, "=Aguascalientes")</f>
        <v>15848</v>
      </c>
      <c r="I2" s="10">
        <f>SUMIFS(Concentrado!J$2:J$199,Concentrado!$A$2:$A$199,"="&amp;$A2,Concentrado!$B$2:$B$199, "=Aguascalientes")</f>
        <v>10862</v>
      </c>
      <c r="J2" s="10">
        <f>SUMIFS(Concentrado!K$2:K$199,Concentrado!$A$2:$A$199,"="&amp;$A2,Concentrado!$B$2:$B$199, "=Aguascalientes")</f>
        <v>8813</v>
      </c>
      <c r="K2" s="10">
        <f>SUMIFS(Concentrado!L$2:L$199,Concentrado!$A$2:$A$199,"="&amp;$A2,Concentrado!$B$2:$B$199, "=Aguascalientes")</f>
        <v>7423</v>
      </c>
      <c r="L2" s="10">
        <f>SUMIFS(Concentrado!M$2:M$199,Concentrado!$A$2:$A$199,"="&amp;$A2,Concentrado!$B$2:$B$199, "=Aguascalientes")</f>
        <v>6145</v>
      </c>
      <c r="M2" s="10">
        <f>SUMIFS(Concentrado!N$2:N$199,Concentrado!$A$2:$A$199,"="&amp;$A2,Concentrado!$B$2:$B$199, "=Aguascalientes")</f>
        <v>5209</v>
      </c>
      <c r="N2" s="10">
        <f>SUMIFS(Concentrado!O$2:O$199,Concentrado!$A$2:$A$199,"="&amp;$A2,Concentrado!$B$2:$B$199, "=Aguascalientes")</f>
        <v>4371</v>
      </c>
      <c r="O2" s="10">
        <f>SUMIFS(Concentrado!P$2:P$199,Concentrado!$A$2:$A$199,"="&amp;$A2,Concentrado!$B$2:$B$199, "=Aguascalientes")</f>
        <v>3539</v>
      </c>
      <c r="P2" s="10">
        <f>SUMIFS(Concentrado!Q$2:Q$199,Concentrado!$A$2:$A$199,"="&amp;$A2,Concentrado!$B$2:$B$199, "=Aguascalientes")</f>
        <v>2786</v>
      </c>
      <c r="Q2" s="10">
        <f>SUMIFS(Concentrado!R$2:R$199,Concentrado!$A$2:$A$199,"="&amp;$A2,Concentrado!$B$2:$B$199, "=Aguascalientes")</f>
        <v>2664</v>
      </c>
      <c r="R2" s="10">
        <f>SUMIFS(Concentrado!S$2:S$199,Concentrado!$A$2:$A$199,"="&amp;$A2,Concentrado!$B$2:$B$199, "=Aguascalientes")</f>
        <v>2094</v>
      </c>
      <c r="S2" s="10">
        <f>SUMIFS(Concentrado!T$2:T$199,Concentrado!$A$2:$A$199,"="&amp;$A2,Concentrado!$B$2:$B$199, "=Aguascalientes")</f>
        <v>1628</v>
      </c>
      <c r="T2" s="10">
        <f>SUMIFS(Concentrado!U$2:U$199,Concentrado!$A$2:$A$199,"="&amp;$A2,Concentrado!$B$2:$B$199, "=Aguascalientes")</f>
        <v>1140</v>
      </c>
      <c r="U2" s="10">
        <f>SUMIFS(Concentrado!V$2:V$199,Concentrado!$A$2:$A$199,"="&amp;$A2,Concentrado!$B$2:$B$199, "=Aguascalientes")</f>
        <v>471</v>
      </c>
      <c r="V2" s="10">
        <f>SUMIFS(Concentrado!W$2:W$199,Concentrado!$A$2:$A$199,"="&amp;$A2,Concentrado!$B$2:$B$199, "=Aguascalientes")</f>
        <v>154</v>
      </c>
      <c r="W2" s="10">
        <f>SUMIFS(Concentrado!X$2:X$199,Concentrado!$A$2:$A$199,"="&amp;$A2,Concentrado!$B$2:$B$199, "=Aguascalientes")</f>
        <v>30</v>
      </c>
      <c r="X2" s="10">
        <f>SUMIFS(Concentrado!Y$2:Y$199,Concentrado!$A$2:$A$199,"="&amp;$A2,Concentrado!$B$2:$B$199, "=Aguascalientes")</f>
        <v>0</v>
      </c>
      <c r="Y2" s="10">
        <f>SUMIFS(Concentrado!Z$2:Z$199,Concentrado!$A$2:$A$199,"="&amp;$A2,Concentrado!$B$2:$B$199, "=Aguascalientes")</f>
        <v>157683</v>
      </c>
    </row>
    <row r="3" spans="1:25" x14ac:dyDescent="0.25">
      <c r="A3" s="7">
        <v>2018</v>
      </c>
      <c r="B3" s="10">
        <f>SUMIFS(Concentrado!C$2:C$199,Concentrado!$A$2:$A$199,"="&amp;$A3,Concentrado!$B$2:$B$199, "=Aguascalientes")</f>
        <v>5487</v>
      </c>
      <c r="C3" s="10">
        <f>SUMIFS(Concentrado!D$2:D$199,Concentrado!$A$2:$A$199,"="&amp;$A3,Concentrado!$B$2:$B$199, "=Aguascalientes")</f>
        <v>12432</v>
      </c>
      <c r="D3" s="10">
        <f>SUMIFS(Concentrado!E$2:E$199,Concentrado!$A$2:$A$199,"="&amp;$A3,Concentrado!$B$2:$B$199, "=Aguascalientes")</f>
        <v>7515</v>
      </c>
      <c r="E3" s="10">
        <f>SUMIFS(Concentrado!F$2:F$199,Concentrado!$A$2:$A$199,"="&amp;$A3,Concentrado!$B$2:$B$199, "=Aguascalientes")</f>
        <v>6810</v>
      </c>
      <c r="F3" s="10">
        <f>SUMIFS(Concentrado!G$2:G$199,Concentrado!$A$2:$A$199,"="&amp;$A3,Concentrado!$B$2:$B$199, "=Aguascalientes")</f>
        <v>23527</v>
      </c>
      <c r="G3" s="10">
        <f>SUMIFS(Concentrado!H$2:H$199,Concentrado!$A$2:$A$199,"="&amp;$A3,Concentrado!$B$2:$B$199, "=Aguascalientes")</f>
        <v>22656</v>
      </c>
      <c r="H3" s="10">
        <f>SUMIFS(Concentrado!I$2:I$199,Concentrado!$A$2:$A$199,"="&amp;$A3,Concentrado!$B$2:$B$199, "=Aguascalientes")</f>
        <v>15813</v>
      </c>
      <c r="I3" s="10">
        <f>SUMIFS(Concentrado!J$2:J$199,Concentrado!$A$2:$A$199,"="&amp;$A3,Concentrado!$B$2:$B$199, "=Aguascalientes")</f>
        <v>10851</v>
      </c>
      <c r="J3" s="10">
        <f>SUMIFS(Concentrado!K$2:K$199,Concentrado!$A$2:$A$199,"="&amp;$A3,Concentrado!$B$2:$B$199, "=Aguascalientes")</f>
        <v>8704</v>
      </c>
      <c r="K3" s="10">
        <f>SUMIFS(Concentrado!L$2:L$199,Concentrado!$A$2:$A$199,"="&amp;$A3,Concentrado!$B$2:$B$199, "=Aguascalientes")</f>
        <v>7394</v>
      </c>
      <c r="L3" s="10">
        <f>SUMIFS(Concentrado!M$2:M$199,Concentrado!$A$2:$A$199,"="&amp;$A3,Concentrado!$B$2:$B$199, "=Aguascalientes")</f>
        <v>6364</v>
      </c>
      <c r="M3" s="10">
        <f>SUMIFS(Concentrado!N$2:N$199,Concentrado!$A$2:$A$199,"="&amp;$A3,Concentrado!$B$2:$B$199, "=Aguascalientes")</f>
        <v>5511</v>
      </c>
      <c r="N3" s="10">
        <f>SUMIFS(Concentrado!O$2:O$199,Concentrado!$A$2:$A$199,"="&amp;$A3,Concentrado!$B$2:$B$199, "=Aguascalientes")</f>
        <v>4454</v>
      </c>
      <c r="O3" s="10">
        <f>SUMIFS(Concentrado!P$2:P$199,Concentrado!$A$2:$A$199,"="&amp;$A3,Concentrado!$B$2:$B$199, "=Aguascalientes")</f>
        <v>3560</v>
      </c>
      <c r="P3" s="10">
        <f>SUMIFS(Concentrado!Q$2:Q$199,Concentrado!$A$2:$A$199,"="&amp;$A3,Concentrado!$B$2:$B$199, "=Aguascalientes")</f>
        <v>2984</v>
      </c>
      <c r="Q3" s="10">
        <f>SUMIFS(Concentrado!R$2:R$199,Concentrado!$A$2:$A$199,"="&amp;$A3,Concentrado!$B$2:$B$199, "=Aguascalientes")</f>
        <v>2574</v>
      </c>
      <c r="R3" s="10">
        <f>SUMIFS(Concentrado!S$2:S$199,Concentrado!$A$2:$A$199,"="&amp;$A3,Concentrado!$B$2:$B$199, "=Aguascalientes")</f>
        <v>2348</v>
      </c>
      <c r="S3" s="10">
        <f>SUMIFS(Concentrado!T$2:T$199,Concentrado!$A$2:$A$199,"="&amp;$A3,Concentrado!$B$2:$B$199, "=Aguascalientes")</f>
        <v>1755</v>
      </c>
      <c r="T3" s="10">
        <f>SUMIFS(Concentrado!U$2:U$199,Concentrado!$A$2:$A$199,"="&amp;$A3,Concentrado!$B$2:$B$199, "=Aguascalientes")</f>
        <v>1106</v>
      </c>
      <c r="U3" s="10">
        <f>SUMIFS(Concentrado!V$2:V$199,Concentrado!$A$2:$A$199,"="&amp;$A3,Concentrado!$B$2:$B$199, "=Aguascalientes")</f>
        <v>484</v>
      </c>
      <c r="V3" s="10">
        <f>SUMIFS(Concentrado!W$2:W$199,Concentrado!$A$2:$A$199,"="&amp;$A3,Concentrado!$B$2:$B$199, "=Aguascalientes")</f>
        <v>125</v>
      </c>
      <c r="W3" s="10">
        <f>SUMIFS(Concentrado!X$2:X$199,Concentrado!$A$2:$A$199,"="&amp;$A3,Concentrado!$B$2:$B$199, "=Aguascalientes")</f>
        <v>30</v>
      </c>
      <c r="X3" s="10">
        <f>SUMIFS(Concentrado!Y$2:Y$199,Concentrado!$A$2:$A$199,"="&amp;$A3,Concentrado!$B$2:$B$199, "=Aguascalientes")</f>
        <v>3</v>
      </c>
      <c r="Y3" s="10">
        <f>SUMIFS(Concentrado!Z$2:Z$199,Concentrado!$A$2:$A$199,"="&amp;$A3,Concentrado!$B$2:$B$199, "=Aguascalientes")</f>
        <v>152487</v>
      </c>
    </row>
    <row r="4" spans="1:25" x14ac:dyDescent="0.25">
      <c r="A4" s="7">
        <v>2019</v>
      </c>
      <c r="B4" s="10">
        <f>SUMIFS(Concentrado!C$2:C$199,Concentrado!$A$2:$A$199,"="&amp;$A4,Concentrado!$B$2:$B$199, "=Aguascalientes")</f>
        <v>5128</v>
      </c>
      <c r="C4" s="10">
        <f>SUMIFS(Concentrado!D$2:D$199,Concentrado!$A$2:$A$199,"="&amp;$A4,Concentrado!$B$2:$B$199, "=Aguascalientes")</f>
        <v>10780</v>
      </c>
      <c r="D4" s="10">
        <f>SUMIFS(Concentrado!E$2:E$199,Concentrado!$A$2:$A$199,"="&amp;$A4,Concentrado!$B$2:$B$199, "=Aguascalientes")</f>
        <v>6550</v>
      </c>
      <c r="E4" s="10">
        <f>SUMIFS(Concentrado!F$2:F$199,Concentrado!$A$2:$A$199,"="&amp;$A4,Concentrado!$B$2:$B$199, "=Aguascalientes")</f>
        <v>5625</v>
      </c>
      <c r="F4" s="10">
        <f>SUMIFS(Concentrado!G$2:G$199,Concentrado!$A$2:$A$199,"="&amp;$A4,Concentrado!$B$2:$B$199, "=Aguascalientes")</f>
        <v>18467</v>
      </c>
      <c r="G4" s="10">
        <f>SUMIFS(Concentrado!H$2:H$199,Concentrado!$A$2:$A$199,"="&amp;$A4,Concentrado!$B$2:$B$199, "=Aguascalientes")</f>
        <v>17557</v>
      </c>
      <c r="H4" s="10">
        <f>SUMIFS(Concentrado!I$2:I$199,Concentrado!$A$2:$A$199,"="&amp;$A4,Concentrado!$B$2:$B$199, "=Aguascalientes")</f>
        <v>13194</v>
      </c>
      <c r="I4" s="10">
        <f>SUMIFS(Concentrado!J$2:J$199,Concentrado!$A$2:$A$199,"="&amp;$A4,Concentrado!$B$2:$B$199, "=Aguascalientes")</f>
        <v>8803</v>
      </c>
      <c r="J4" s="10">
        <f>SUMIFS(Concentrado!K$2:K$199,Concentrado!$A$2:$A$199,"="&amp;$A4,Concentrado!$B$2:$B$199, "=Aguascalientes")</f>
        <v>6943</v>
      </c>
      <c r="K4" s="10">
        <f>SUMIFS(Concentrado!L$2:L$199,Concentrado!$A$2:$A$199,"="&amp;$A4,Concentrado!$B$2:$B$199, "=Aguascalientes")</f>
        <v>6043</v>
      </c>
      <c r="L4" s="10">
        <f>SUMIFS(Concentrado!M$2:M$199,Concentrado!$A$2:$A$199,"="&amp;$A4,Concentrado!$B$2:$B$199, "=Aguascalientes")</f>
        <v>5469</v>
      </c>
      <c r="M4" s="10">
        <f>SUMIFS(Concentrado!N$2:N$199,Concentrado!$A$2:$A$199,"="&amp;$A4,Concentrado!$B$2:$B$199, "=Aguascalientes")</f>
        <v>4599</v>
      </c>
      <c r="N4" s="10">
        <f>SUMIFS(Concentrado!O$2:O$199,Concentrado!$A$2:$A$199,"="&amp;$A4,Concentrado!$B$2:$B$199, "=Aguascalientes")</f>
        <v>3678</v>
      </c>
      <c r="O4" s="10">
        <f>SUMIFS(Concentrado!P$2:P$199,Concentrado!$A$2:$A$199,"="&amp;$A4,Concentrado!$B$2:$B$199, "=Aguascalientes")</f>
        <v>3147</v>
      </c>
      <c r="P4" s="10">
        <f>SUMIFS(Concentrado!Q$2:Q$199,Concentrado!$A$2:$A$199,"="&amp;$A4,Concentrado!$B$2:$B$199, "=Aguascalientes")</f>
        <v>2511</v>
      </c>
      <c r="Q4" s="10">
        <f>SUMIFS(Concentrado!R$2:R$199,Concentrado!$A$2:$A$199,"="&amp;$A4,Concentrado!$B$2:$B$199, "=Aguascalientes")</f>
        <v>2263</v>
      </c>
      <c r="R4" s="10">
        <f>SUMIFS(Concentrado!S$2:S$199,Concentrado!$A$2:$A$199,"="&amp;$A4,Concentrado!$B$2:$B$199, "=Aguascalientes")</f>
        <v>2026</v>
      </c>
      <c r="S4" s="10">
        <f>SUMIFS(Concentrado!T$2:T$199,Concentrado!$A$2:$A$199,"="&amp;$A4,Concentrado!$B$2:$B$199, "=Aguascalientes")</f>
        <v>1496</v>
      </c>
      <c r="T4" s="10">
        <f>SUMIFS(Concentrado!U$2:U$199,Concentrado!$A$2:$A$199,"="&amp;$A4,Concentrado!$B$2:$B$199, "=Aguascalientes")</f>
        <v>956</v>
      </c>
      <c r="U4" s="10">
        <f>SUMIFS(Concentrado!V$2:V$199,Concentrado!$A$2:$A$199,"="&amp;$A4,Concentrado!$B$2:$B$199, "=Aguascalientes")</f>
        <v>368</v>
      </c>
      <c r="V4" s="10">
        <f>SUMIFS(Concentrado!W$2:W$199,Concentrado!$A$2:$A$199,"="&amp;$A4,Concentrado!$B$2:$B$199, "=Aguascalientes")</f>
        <v>140</v>
      </c>
      <c r="W4" s="10">
        <f>SUMIFS(Concentrado!X$2:X$199,Concentrado!$A$2:$A$199,"="&amp;$A4,Concentrado!$B$2:$B$199, "=Aguascalientes")</f>
        <v>15</v>
      </c>
      <c r="X4" s="10">
        <f>SUMIFS(Concentrado!Y$2:Y$199,Concentrado!$A$2:$A$199,"="&amp;$A4,Concentrado!$B$2:$B$199, "=Aguascalientes")</f>
        <v>2</v>
      </c>
      <c r="Y4" s="10">
        <f>SUMIFS(Concentrado!Z$2:Z$199,Concentrado!$A$2:$A$199,"="&amp;$A4,Concentrado!$B$2:$B$199, "=Aguascalientes")</f>
        <v>125760</v>
      </c>
    </row>
    <row r="5" spans="1:25" x14ac:dyDescent="0.25">
      <c r="A5" s="7">
        <v>2020</v>
      </c>
      <c r="B5" s="10">
        <f>SUMIFS(Concentrado!C$2:C$199,Concentrado!$A$2:$A$199,"="&amp;$A5,Concentrado!$B$2:$B$199, "=Aguascalientes")</f>
        <v>2395</v>
      </c>
      <c r="C5" s="10">
        <f>SUMIFS(Concentrado!D$2:D$199,Concentrado!$A$2:$A$199,"="&amp;$A5,Concentrado!$B$2:$B$199, "=Aguascalientes")</f>
        <v>4780</v>
      </c>
      <c r="D5" s="10">
        <f>SUMIFS(Concentrado!E$2:E$199,Concentrado!$A$2:$A$199,"="&amp;$A5,Concentrado!$B$2:$B$199, "=Aguascalientes")</f>
        <v>3467</v>
      </c>
      <c r="E5" s="10">
        <f>SUMIFS(Concentrado!F$2:F$199,Concentrado!$A$2:$A$199,"="&amp;$A5,Concentrado!$B$2:$B$199, "=Aguascalientes")</f>
        <v>3311</v>
      </c>
      <c r="F5" s="10">
        <f>SUMIFS(Concentrado!G$2:G$199,Concentrado!$A$2:$A$199,"="&amp;$A5,Concentrado!$B$2:$B$199, "=Aguascalientes")</f>
        <v>14354</v>
      </c>
      <c r="G5" s="10">
        <f>SUMIFS(Concentrado!H$2:H$199,Concentrado!$A$2:$A$199,"="&amp;$A5,Concentrado!$B$2:$B$199, "=Aguascalientes")</f>
        <v>14258</v>
      </c>
      <c r="H5" s="10">
        <f>SUMIFS(Concentrado!I$2:I$199,Concentrado!$A$2:$A$199,"="&amp;$A5,Concentrado!$B$2:$B$199, "=Aguascalientes")</f>
        <v>10823</v>
      </c>
      <c r="I5" s="10">
        <f>SUMIFS(Concentrado!J$2:J$199,Concentrado!$A$2:$A$199,"="&amp;$A5,Concentrado!$B$2:$B$199, "=Aguascalientes")</f>
        <v>7296</v>
      </c>
      <c r="J5" s="10">
        <f>SUMIFS(Concentrado!K$2:K$199,Concentrado!$A$2:$A$199,"="&amp;$A5,Concentrado!$B$2:$B$199, "=Aguascalientes")</f>
        <v>5342</v>
      </c>
      <c r="K5" s="10">
        <f>SUMIFS(Concentrado!L$2:L$199,Concentrado!$A$2:$A$199,"="&amp;$A5,Concentrado!$B$2:$B$199, "=Aguascalientes")</f>
        <v>4321</v>
      </c>
      <c r="L5" s="10">
        <f>SUMIFS(Concentrado!M$2:M$199,Concentrado!$A$2:$A$199,"="&amp;$A5,Concentrado!$B$2:$B$199, "=Aguascalientes")</f>
        <v>4043</v>
      </c>
      <c r="M5" s="10">
        <f>SUMIFS(Concentrado!N$2:N$199,Concentrado!$A$2:$A$199,"="&amp;$A5,Concentrado!$B$2:$B$199, "=Aguascalientes")</f>
        <v>3393</v>
      </c>
      <c r="N5" s="10">
        <f>SUMIFS(Concentrado!O$2:O$199,Concentrado!$A$2:$A$199,"="&amp;$A5,Concentrado!$B$2:$B$199, "=Aguascalientes")</f>
        <v>2884</v>
      </c>
      <c r="O5" s="10">
        <f>SUMIFS(Concentrado!P$2:P$199,Concentrado!$A$2:$A$199,"="&amp;$A5,Concentrado!$B$2:$B$199, "=Aguascalientes")</f>
        <v>2190</v>
      </c>
      <c r="P5" s="10">
        <f>SUMIFS(Concentrado!Q$2:Q$199,Concentrado!$A$2:$A$199,"="&amp;$A5,Concentrado!$B$2:$B$199, "=Aguascalientes")</f>
        <v>1865</v>
      </c>
      <c r="Q5" s="10">
        <f>SUMIFS(Concentrado!R$2:R$199,Concentrado!$A$2:$A$199,"="&amp;$A5,Concentrado!$B$2:$B$199, "=Aguascalientes")</f>
        <v>1538</v>
      </c>
      <c r="R5" s="10">
        <f>SUMIFS(Concentrado!S$2:S$199,Concentrado!$A$2:$A$199,"="&amp;$A5,Concentrado!$B$2:$B$199, "=Aguascalientes")</f>
        <v>1336</v>
      </c>
      <c r="S5" s="10">
        <f>SUMIFS(Concentrado!T$2:T$199,Concentrado!$A$2:$A$199,"="&amp;$A5,Concentrado!$B$2:$B$199, "=Aguascalientes")</f>
        <v>856</v>
      </c>
      <c r="T5" s="10">
        <f>SUMIFS(Concentrado!U$2:U$199,Concentrado!$A$2:$A$199,"="&amp;$A5,Concentrado!$B$2:$B$199, "=Aguascalientes")</f>
        <v>563</v>
      </c>
      <c r="U5" s="10">
        <f>SUMIFS(Concentrado!V$2:V$199,Concentrado!$A$2:$A$199,"="&amp;$A5,Concentrado!$B$2:$B$199, "=Aguascalientes")</f>
        <v>233</v>
      </c>
      <c r="V5" s="10">
        <f>SUMIFS(Concentrado!W$2:W$199,Concentrado!$A$2:$A$199,"="&amp;$A5,Concentrado!$B$2:$B$199, "=Aguascalientes")</f>
        <v>96</v>
      </c>
      <c r="W5" s="10">
        <f>SUMIFS(Concentrado!X$2:X$199,Concentrado!$A$2:$A$199,"="&amp;$A5,Concentrado!$B$2:$B$199, "=Aguascalientes")</f>
        <v>2</v>
      </c>
      <c r="X5" s="10">
        <f>SUMIFS(Concentrado!Y$2:Y$199,Concentrado!$A$2:$A$199,"="&amp;$A5,Concentrado!$B$2:$B$199, "=Aguascalientes")</f>
        <v>2</v>
      </c>
      <c r="Y5" s="10">
        <f>SUMIFS(Concentrado!Z$2:Z$199,Concentrado!$A$2:$A$199,"="&amp;$A5,Concentrado!$B$2:$B$199, "=Aguascalientes")</f>
        <v>89348</v>
      </c>
    </row>
    <row r="6" spans="1:25" x14ac:dyDescent="0.25">
      <c r="A6" s="7">
        <v>2021</v>
      </c>
      <c r="B6" s="10">
        <f>SUMIFS(Concentrado!C$2:C$199,Concentrado!$A$2:$A$199,"="&amp;$A6,Concentrado!$B$2:$B$199, "=Aguascalientes")</f>
        <v>2531</v>
      </c>
      <c r="C6" s="10">
        <f>SUMIFS(Concentrado!D$2:D$199,Concentrado!$A$2:$A$199,"="&amp;$A6,Concentrado!$B$2:$B$199, "=Aguascalientes")</f>
        <v>5611</v>
      </c>
      <c r="D6" s="10">
        <f>SUMIFS(Concentrado!E$2:E$199,Concentrado!$A$2:$A$199,"="&amp;$A6,Concentrado!$B$2:$B$199, "=Aguascalientes")</f>
        <v>3905</v>
      </c>
      <c r="E6" s="10">
        <f>SUMIFS(Concentrado!F$2:F$199,Concentrado!$A$2:$A$199,"="&amp;$A6,Concentrado!$B$2:$B$199, "=Aguascalientes")</f>
        <v>3735</v>
      </c>
      <c r="F6" s="10">
        <f>SUMIFS(Concentrado!G$2:G$199,Concentrado!$A$2:$A$199,"="&amp;$A6,Concentrado!$B$2:$B$199, "=Aguascalientes")</f>
        <v>14215</v>
      </c>
      <c r="G6" s="10">
        <f>SUMIFS(Concentrado!H$2:H$199,Concentrado!$A$2:$A$199,"="&amp;$A6,Concentrado!$B$2:$B$199, "=Aguascalientes")</f>
        <v>14969</v>
      </c>
      <c r="H6" s="10">
        <f>SUMIFS(Concentrado!I$2:I$199,Concentrado!$A$2:$A$199,"="&amp;$A6,Concentrado!$B$2:$B$199, "=Aguascalientes")</f>
        <v>10921</v>
      </c>
      <c r="I6" s="10">
        <f>SUMIFS(Concentrado!J$2:J$199,Concentrado!$A$2:$A$199,"="&amp;$A6,Concentrado!$B$2:$B$199, "=Aguascalientes")</f>
        <v>7478</v>
      </c>
      <c r="J6" s="10">
        <f>SUMIFS(Concentrado!K$2:K$199,Concentrado!$A$2:$A$199,"="&amp;$A6,Concentrado!$B$2:$B$199, "=Aguascalientes")</f>
        <v>5782</v>
      </c>
      <c r="K6" s="10">
        <f>SUMIFS(Concentrado!L$2:L$199,Concentrado!$A$2:$A$199,"="&amp;$A6,Concentrado!$B$2:$B$199, "=Aguascalientes")</f>
        <v>4755</v>
      </c>
      <c r="L6" s="10">
        <f>SUMIFS(Concentrado!M$2:M$199,Concentrado!$A$2:$A$199,"="&amp;$A6,Concentrado!$B$2:$B$199, "=Aguascalientes")</f>
        <v>4289</v>
      </c>
      <c r="M6" s="10">
        <f>SUMIFS(Concentrado!N$2:N$199,Concentrado!$A$2:$A$199,"="&amp;$A6,Concentrado!$B$2:$B$199, "=Aguascalientes")</f>
        <v>3697</v>
      </c>
      <c r="N6" s="10">
        <f>SUMIFS(Concentrado!O$2:O$199,Concentrado!$A$2:$A$199,"="&amp;$A6,Concentrado!$B$2:$B$199, "=Aguascalientes")</f>
        <v>3064</v>
      </c>
      <c r="O6" s="10">
        <f>SUMIFS(Concentrado!P$2:P$199,Concentrado!$A$2:$A$199,"="&amp;$A6,Concentrado!$B$2:$B$199, "=Aguascalientes")</f>
        <v>2486</v>
      </c>
      <c r="P6" s="10">
        <f>SUMIFS(Concentrado!Q$2:Q$199,Concentrado!$A$2:$A$199,"="&amp;$A6,Concentrado!$B$2:$B$199, "=Aguascalientes")</f>
        <v>2005</v>
      </c>
      <c r="Q6" s="10">
        <f>SUMIFS(Concentrado!R$2:R$199,Concentrado!$A$2:$A$199,"="&amp;$A6,Concentrado!$B$2:$B$199, "=Aguascalientes")</f>
        <v>1537</v>
      </c>
      <c r="R6" s="10">
        <f>SUMIFS(Concentrado!S$2:S$199,Concentrado!$A$2:$A$199,"="&amp;$A6,Concentrado!$B$2:$B$199, "=Aguascalientes")</f>
        <v>1412</v>
      </c>
      <c r="S6" s="10">
        <f>SUMIFS(Concentrado!T$2:T$199,Concentrado!$A$2:$A$199,"="&amp;$A6,Concentrado!$B$2:$B$199, "=Aguascalientes")</f>
        <v>985</v>
      </c>
      <c r="T6" s="10">
        <f>SUMIFS(Concentrado!U$2:U$199,Concentrado!$A$2:$A$199,"="&amp;$A6,Concentrado!$B$2:$B$199, "=Aguascalientes")</f>
        <v>592</v>
      </c>
      <c r="U6" s="10">
        <f>SUMIFS(Concentrado!V$2:V$199,Concentrado!$A$2:$A$199,"="&amp;$A6,Concentrado!$B$2:$B$199, "=Aguascalientes")</f>
        <v>219</v>
      </c>
      <c r="V6" s="10">
        <f>SUMIFS(Concentrado!W$2:W$199,Concentrado!$A$2:$A$199,"="&amp;$A6,Concentrado!$B$2:$B$199, "=Aguascalientes")</f>
        <v>74</v>
      </c>
      <c r="W6" s="10">
        <f>SUMIFS(Concentrado!X$2:X$199,Concentrado!$A$2:$A$199,"="&amp;$A6,Concentrado!$B$2:$B$199, "=Aguascalientes")</f>
        <v>4</v>
      </c>
      <c r="X6" s="10">
        <f>SUMIFS(Concentrado!Y$2:Y$199,Concentrado!$A$2:$A$199,"="&amp;$A6,Concentrado!$B$2:$B$199, "=Aguascalientes")</f>
        <v>1</v>
      </c>
      <c r="Y6" s="10">
        <f>SUMIFS(Concentrado!Z$2:Z$199,Concentrado!$A$2:$A$199,"="&amp;$A6,Concentrado!$B$2:$B$199, "=Aguascalientes")</f>
        <v>94267</v>
      </c>
    </row>
    <row r="7" spans="1:25" x14ac:dyDescent="0.25">
      <c r="A7" s="7">
        <v>2022</v>
      </c>
      <c r="B7" s="10">
        <f>SUMIFS(Concentrado!C$2:C$199,Concentrado!$A$2:$A$199,"="&amp;$A7,Concentrado!$B$2:$B$199, "=Aguascalientes")</f>
        <v>2003</v>
      </c>
      <c r="C7" s="10">
        <f>SUMIFS(Concentrado!D$2:D$199,Concentrado!$A$2:$A$199,"="&amp;$A7,Concentrado!$B$2:$B$199, "=Aguascalientes")</f>
        <v>3899</v>
      </c>
      <c r="D7" s="10">
        <f>SUMIFS(Concentrado!E$2:E$199,Concentrado!$A$2:$A$199,"="&amp;$A7,Concentrado!$B$2:$B$199, "=Aguascalientes")</f>
        <v>3134</v>
      </c>
      <c r="E7" s="10">
        <f>SUMIFS(Concentrado!F$2:F$199,Concentrado!$A$2:$A$199,"="&amp;$A7,Concentrado!$B$2:$B$199, "=Aguascalientes")</f>
        <v>3387</v>
      </c>
      <c r="F7" s="10">
        <f>SUMIFS(Concentrado!G$2:G$199,Concentrado!$A$2:$A$199,"="&amp;$A7,Concentrado!$B$2:$B$199, "=Aguascalientes")</f>
        <v>12753</v>
      </c>
      <c r="G7" s="10">
        <f>SUMIFS(Concentrado!H$2:H$199,Concentrado!$A$2:$A$199,"="&amp;$A7,Concentrado!$B$2:$B$199, "=Aguascalientes")</f>
        <v>12931</v>
      </c>
      <c r="H7" s="10">
        <f>SUMIFS(Concentrado!I$2:I$199,Concentrado!$A$2:$A$199,"="&amp;$A7,Concentrado!$B$2:$B$199, "=Aguascalientes")</f>
        <v>9102</v>
      </c>
      <c r="I7" s="10">
        <f>SUMIFS(Concentrado!J$2:J$199,Concentrado!$A$2:$A$199,"="&amp;$A7,Concentrado!$B$2:$B$199, "=Aguascalientes")</f>
        <v>6407</v>
      </c>
      <c r="J7" s="10">
        <f>SUMIFS(Concentrado!K$2:K$199,Concentrado!$A$2:$A$199,"="&amp;$A7,Concentrado!$B$2:$B$199, "=Aguascalientes")</f>
        <v>4661</v>
      </c>
      <c r="K7" s="10">
        <f>SUMIFS(Concentrado!L$2:L$199,Concentrado!$A$2:$A$199,"="&amp;$A7,Concentrado!$B$2:$B$199, "=Aguascalientes")</f>
        <v>3727</v>
      </c>
      <c r="L7" s="10">
        <f>SUMIFS(Concentrado!M$2:M$199,Concentrado!$A$2:$A$199,"="&amp;$A7,Concentrado!$B$2:$B$199, "=Aguascalientes")</f>
        <v>3446</v>
      </c>
      <c r="M7" s="10">
        <f>SUMIFS(Concentrado!N$2:N$199,Concentrado!$A$2:$A$199,"="&amp;$A7,Concentrado!$B$2:$B$199, "=Aguascalientes")</f>
        <v>2973</v>
      </c>
      <c r="N7" s="10">
        <f>SUMIFS(Concentrado!O$2:O$199,Concentrado!$A$2:$A$199,"="&amp;$A7,Concentrado!$B$2:$B$199, "=Aguascalientes")</f>
        <v>2344</v>
      </c>
      <c r="O7" s="10">
        <f>SUMIFS(Concentrado!P$2:P$199,Concentrado!$A$2:$A$199,"="&amp;$A7,Concentrado!$B$2:$B$199, "=Aguascalientes")</f>
        <v>1889</v>
      </c>
      <c r="P7" s="10">
        <f>SUMIFS(Concentrado!Q$2:Q$199,Concentrado!$A$2:$A$199,"="&amp;$A7,Concentrado!$B$2:$B$199, "=Aguascalientes")</f>
        <v>1496</v>
      </c>
      <c r="Q7" s="10">
        <f>SUMIFS(Concentrado!R$2:R$199,Concentrado!$A$2:$A$199,"="&amp;$A7,Concentrado!$B$2:$B$199, "=Aguascalientes")</f>
        <v>1185</v>
      </c>
      <c r="R7" s="10">
        <f>SUMIFS(Concentrado!S$2:S$199,Concentrado!$A$2:$A$199,"="&amp;$A7,Concentrado!$B$2:$B$199, "=Aguascalientes")</f>
        <v>1077</v>
      </c>
      <c r="S7" s="10">
        <f>SUMIFS(Concentrado!T$2:T$199,Concentrado!$A$2:$A$199,"="&amp;$A7,Concentrado!$B$2:$B$199, "=Aguascalientes")</f>
        <v>686</v>
      </c>
      <c r="T7" s="10">
        <f>SUMIFS(Concentrado!U$2:U$199,Concentrado!$A$2:$A$199,"="&amp;$A7,Concentrado!$B$2:$B$199, "=Aguascalientes")</f>
        <v>446</v>
      </c>
      <c r="U7" s="10">
        <f>SUMIFS(Concentrado!V$2:V$199,Concentrado!$A$2:$A$199,"="&amp;$A7,Concentrado!$B$2:$B$199, "=Aguascalientes")</f>
        <v>193</v>
      </c>
      <c r="V7" s="10">
        <f>SUMIFS(Concentrado!W$2:W$199,Concentrado!$A$2:$A$199,"="&amp;$A7,Concentrado!$B$2:$B$199, "=Aguascalientes")</f>
        <v>59</v>
      </c>
      <c r="W7" s="10">
        <f>SUMIFS(Concentrado!X$2:X$199,Concentrado!$A$2:$A$199,"="&amp;$A7,Concentrado!$B$2:$B$199, "=Aguascalientes")</f>
        <v>7</v>
      </c>
      <c r="X7" s="10">
        <f>SUMIFS(Concentrado!Y$2:Y$199,Concentrado!$A$2:$A$199,"="&amp;$A7,Concentrado!$B$2:$B$199, "=Aguascalientes")</f>
        <v>0</v>
      </c>
      <c r="Y7" s="10">
        <f>SUMIFS(Concentrado!Z$2:Z$199,Concentrado!$A$2:$A$199,"="&amp;$A7,Concentrado!$B$2:$B$199, "=Aguascalientes")</f>
        <v>77805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"=Tamaulipas")</f>
        <v>12902</v>
      </c>
      <c r="C2" s="10">
        <f>SUMIFS(Concentrado!D$2:D$199,Concentrado!$A$2:$A$199,"="&amp;$A2,Concentrado!$B$2:$B$199, "=Tamaulipas")</f>
        <v>27093</v>
      </c>
      <c r="D2" s="10">
        <f>SUMIFS(Concentrado!E$2:E$199,Concentrado!$A$2:$A$199,"="&amp;$A2,Concentrado!$B$2:$B$199, "=Tamaulipas")</f>
        <v>18336</v>
      </c>
      <c r="E2" s="10">
        <f>SUMIFS(Concentrado!F$2:F$199,Concentrado!$A$2:$A$199,"="&amp;$A2,Concentrado!$B$2:$B$199, "=Tamaulipas")</f>
        <v>13281</v>
      </c>
      <c r="F2" s="10">
        <f>SUMIFS(Concentrado!G$2:G$199,Concentrado!$A$2:$A$199,"="&amp;$A2,Concentrado!$B$2:$B$199, "=Tamaulipas")</f>
        <v>28546</v>
      </c>
      <c r="G2" s="10">
        <f>SUMIFS(Concentrado!H$2:H$199,Concentrado!$A$2:$A$199,"="&amp;$A2,Concentrado!$B$2:$B$199, "=Tamaulipas")</f>
        <v>29494</v>
      </c>
      <c r="H2" s="10">
        <f>SUMIFS(Concentrado!I$2:I$199,Concentrado!$A$2:$A$199,"="&amp;$A2,Concentrado!$B$2:$B$199, "=Tamaulipas")</f>
        <v>23037</v>
      </c>
      <c r="I2" s="10">
        <f>SUMIFS(Concentrado!J$2:J$199,Concentrado!$A$2:$A$199,"="&amp;$A2,Concentrado!$B$2:$B$199, "=Tamaulipas")</f>
        <v>17437</v>
      </c>
      <c r="J2" s="10">
        <f>SUMIFS(Concentrado!K$2:K$199,Concentrado!$A$2:$A$199,"="&amp;$A2,Concentrado!$B$2:$B$199, "=Tamaulipas")</f>
        <v>14608</v>
      </c>
      <c r="K2" s="10">
        <f>SUMIFS(Concentrado!L$2:L$199,Concentrado!$A$2:$A$199,"="&amp;$A2,Concentrado!$B$2:$B$199, "=Tamaulipas")</f>
        <v>13355</v>
      </c>
      <c r="L2" s="10">
        <f>SUMIFS(Concentrado!M$2:M$199,Concentrado!$A$2:$A$199,"="&amp;$A2,Concentrado!$B$2:$B$199, "=Tamaulipas")</f>
        <v>12196</v>
      </c>
      <c r="M2" s="10">
        <f>SUMIFS(Concentrado!N$2:N$199,Concentrado!$A$2:$A$199,"="&amp;$A2,Concentrado!$B$2:$B$199, "=Tamaulipas")</f>
        <v>11238</v>
      </c>
      <c r="N2" s="10">
        <f>SUMIFS(Concentrado!O$2:O$199,Concentrado!$A$2:$A$199,"="&amp;$A2,Concentrado!$B$2:$B$199, "=Tamaulipas")</f>
        <v>9580</v>
      </c>
      <c r="O2" s="10">
        <f>SUMIFS(Concentrado!P$2:P$199,Concentrado!$A$2:$A$199,"="&amp;$A2,Concentrado!$B$2:$B$199, "=Tamaulipas")</f>
        <v>7579</v>
      </c>
      <c r="P2" s="10">
        <f>SUMIFS(Concentrado!Q$2:Q$199,Concentrado!$A$2:$A$199,"="&amp;$A2,Concentrado!$B$2:$B$199, "=Tamaulipas")</f>
        <v>6144</v>
      </c>
      <c r="Q2" s="10">
        <f>SUMIFS(Concentrado!R$2:R$199,Concentrado!$A$2:$A$199,"="&amp;$A2,Concentrado!$B$2:$B$199, "=Tamaulipas")</f>
        <v>5389</v>
      </c>
      <c r="R2" s="10">
        <f>SUMIFS(Concentrado!S$2:S$199,Concentrado!$A$2:$A$199,"="&amp;$A2,Concentrado!$B$2:$B$199, "=Tamaulipas")</f>
        <v>4620</v>
      </c>
      <c r="S2" s="10">
        <f>SUMIFS(Concentrado!T$2:T$199,Concentrado!$A$2:$A$199,"="&amp;$A2,Concentrado!$B$2:$B$199, "=Tamaulipas")</f>
        <v>3619</v>
      </c>
      <c r="T2" s="10">
        <f>SUMIFS(Concentrado!U$2:U$199,Concentrado!$A$2:$A$199,"="&amp;$A2,Concentrado!$B$2:$B$199, "=Tamaulipas")</f>
        <v>2302</v>
      </c>
      <c r="U2" s="10">
        <f>SUMIFS(Concentrado!V$2:V$199,Concentrado!$A$2:$A$199,"="&amp;$A2,Concentrado!$B$2:$B$199, "=Tamaulipas")</f>
        <v>946</v>
      </c>
      <c r="V2" s="10">
        <f>SUMIFS(Concentrado!W$2:W$199,Concentrado!$A$2:$A$199,"="&amp;$A2,Concentrado!$B$2:$B$199, "=Tamaulipas")</f>
        <v>357</v>
      </c>
      <c r="W2" s="10">
        <f>SUMIFS(Concentrado!X$2:X$199,Concentrado!$A$2:$A$199,"="&amp;$A2,Concentrado!$B$2:$B$199, "=Tamaulipas")</f>
        <v>54</v>
      </c>
      <c r="X2" s="10">
        <f>SUMIFS(Concentrado!Y$2:Y$199,Concentrado!$A$2:$A$199,"="&amp;$A2,Concentrado!$B$2:$B$199, "=Tamaulipas")</f>
        <v>2</v>
      </c>
      <c r="Y2" s="10">
        <f>SUMIFS(Concentrado!Z$2:Z$199,Concentrado!$A$2:$A$199,"="&amp;$A2,Concentrado!$B$2:$B$199, "=Tamaulipas")</f>
        <v>262115</v>
      </c>
    </row>
    <row r="3" spans="1:25" x14ac:dyDescent="0.25">
      <c r="A3" s="7">
        <v>2018</v>
      </c>
      <c r="B3" s="10">
        <f>SUMIFS(Concentrado!C$2:C$199,Concentrado!$A$2:$A$199,"="&amp;$A3,Concentrado!$B$2:$B$199, "=Tamaulipas")</f>
        <v>12157</v>
      </c>
      <c r="C3" s="10">
        <f>SUMIFS(Concentrado!D$2:D$199,Concentrado!$A$2:$A$199,"="&amp;$A3,Concentrado!$B$2:$B$199, "=Tamaulipas")</f>
        <v>23581</v>
      </c>
      <c r="D3" s="10">
        <f>SUMIFS(Concentrado!E$2:E$199,Concentrado!$A$2:$A$199,"="&amp;$A3,Concentrado!$B$2:$B$199, "=Tamaulipas")</f>
        <v>16554</v>
      </c>
      <c r="E3" s="10">
        <f>SUMIFS(Concentrado!F$2:F$199,Concentrado!$A$2:$A$199,"="&amp;$A3,Concentrado!$B$2:$B$199, "=Tamaulipas")</f>
        <v>12241</v>
      </c>
      <c r="F3" s="10">
        <f>SUMIFS(Concentrado!G$2:G$199,Concentrado!$A$2:$A$199,"="&amp;$A3,Concentrado!$B$2:$B$199, "=Tamaulipas")</f>
        <v>26776</v>
      </c>
      <c r="G3" s="10">
        <f>SUMIFS(Concentrado!H$2:H$199,Concentrado!$A$2:$A$199,"="&amp;$A3,Concentrado!$B$2:$B$199, "=Tamaulipas")</f>
        <v>28605</v>
      </c>
      <c r="H3" s="10">
        <f>SUMIFS(Concentrado!I$2:I$199,Concentrado!$A$2:$A$199,"="&amp;$A3,Concentrado!$B$2:$B$199, "=Tamaulipas")</f>
        <v>24482</v>
      </c>
      <c r="I3" s="10">
        <f>SUMIFS(Concentrado!J$2:J$199,Concentrado!$A$2:$A$199,"="&amp;$A3,Concentrado!$B$2:$B$199, "=Tamaulipas")</f>
        <v>17569</v>
      </c>
      <c r="J3" s="10">
        <f>SUMIFS(Concentrado!K$2:K$199,Concentrado!$A$2:$A$199,"="&amp;$A3,Concentrado!$B$2:$B$199, "=Tamaulipas")</f>
        <v>14223</v>
      </c>
      <c r="K3" s="10">
        <f>SUMIFS(Concentrado!L$2:L$199,Concentrado!$A$2:$A$199,"="&amp;$A3,Concentrado!$B$2:$B$199, "=Tamaulipas")</f>
        <v>12791</v>
      </c>
      <c r="L3" s="10">
        <f>SUMIFS(Concentrado!M$2:M$199,Concentrado!$A$2:$A$199,"="&amp;$A3,Concentrado!$B$2:$B$199, "=Tamaulipas")</f>
        <v>12207</v>
      </c>
      <c r="M3" s="10">
        <f>SUMIFS(Concentrado!N$2:N$199,Concentrado!$A$2:$A$199,"="&amp;$A3,Concentrado!$B$2:$B$199, "=Tamaulipas")</f>
        <v>11568</v>
      </c>
      <c r="N3" s="10">
        <f>SUMIFS(Concentrado!O$2:O$199,Concentrado!$A$2:$A$199,"="&amp;$A3,Concentrado!$B$2:$B$199, "=Tamaulipas")</f>
        <v>9479</v>
      </c>
      <c r="O3" s="10">
        <f>SUMIFS(Concentrado!P$2:P$199,Concentrado!$A$2:$A$199,"="&amp;$A3,Concentrado!$B$2:$B$199, "=Tamaulipas")</f>
        <v>7713</v>
      </c>
      <c r="P3" s="10">
        <f>SUMIFS(Concentrado!Q$2:Q$199,Concentrado!$A$2:$A$199,"="&amp;$A3,Concentrado!$B$2:$B$199, "=Tamaulipas")</f>
        <v>6362</v>
      </c>
      <c r="Q3" s="10">
        <f>SUMIFS(Concentrado!R$2:R$199,Concentrado!$A$2:$A$199,"="&amp;$A3,Concentrado!$B$2:$B$199, "=Tamaulipas")</f>
        <v>5566</v>
      </c>
      <c r="R3" s="10">
        <f>SUMIFS(Concentrado!S$2:S$199,Concentrado!$A$2:$A$199,"="&amp;$A3,Concentrado!$B$2:$B$199, "=Tamaulipas")</f>
        <v>4798</v>
      </c>
      <c r="S3" s="10">
        <f>SUMIFS(Concentrado!T$2:T$199,Concentrado!$A$2:$A$199,"="&amp;$A3,Concentrado!$B$2:$B$199, "=Tamaulipas")</f>
        <v>3544</v>
      </c>
      <c r="T3" s="10">
        <f>SUMIFS(Concentrado!U$2:U$199,Concentrado!$A$2:$A$199,"="&amp;$A3,Concentrado!$B$2:$B$199, "=Tamaulipas")</f>
        <v>2305</v>
      </c>
      <c r="U3" s="10">
        <f>SUMIFS(Concentrado!V$2:V$199,Concentrado!$A$2:$A$199,"="&amp;$A3,Concentrado!$B$2:$B$199, "=Tamaulipas")</f>
        <v>967</v>
      </c>
      <c r="V3" s="10">
        <f>SUMIFS(Concentrado!W$2:W$199,Concentrado!$A$2:$A$199,"="&amp;$A3,Concentrado!$B$2:$B$199, "=Tamaulipas")</f>
        <v>326</v>
      </c>
      <c r="W3" s="10">
        <f>SUMIFS(Concentrado!X$2:X$199,Concentrado!$A$2:$A$199,"="&amp;$A3,Concentrado!$B$2:$B$199, "=Tamaulipas")</f>
        <v>48</v>
      </c>
      <c r="X3" s="10">
        <f>SUMIFS(Concentrado!Y$2:Y$199,Concentrado!$A$2:$A$199,"="&amp;$A3,Concentrado!$B$2:$B$199, "=Tamaulipas")</f>
        <v>4</v>
      </c>
      <c r="Y3" s="10">
        <f>SUMIFS(Concentrado!Z$2:Z$199,Concentrado!$A$2:$A$199,"="&amp;$A3,Concentrado!$B$2:$B$199, "=Tamaulipas")</f>
        <v>253866</v>
      </c>
    </row>
    <row r="4" spans="1:25" x14ac:dyDescent="0.25">
      <c r="A4" s="7">
        <v>2019</v>
      </c>
      <c r="B4" s="10">
        <f>SUMIFS(Concentrado!C$2:C$199,Concentrado!$A$2:$A$199,"="&amp;$A4,Concentrado!$B$2:$B$199, "=Tamaulipas")</f>
        <v>13007</v>
      </c>
      <c r="C4" s="10">
        <f>SUMIFS(Concentrado!D$2:D$199,Concentrado!$A$2:$A$199,"="&amp;$A4,Concentrado!$B$2:$B$199, "=Tamaulipas")</f>
        <v>24399</v>
      </c>
      <c r="D4" s="10">
        <f>SUMIFS(Concentrado!E$2:E$199,Concentrado!$A$2:$A$199,"="&amp;$A4,Concentrado!$B$2:$B$199, "=Tamaulipas")</f>
        <v>16601</v>
      </c>
      <c r="E4" s="10">
        <f>SUMIFS(Concentrado!F$2:F$199,Concentrado!$A$2:$A$199,"="&amp;$A4,Concentrado!$B$2:$B$199, "=Tamaulipas")</f>
        <v>11945</v>
      </c>
      <c r="F4" s="10">
        <f>SUMIFS(Concentrado!G$2:G$199,Concentrado!$A$2:$A$199,"="&amp;$A4,Concentrado!$B$2:$B$199, "=Tamaulipas")</f>
        <v>25163</v>
      </c>
      <c r="G4" s="10">
        <f>SUMIFS(Concentrado!H$2:H$199,Concentrado!$A$2:$A$199,"="&amp;$A4,Concentrado!$B$2:$B$199, "=Tamaulipas")</f>
        <v>28707</v>
      </c>
      <c r="H4" s="10">
        <f>SUMIFS(Concentrado!I$2:I$199,Concentrado!$A$2:$A$199,"="&amp;$A4,Concentrado!$B$2:$B$199, "=Tamaulipas")</f>
        <v>24017</v>
      </c>
      <c r="I4" s="10">
        <f>SUMIFS(Concentrado!J$2:J$199,Concentrado!$A$2:$A$199,"="&amp;$A4,Concentrado!$B$2:$B$199, "=Tamaulipas")</f>
        <v>16937</v>
      </c>
      <c r="J4" s="10">
        <f>SUMIFS(Concentrado!K$2:K$199,Concentrado!$A$2:$A$199,"="&amp;$A4,Concentrado!$B$2:$B$199, "=Tamaulipas")</f>
        <v>13532</v>
      </c>
      <c r="K4" s="10">
        <f>SUMIFS(Concentrado!L$2:L$199,Concentrado!$A$2:$A$199,"="&amp;$A4,Concentrado!$B$2:$B$199, "=Tamaulipas")</f>
        <v>11994</v>
      </c>
      <c r="L4" s="10">
        <f>SUMIFS(Concentrado!M$2:M$199,Concentrado!$A$2:$A$199,"="&amp;$A4,Concentrado!$B$2:$B$199, "=Tamaulipas")</f>
        <v>11416</v>
      </c>
      <c r="M4" s="10">
        <f>SUMIFS(Concentrado!N$2:N$199,Concentrado!$A$2:$A$199,"="&amp;$A4,Concentrado!$B$2:$B$199, "=Tamaulipas")</f>
        <v>11742</v>
      </c>
      <c r="N4" s="10">
        <f>SUMIFS(Concentrado!O$2:O$199,Concentrado!$A$2:$A$199,"="&amp;$A4,Concentrado!$B$2:$B$199, "=Tamaulipas")</f>
        <v>9281</v>
      </c>
      <c r="O4" s="10">
        <f>SUMIFS(Concentrado!P$2:P$199,Concentrado!$A$2:$A$199,"="&amp;$A4,Concentrado!$B$2:$B$199, "=Tamaulipas")</f>
        <v>7624</v>
      </c>
      <c r="P4" s="10">
        <f>SUMIFS(Concentrado!Q$2:Q$199,Concentrado!$A$2:$A$199,"="&amp;$A4,Concentrado!$B$2:$B$199, "=Tamaulipas")</f>
        <v>6053</v>
      </c>
      <c r="Q4" s="10">
        <f>SUMIFS(Concentrado!R$2:R$199,Concentrado!$A$2:$A$199,"="&amp;$A4,Concentrado!$B$2:$B$199, "=Tamaulipas")</f>
        <v>5058</v>
      </c>
      <c r="R4" s="10">
        <f>SUMIFS(Concentrado!S$2:S$199,Concentrado!$A$2:$A$199,"="&amp;$A4,Concentrado!$B$2:$B$199, "=Tamaulipas")</f>
        <v>4223</v>
      </c>
      <c r="S4" s="10">
        <f>SUMIFS(Concentrado!T$2:T$199,Concentrado!$A$2:$A$199,"="&amp;$A4,Concentrado!$B$2:$B$199, "=Tamaulipas")</f>
        <v>3377</v>
      </c>
      <c r="T4" s="10">
        <f>SUMIFS(Concentrado!U$2:U$199,Concentrado!$A$2:$A$199,"="&amp;$A4,Concentrado!$B$2:$B$199, "=Tamaulipas")</f>
        <v>2059</v>
      </c>
      <c r="U4" s="10">
        <f>SUMIFS(Concentrado!V$2:V$199,Concentrado!$A$2:$A$199,"="&amp;$A4,Concentrado!$B$2:$B$199, "=Tamaulipas")</f>
        <v>935</v>
      </c>
      <c r="V4" s="10">
        <f>SUMIFS(Concentrado!W$2:W$199,Concentrado!$A$2:$A$199,"="&amp;$A4,Concentrado!$B$2:$B$199, "=Tamaulipas")</f>
        <v>360</v>
      </c>
      <c r="W4" s="10">
        <f>SUMIFS(Concentrado!X$2:X$199,Concentrado!$A$2:$A$199,"="&amp;$A4,Concentrado!$B$2:$B$199, "=Tamaulipas")</f>
        <v>48</v>
      </c>
      <c r="X4" s="10">
        <f>SUMIFS(Concentrado!Y$2:Y$199,Concentrado!$A$2:$A$199,"="&amp;$A4,Concentrado!$B$2:$B$199, "=Tamaulipas")</f>
        <v>3</v>
      </c>
      <c r="Y4" s="10">
        <f>SUMIFS(Concentrado!Z$2:Z$199,Concentrado!$A$2:$A$199,"="&amp;$A4,Concentrado!$B$2:$B$199, "=Tamaulipas")</f>
        <v>248481</v>
      </c>
    </row>
    <row r="5" spans="1:25" x14ac:dyDescent="0.25">
      <c r="A5" s="7">
        <v>2020</v>
      </c>
      <c r="B5" s="10">
        <f>SUMIFS(Concentrado!C$2:C$199,Concentrado!$A$2:$A$199,"="&amp;$A5,Concentrado!$B$2:$B$199, "=Tamaulipas")</f>
        <v>4848</v>
      </c>
      <c r="C5" s="10">
        <f>SUMIFS(Concentrado!D$2:D$199,Concentrado!$A$2:$A$199,"="&amp;$A5,Concentrado!$B$2:$B$199, "=Tamaulipas")</f>
        <v>8955</v>
      </c>
      <c r="D5" s="10">
        <f>SUMIFS(Concentrado!E$2:E$199,Concentrado!$A$2:$A$199,"="&amp;$A5,Concentrado!$B$2:$B$199, "=Tamaulipas")</f>
        <v>7073</v>
      </c>
      <c r="E5" s="10">
        <f>SUMIFS(Concentrado!F$2:F$199,Concentrado!$A$2:$A$199,"="&amp;$A5,Concentrado!$B$2:$B$199, "=Tamaulipas")</f>
        <v>5561</v>
      </c>
      <c r="F5" s="10">
        <f>SUMIFS(Concentrado!G$2:G$199,Concentrado!$A$2:$A$199,"="&amp;$A5,Concentrado!$B$2:$B$199, "=Tamaulipas")</f>
        <v>14035</v>
      </c>
      <c r="G5" s="10">
        <f>SUMIFS(Concentrado!H$2:H$199,Concentrado!$A$2:$A$199,"="&amp;$A5,Concentrado!$B$2:$B$199, "=Tamaulipas")</f>
        <v>17476</v>
      </c>
      <c r="H5" s="10">
        <f>SUMIFS(Concentrado!I$2:I$199,Concentrado!$A$2:$A$199,"="&amp;$A5,Concentrado!$B$2:$B$199, "=Tamaulipas")</f>
        <v>15149</v>
      </c>
      <c r="I5" s="10">
        <f>SUMIFS(Concentrado!J$2:J$199,Concentrado!$A$2:$A$199,"="&amp;$A5,Concentrado!$B$2:$B$199, "=Tamaulipas")</f>
        <v>11740</v>
      </c>
      <c r="J5" s="10">
        <f>SUMIFS(Concentrado!K$2:K$199,Concentrado!$A$2:$A$199,"="&amp;$A5,Concentrado!$B$2:$B$199, "=Tamaulipas")</f>
        <v>8357</v>
      </c>
      <c r="K5" s="10">
        <f>SUMIFS(Concentrado!L$2:L$199,Concentrado!$A$2:$A$199,"="&amp;$A5,Concentrado!$B$2:$B$199, "=Tamaulipas")</f>
        <v>7506</v>
      </c>
      <c r="L5" s="10">
        <f>SUMIFS(Concentrado!M$2:M$199,Concentrado!$A$2:$A$199,"="&amp;$A5,Concentrado!$B$2:$B$199, "=Tamaulipas")</f>
        <v>7291</v>
      </c>
      <c r="M5" s="10">
        <f>SUMIFS(Concentrado!N$2:N$199,Concentrado!$A$2:$A$199,"="&amp;$A5,Concentrado!$B$2:$B$199, "=Tamaulipas")</f>
        <v>7109</v>
      </c>
      <c r="N5" s="10">
        <f>SUMIFS(Concentrado!O$2:O$199,Concentrado!$A$2:$A$199,"="&amp;$A5,Concentrado!$B$2:$B$199, "=Tamaulipas")</f>
        <v>5317</v>
      </c>
      <c r="O5" s="10">
        <f>SUMIFS(Concentrado!P$2:P$199,Concentrado!$A$2:$A$199,"="&amp;$A5,Concentrado!$B$2:$B$199, "=Tamaulipas")</f>
        <v>4371</v>
      </c>
      <c r="P5" s="10">
        <f>SUMIFS(Concentrado!Q$2:Q$199,Concentrado!$A$2:$A$199,"="&amp;$A5,Concentrado!$B$2:$B$199, "=Tamaulipas")</f>
        <v>3182</v>
      </c>
      <c r="Q5" s="10">
        <f>SUMIFS(Concentrado!R$2:R$199,Concentrado!$A$2:$A$199,"="&amp;$A5,Concentrado!$B$2:$B$199, "=Tamaulipas")</f>
        <v>2530</v>
      </c>
      <c r="R5" s="10">
        <f>SUMIFS(Concentrado!S$2:S$199,Concentrado!$A$2:$A$199,"="&amp;$A5,Concentrado!$B$2:$B$199, "=Tamaulipas")</f>
        <v>2244</v>
      </c>
      <c r="S5" s="10">
        <f>SUMIFS(Concentrado!T$2:T$199,Concentrado!$A$2:$A$199,"="&amp;$A5,Concentrado!$B$2:$B$199, "=Tamaulipas")</f>
        <v>1590</v>
      </c>
      <c r="T5" s="10">
        <f>SUMIFS(Concentrado!U$2:U$199,Concentrado!$A$2:$A$199,"="&amp;$A5,Concentrado!$B$2:$B$199, "=Tamaulipas")</f>
        <v>957</v>
      </c>
      <c r="U5" s="10">
        <f>SUMIFS(Concentrado!V$2:V$199,Concentrado!$A$2:$A$199,"="&amp;$A5,Concentrado!$B$2:$B$199, "=Tamaulipas")</f>
        <v>420</v>
      </c>
      <c r="V5" s="10">
        <f>SUMIFS(Concentrado!W$2:W$199,Concentrado!$A$2:$A$199,"="&amp;$A5,Concentrado!$B$2:$B$199, "=Tamaulipas")</f>
        <v>165</v>
      </c>
      <c r="W5" s="10">
        <f>SUMIFS(Concentrado!X$2:X$199,Concentrado!$A$2:$A$199,"="&amp;$A5,Concentrado!$B$2:$B$199, "=Tamaulipas")</f>
        <v>19</v>
      </c>
      <c r="X5" s="10">
        <f>SUMIFS(Concentrado!Y$2:Y$199,Concentrado!$A$2:$A$199,"="&amp;$A5,Concentrado!$B$2:$B$199, "=Tamaulipas")</f>
        <v>6</v>
      </c>
      <c r="Y5" s="10">
        <f>SUMIFS(Concentrado!Z$2:Z$199,Concentrado!$A$2:$A$199,"="&amp;$A5,Concentrado!$B$2:$B$199, "=Tamaulipas")</f>
        <v>135901</v>
      </c>
    </row>
    <row r="6" spans="1:25" x14ac:dyDescent="0.25">
      <c r="A6" s="7">
        <v>2021</v>
      </c>
      <c r="B6" s="10">
        <f>SUMIFS(Concentrado!C$2:C$199,Concentrado!$A$2:$A$199,"="&amp;$A6,Concentrado!$B$2:$B$199, "=Tamaulipas")</f>
        <v>4691</v>
      </c>
      <c r="C6" s="10">
        <f>SUMIFS(Concentrado!D$2:D$199,Concentrado!$A$2:$A$199,"="&amp;$A6,Concentrado!$B$2:$B$199, "=Tamaulipas")</f>
        <v>7540</v>
      </c>
      <c r="D6" s="10">
        <f>SUMIFS(Concentrado!E$2:E$199,Concentrado!$A$2:$A$199,"="&amp;$A6,Concentrado!$B$2:$B$199, "=Tamaulipas")</f>
        <v>4712</v>
      </c>
      <c r="E6" s="10">
        <f>SUMIFS(Concentrado!F$2:F$199,Concentrado!$A$2:$A$199,"="&amp;$A6,Concentrado!$B$2:$B$199, "=Tamaulipas")</f>
        <v>3965</v>
      </c>
      <c r="F6" s="10">
        <f>SUMIFS(Concentrado!G$2:G$199,Concentrado!$A$2:$A$199,"="&amp;$A6,Concentrado!$B$2:$B$199, "=Tamaulipas")</f>
        <v>13290</v>
      </c>
      <c r="G6" s="10">
        <f>SUMIFS(Concentrado!H$2:H$199,Concentrado!$A$2:$A$199,"="&amp;$A6,Concentrado!$B$2:$B$199, "=Tamaulipas")</f>
        <v>16400</v>
      </c>
      <c r="H6" s="10">
        <f>SUMIFS(Concentrado!I$2:I$199,Concentrado!$A$2:$A$199,"="&amp;$A6,Concentrado!$B$2:$B$199, "=Tamaulipas")</f>
        <v>11850</v>
      </c>
      <c r="I6" s="10">
        <f>SUMIFS(Concentrado!J$2:J$199,Concentrado!$A$2:$A$199,"="&amp;$A6,Concentrado!$B$2:$B$199, "=Tamaulipas")</f>
        <v>9018</v>
      </c>
      <c r="J6" s="10">
        <f>SUMIFS(Concentrado!K$2:K$199,Concentrado!$A$2:$A$199,"="&amp;$A6,Concentrado!$B$2:$B$199, "=Tamaulipas")</f>
        <v>7297</v>
      </c>
      <c r="K6" s="10">
        <f>SUMIFS(Concentrado!L$2:L$199,Concentrado!$A$2:$A$199,"="&amp;$A6,Concentrado!$B$2:$B$199, "=Tamaulipas")</f>
        <v>6800</v>
      </c>
      <c r="L6" s="10">
        <f>SUMIFS(Concentrado!M$2:M$199,Concentrado!$A$2:$A$199,"="&amp;$A6,Concentrado!$B$2:$B$199, "=Tamaulipas")</f>
        <v>6832</v>
      </c>
      <c r="M6" s="10">
        <f>SUMIFS(Concentrado!N$2:N$199,Concentrado!$A$2:$A$199,"="&amp;$A6,Concentrado!$B$2:$B$199, "=Tamaulipas")</f>
        <v>6344</v>
      </c>
      <c r="N6" s="10">
        <f>SUMIFS(Concentrado!O$2:O$199,Concentrado!$A$2:$A$199,"="&amp;$A6,Concentrado!$B$2:$B$199, "=Tamaulipas")</f>
        <v>5417</v>
      </c>
      <c r="O6" s="10">
        <f>SUMIFS(Concentrado!P$2:P$199,Concentrado!$A$2:$A$199,"="&amp;$A6,Concentrado!$B$2:$B$199, "=Tamaulipas")</f>
        <v>4378</v>
      </c>
      <c r="P6" s="10">
        <f>SUMIFS(Concentrado!Q$2:Q$199,Concentrado!$A$2:$A$199,"="&amp;$A6,Concentrado!$B$2:$B$199, "=Tamaulipas")</f>
        <v>3613</v>
      </c>
      <c r="Q6" s="10">
        <f>SUMIFS(Concentrado!R$2:R$199,Concentrado!$A$2:$A$199,"="&amp;$A6,Concentrado!$B$2:$B$199, "=Tamaulipas")</f>
        <v>2781</v>
      </c>
      <c r="R6" s="10">
        <f>SUMIFS(Concentrado!S$2:S$199,Concentrado!$A$2:$A$199,"="&amp;$A6,Concentrado!$B$2:$B$199, "=Tamaulipas")</f>
        <v>2335</v>
      </c>
      <c r="S6" s="10">
        <f>SUMIFS(Concentrado!T$2:T$199,Concentrado!$A$2:$A$199,"="&amp;$A6,Concentrado!$B$2:$B$199, "=Tamaulipas")</f>
        <v>1668</v>
      </c>
      <c r="T6" s="10">
        <f>SUMIFS(Concentrado!U$2:U$199,Concentrado!$A$2:$A$199,"="&amp;$A6,Concentrado!$B$2:$B$199, "=Tamaulipas")</f>
        <v>954</v>
      </c>
      <c r="U6" s="10">
        <f>SUMIFS(Concentrado!V$2:V$199,Concentrado!$A$2:$A$199,"="&amp;$A6,Concentrado!$B$2:$B$199, "=Tamaulipas")</f>
        <v>393</v>
      </c>
      <c r="V6" s="10">
        <f>SUMIFS(Concentrado!W$2:W$199,Concentrado!$A$2:$A$199,"="&amp;$A6,Concentrado!$B$2:$B$199, "=Tamaulipas")</f>
        <v>167</v>
      </c>
      <c r="W6" s="10">
        <f>SUMIFS(Concentrado!X$2:X$199,Concentrado!$A$2:$A$199,"="&amp;$A6,Concentrado!$B$2:$B$199, "=Tamaulipas")</f>
        <v>101</v>
      </c>
      <c r="X6" s="10">
        <f>SUMIFS(Concentrado!Y$2:Y$199,Concentrado!$A$2:$A$199,"="&amp;$A6,Concentrado!$B$2:$B$199, "=Tamaulipas")</f>
        <v>121</v>
      </c>
      <c r="Y6" s="10">
        <f>SUMIFS(Concentrado!Z$2:Z$199,Concentrado!$A$2:$A$199,"="&amp;$A6,Concentrado!$B$2:$B$199, "=Tamaulipas")</f>
        <v>120667</v>
      </c>
    </row>
    <row r="7" spans="1:25" x14ac:dyDescent="0.25">
      <c r="A7" s="7">
        <v>2022</v>
      </c>
      <c r="B7" s="10">
        <f>SUMIFS(Concentrado!C$2:C$199,Concentrado!$A$2:$A$199,"="&amp;$A7,Concentrado!$B$2:$B$199, "=Tamaulipas")</f>
        <v>6204</v>
      </c>
      <c r="C7" s="10">
        <f>SUMIFS(Concentrado!D$2:D$199,Concentrado!$A$2:$A$199,"="&amp;$A7,Concentrado!$B$2:$B$199, "=Tamaulipas")</f>
        <v>10304</v>
      </c>
      <c r="D7" s="10">
        <f>SUMIFS(Concentrado!E$2:E$199,Concentrado!$A$2:$A$199,"="&amp;$A7,Concentrado!$B$2:$B$199, "=Tamaulipas")</f>
        <v>6659</v>
      </c>
      <c r="E7" s="10">
        <f>SUMIFS(Concentrado!F$2:F$199,Concentrado!$A$2:$A$199,"="&amp;$A7,Concentrado!$B$2:$B$199, "=Tamaulipas")</f>
        <v>5329</v>
      </c>
      <c r="F7" s="10">
        <f>SUMIFS(Concentrado!G$2:G$199,Concentrado!$A$2:$A$199,"="&amp;$A7,Concentrado!$B$2:$B$199, "=Tamaulipas")</f>
        <v>12917</v>
      </c>
      <c r="G7" s="10">
        <f>SUMIFS(Concentrado!H$2:H$199,Concentrado!$A$2:$A$199,"="&amp;$A7,Concentrado!$B$2:$B$199, "=Tamaulipas")</f>
        <v>17182</v>
      </c>
      <c r="H7" s="10">
        <f>SUMIFS(Concentrado!I$2:I$199,Concentrado!$A$2:$A$199,"="&amp;$A7,Concentrado!$B$2:$B$199, "=Tamaulipas")</f>
        <v>12015</v>
      </c>
      <c r="I7" s="10">
        <f>SUMIFS(Concentrado!J$2:J$199,Concentrado!$A$2:$A$199,"="&amp;$A7,Concentrado!$B$2:$B$199, "=Tamaulipas")</f>
        <v>9179</v>
      </c>
      <c r="J7" s="10">
        <f>SUMIFS(Concentrado!K$2:K$199,Concentrado!$A$2:$A$199,"="&amp;$A7,Concentrado!$B$2:$B$199, "=Tamaulipas")</f>
        <v>7309</v>
      </c>
      <c r="K7" s="10">
        <f>SUMIFS(Concentrado!L$2:L$199,Concentrado!$A$2:$A$199,"="&amp;$A7,Concentrado!$B$2:$B$199, "=Tamaulipas")</f>
        <v>6803</v>
      </c>
      <c r="L7" s="10">
        <f>SUMIFS(Concentrado!M$2:M$199,Concentrado!$A$2:$A$199,"="&amp;$A7,Concentrado!$B$2:$B$199, "=Tamaulipas")</f>
        <v>6894</v>
      </c>
      <c r="M7" s="10">
        <f>SUMIFS(Concentrado!N$2:N$199,Concentrado!$A$2:$A$199,"="&amp;$A7,Concentrado!$B$2:$B$199, "=Tamaulipas")</f>
        <v>6451</v>
      </c>
      <c r="N7" s="10">
        <f>SUMIFS(Concentrado!O$2:O$199,Concentrado!$A$2:$A$199,"="&amp;$A7,Concentrado!$B$2:$B$199, "=Tamaulipas")</f>
        <v>5793</v>
      </c>
      <c r="O7" s="10">
        <f>SUMIFS(Concentrado!P$2:P$199,Concentrado!$A$2:$A$199,"="&amp;$A7,Concentrado!$B$2:$B$199, "=Tamaulipas")</f>
        <v>4807</v>
      </c>
      <c r="P7" s="10">
        <f>SUMIFS(Concentrado!Q$2:Q$199,Concentrado!$A$2:$A$199,"="&amp;$A7,Concentrado!$B$2:$B$199, "=Tamaulipas")</f>
        <v>3968</v>
      </c>
      <c r="Q7" s="10">
        <f>SUMIFS(Concentrado!R$2:R$199,Concentrado!$A$2:$A$199,"="&amp;$A7,Concentrado!$B$2:$B$199, "=Tamaulipas")</f>
        <v>3003</v>
      </c>
      <c r="R7" s="10">
        <f>SUMIFS(Concentrado!S$2:S$199,Concentrado!$A$2:$A$199,"="&amp;$A7,Concentrado!$B$2:$B$199, "=Tamaulipas")</f>
        <v>2353</v>
      </c>
      <c r="S7" s="10">
        <f>SUMIFS(Concentrado!T$2:T$199,Concentrado!$A$2:$A$199,"="&amp;$A7,Concentrado!$B$2:$B$199, "=Tamaulipas")</f>
        <v>1824</v>
      </c>
      <c r="T7" s="10">
        <f>SUMIFS(Concentrado!U$2:U$199,Concentrado!$A$2:$A$199,"="&amp;$A7,Concentrado!$B$2:$B$199, "=Tamaulipas")</f>
        <v>1052</v>
      </c>
      <c r="U7" s="10">
        <f>SUMIFS(Concentrado!V$2:V$199,Concentrado!$A$2:$A$199,"="&amp;$A7,Concentrado!$B$2:$B$199, "=Tamaulipas")</f>
        <v>487</v>
      </c>
      <c r="V7" s="10">
        <f>SUMIFS(Concentrado!W$2:W$199,Concentrado!$A$2:$A$199,"="&amp;$A7,Concentrado!$B$2:$B$199, "=Tamaulipas")</f>
        <v>120</v>
      </c>
      <c r="W7" s="10">
        <f>SUMIFS(Concentrado!X$2:X$199,Concentrado!$A$2:$A$199,"="&amp;$A7,Concentrado!$B$2:$B$199, "=Tamaulipas")</f>
        <v>60</v>
      </c>
      <c r="X7" s="10">
        <f>SUMIFS(Concentrado!Y$2:Y$199,Concentrado!$A$2:$A$199,"="&amp;$A7,Concentrado!$B$2:$B$199, "=Tamaulipas")</f>
        <v>134</v>
      </c>
      <c r="Y7" s="10">
        <f>SUMIFS(Concentrado!Z$2:Z$199,Concentrado!$A$2:$A$199,"="&amp;$A7,Concentrado!$B$2:$B$199, "=Tamaulipas")</f>
        <v>130847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"=Tlaxcala")</f>
        <v>5323</v>
      </c>
      <c r="C2" s="10">
        <f>SUMIFS(Concentrado!D$2:D$199,Concentrado!$A$2:$A$199,"="&amp;$A2,Concentrado!$B$2:$B$199, "=Tlaxcala")</f>
        <v>8694</v>
      </c>
      <c r="D2" s="10">
        <f>SUMIFS(Concentrado!E$2:E$199,Concentrado!$A$2:$A$199,"="&amp;$A2,Concentrado!$B$2:$B$199, "=Tlaxcala")</f>
        <v>5766</v>
      </c>
      <c r="E2" s="10">
        <f>SUMIFS(Concentrado!F$2:F$199,Concentrado!$A$2:$A$199,"="&amp;$A2,Concentrado!$B$2:$B$199, "=Tlaxcala")</f>
        <v>4842</v>
      </c>
      <c r="F2" s="10">
        <f>SUMIFS(Concentrado!G$2:G$199,Concentrado!$A$2:$A$199,"="&amp;$A2,Concentrado!$B$2:$B$199, "=Tlaxcala")</f>
        <v>14464</v>
      </c>
      <c r="G2" s="10">
        <f>SUMIFS(Concentrado!H$2:H$199,Concentrado!$A$2:$A$199,"="&amp;$A2,Concentrado!$B$2:$B$199, "=Tlaxcala")</f>
        <v>16842</v>
      </c>
      <c r="H2" s="10">
        <f>SUMIFS(Concentrado!I$2:I$199,Concentrado!$A$2:$A$199,"="&amp;$A2,Concentrado!$B$2:$B$199, "=Tlaxcala")</f>
        <v>12276</v>
      </c>
      <c r="I2" s="10">
        <f>SUMIFS(Concentrado!J$2:J$199,Concentrado!$A$2:$A$199,"="&amp;$A2,Concentrado!$B$2:$B$199, "=Tlaxcala")</f>
        <v>8065</v>
      </c>
      <c r="J2" s="10">
        <f>SUMIFS(Concentrado!K$2:K$199,Concentrado!$A$2:$A$199,"="&amp;$A2,Concentrado!$B$2:$B$199, "=Tlaxcala")</f>
        <v>5782</v>
      </c>
      <c r="K2" s="10">
        <f>SUMIFS(Concentrado!L$2:L$199,Concentrado!$A$2:$A$199,"="&amp;$A2,Concentrado!$B$2:$B$199, "=Tlaxcala")</f>
        <v>4439</v>
      </c>
      <c r="L2" s="10">
        <f>SUMIFS(Concentrado!M$2:M$199,Concentrado!$A$2:$A$199,"="&amp;$A2,Concentrado!$B$2:$B$199, "=Tlaxcala")</f>
        <v>3521</v>
      </c>
      <c r="M2" s="10">
        <f>SUMIFS(Concentrado!N$2:N$199,Concentrado!$A$2:$A$199,"="&amp;$A2,Concentrado!$B$2:$B$199, "=Tlaxcala")</f>
        <v>3223</v>
      </c>
      <c r="N2" s="10">
        <f>SUMIFS(Concentrado!O$2:O$199,Concentrado!$A$2:$A$199,"="&amp;$A2,Concentrado!$B$2:$B$199, "=Tlaxcala")</f>
        <v>2628</v>
      </c>
      <c r="O2" s="10">
        <f>SUMIFS(Concentrado!P$2:P$199,Concentrado!$A$2:$A$199,"="&amp;$A2,Concentrado!$B$2:$B$199, "=Tlaxcala")</f>
        <v>2330</v>
      </c>
      <c r="P2" s="10">
        <f>SUMIFS(Concentrado!Q$2:Q$199,Concentrado!$A$2:$A$199,"="&amp;$A2,Concentrado!$B$2:$B$199, "=Tlaxcala")</f>
        <v>1887</v>
      </c>
      <c r="Q2" s="10">
        <f>SUMIFS(Concentrado!R$2:R$199,Concentrado!$A$2:$A$199,"="&amp;$A2,Concentrado!$B$2:$B$199, "=Tlaxcala")</f>
        <v>1497</v>
      </c>
      <c r="R2" s="10">
        <f>SUMIFS(Concentrado!S$2:S$199,Concentrado!$A$2:$A$199,"="&amp;$A2,Concentrado!$B$2:$B$199, "=Tlaxcala")</f>
        <v>1362</v>
      </c>
      <c r="S2" s="10">
        <f>SUMIFS(Concentrado!T$2:T$199,Concentrado!$A$2:$A$199,"="&amp;$A2,Concentrado!$B$2:$B$199, "=Tlaxcala")</f>
        <v>1012</v>
      </c>
      <c r="T2" s="10">
        <f>SUMIFS(Concentrado!U$2:U$199,Concentrado!$A$2:$A$199,"="&amp;$A2,Concentrado!$B$2:$B$199, "=Tlaxcala")</f>
        <v>724</v>
      </c>
      <c r="U2" s="10">
        <f>SUMIFS(Concentrado!V$2:V$199,Concentrado!$A$2:$A$199,"="&amp;$A2,Concentrado!$B$2:$B$199, "=Tlaxcala")</f>
        <v>263</v>
      </c>
      <c r="V2" s="10">
        <f>SUMIFS(Concentrado!W$2:W$199,Concentrado!$A$2:$A$199,"="&amp;$A2,Concentrado!$B$2:$B$199, "=Tlaxcala")</f>
        <v>98</v>
      </c>
      <c r="W2" s="10">
        <f>SUMIFS(Concentrado!X$2:X$199,Concentrado!$A$2:$A$199,"="&amp;$A2,Concentrado!$B$2:$B$199, "=Tlaxcala")</f>
        <v>106</v>
      </c>
      <c r="X2" s="10">
        <f>SUMIFS(Concentrado!Y$2:Y$199,Concentrado!$A$2:$A$199,"="&amp;$A2,Concentrado!$B$2:$B$199, "=Tlaxcala")</f>
        <v>1</v>
      </c>
      <c r="Y2" s="10">
        <f>SUMIFS(Concentrado!Z$2:Z$199,Concentrado!$A$2:$A$199,"="&amp;$A2,Concentrado!$B$2:$B$199, "=Tlaxcala")</f>
        <v>105145</v>
      </c>
    </row>
    <row r="3" spans="1:25" x14ac:dyDescent="0.25">
      <c r="A3" s="7">
        <v>2018</v>
      </c>
      <c r="B3" s="10">
        <f>SUMIFS(Concentrado!C$2:C$199,Concentrado!$A$2:$A$199,"="&amp;$A3,Concentrado!$B$2:$B$199, "=Tlaxcala")</f>
        <v>4177</v>
      </c>
      <c r="C3" s="10">
        <f>SUMIFS(Concentrado!D$2:D$199,Concentrado!$A$2:$A$199,"="&amp;$A3,Concentrado!$B$2:$B$199, "=Tlaxcala")</f>
        <v>8361</v>
      </c>
      <c r="D3" s="10">
        <f>SUMIFS(Concentrado!E$2:E$199,Concentrado!$A$2:$A$199,"="&amp;$A3,Concentrado!$B$2:$B$199, "=Tlaxcala")</f>
        <v>5522</v>
      </c>
      <c r="E3" s="10">
        <f>SUMIFS(Concentrado!F$2:F$199,Concentrado!$A$2:$A$199,"="&amp;$A3,Concentrado!$B$2:$B$199, "=Tlaxcala")</f>
        <v>4482</v>
      </c>
      <c r="F3" s="10">
        <f>SUMIFS(Concentrado!G$2:G$199,Concentrado!$A$2:$A$199,"="&amp;$A3,Concentrado!$B$2:$B$199, "=Tlaxcala")</f>
        <v>13249</v>
      </c>
      <c r="G3" s="10">
        <f>SUMIFS(Concentrado!H$2:H$199,Concentrado!$A$2:$A$199,"="&amp;$A3,Concentrado!$B$2:$B$199, "=Tlaxcala")</f>
        <v>15570</v>
      </c>
      <c r="H3" s="10">
        <f>SUMIFS(Concentrado!I$2:I$199,Concentrado!$A$2:$A$199,"="&amp;$A3,Concentrado!$B$2:$B$199, "=Tlaxcala")</f>
        <v>11769</v>
      </c>
      <c r="I3" s="10">
        <f>SUMIFS(Concentrado!J$2:J$199,Concentrado!$A$2:$A$199,"="&amp;$A3,Concentrado!$B$2:$B$199, "=Tlaxcala")</f>
        <v>7329</v>
      </c>
      <c r="J3" s="10">
        <f>SUMIFS(Concentrado!K$2:K$199,Concentrado!$A$2:$A$199,"="&amp;$A3,Concentrado!$B$2:$B$199, "=Tlaxcala")</f>
        <v>5582</v>
      </c>
      <c r="K3" s="10">
        <f>SUMIFS(Concentrado!L$2:L$199,Concentrado!$A$2:$A$199,"="&amp;$A3,Concentrado!$B$2:$B$199, "=Tlaxcala")</f>
        <v>4122</v>
      </c>
      <c r="L3" s="10">
        <f>SUMIFS(Concentrado!M$2:M$199,Concentrado!$A$2:$A$199,"="&amp;$A3,Concentrado!$B$2:$B$199, "=Tlaxcala")</f>
        <v>3472</v>
      </c>
      <c r="M3" s="10">
        <f>SUMIFS(Concentrado!N$2:N$199,Concentrado!$A$2:$A$199,"="&amp;$A3,Concentrado!$B$2:$B$199, "=Tlaxcala")</f>
        <v>2998</v>
      </c>
      <c r="N3" s="10">
        <f>SUMIFS(Concentrado!O$2:O$199,Concentrado!$A$2:$A$199,"="&amp;$A3,Concentrado!$B$2:$B$199, "=Tlaxcala")</f>
        <v>2721</v>
      </c>
      <c r="O3" s="10">
        <f>SUMIFS(Concentrado!P$2:P$199,Concentrado!$A$2:$A$199,"="&amp;$A3,Concentrado!$B$2:$B$199, "=Tlaxcala")</f>
        <v>2162</v>
      </c>
      <c r="P3" s="10">
        <f>SUMIFS(Concentrado!Q$2:Q$199,Concentrado!$A$2:$A$199,"="&amp;$A3,Concentrado!$B$2:$B$199, "=Tlaxcala")</f>
        <v>1787</v>
      </c>
      <c r="Q3" s="10">
        <f>SUMIFS(Concentrado!R$2:R$199,Concentrado!$A$2:$A$199,"="&amp;$A3,Concentrado!$B$2:$B$199, "=Tlaxcala")</f>
        <v>1412</v>
      </c>
      <c r="R3" s="10">
        <f>SUMIFS(Concentrado!S$2:S$199,Concentrado!$A$2:$A$199,"="&amp;$A3,Concentrado!$B$2:$B$199, "=Tlaxcala")</f>
        <v>1228</v>
      </c>
      <c r="S3" s="10">
        <f>SUMIFS(Concentrado!T$2:T$199,Concentrado!$A$2:$A$199,"="&amp;$A3,Concentrado!$B$2:$B$199, "=Tlaxcala")</f>
        <v>989</v>
      </c>
      <c r="T3" s="10">
        <f>SUMIFS(Concentrado!U$2:U$199,Concentrado!$A$2:$A$199,"="&amp;$A3,Concentrado!$B$2:$B$199, "=Tlaxcala")</f>
        <v>654</v>
      </c>
      <c r="U3" s="10">
        <f>SUMIFS(Concentrado!V$2:V$199,Concentrado!$A$2:$A$199,"="&amp;$A3,Concentrado!$B$2:$B$199, "=Tlaxcala")</f>
        <v>260</v>
      </c>
      <c r="V3" s="10">
        <f>SUMIFS(Concentrado!W$2:W$199,Concentrado!$A$2:$A$199,"="&amp;$A3,Concentrado!$B$2:$B$199, "=Tlaxcala")</f>
        <v>88</v>
      </c>
      <c r="W3" s="10">
        <f>SUMIFS(Concentrado!X$2:X$199,Concentrado!$A$2:$A$199,"="&amp;$A3,Concentrado!$B$2:$B$199, "=Tlaxcala")</f>
        <v>69</v>
      </c>
      <c r="X3" s="10">
        <f>SUMIFS(Concentrado!Y$2:Y$199,Concentrado!$A$2:$A$199,"="&amp;$A3,Concentrado!$B$2:$B$199, "=Tlaxcala")</f>
        <v>1</v>
      </c>
      <c r="Y3" s="10">
        <f>SUMIFS(Concentrado!Z$2:Z$199,Concentrado!$A$2:$A$199,"="&amp;$A3,Concentrado!$B$2:$B$199, "=Tlaxcala")</f>
        <v>98004</v>
      </c>
    </row>
    <row r="4" spans="1:25" x14ac:dyDescent="0.25">
      <c r="A4" s="7">
        <v>2019</v>
      </c>
      <c r="B4" s="10">
        <f>SUMIFS(Concentrado!C$2:C$199,Concentrado!$A$2:$A$199,"="&amp;$A4,Concentrado!$B$2:$B$199, "=Tlaxcala")</f>
        <v>5029</v>
      </c>
      <c r="C4" s="10">
        <f>SUMIFS(Concentrado!D$2:D$199,Concentrado!$A$2:$A$199,"="&amp;$A4,Concentrado!$B$2:$B$199, "=Tlaxcala")</f>
        <v>9335</v>
      </c>
      <c r="D4" s="10">
        <f>SUMIFS(Concentrado!E$2:E$199,Concentrado!$A$2:$A$199,"="&amp;$A4,Concentrado!$B$2:$B$199, "=Tlaxcala")</f>
        <v>5788</v>
      </c>
      <c r="E4" s="10">
        <f>SUMIFS(Concentrado!F$2:F$199,Concentrado!$A$2:$A$199,"="&amp;$A4,Concentrado!$B$2:$B$199, "=Tlaxcala")</f>
        <v>4953</v>
      </c>
      <c r="F4" s="10">
        <f>SUMIFS(Concentrado!G$2:G$199,Concentrado!$A$2:$A$199,"="&amp;$A4,Concentrado!$B$2:$B$199, "=Tlaxcala")</f>
        <v>13426</v>
      </c>
      <c r="G4" s="10">
        <f>SUMIFS(Concentrado!H$2:H$199,Concentrado!$A$2:$A$199,"="&amp;$A4,Concentrado!$B$2:$B$199, "=Tlaxcala")</f>
        <v>15879</v>
      </c>
      <c r="H4" s="10">
        <f>SUMIFS(Concentrado!I$2:I$199,Concentrado!$A$2:$A$199,"="&amp;$A4,Concentrado!$B$2:$B$199, "=Tlaxcala")</f>
        <v>12548</v>
      </c>
      <c r="I4" s="10">
        <f>SUMIFS(Concentrado!J$2:J$199,Concentrado!$A$2:$A$199,"="&amp;$A4,Concentrado!$B$2:$B$199, "=Tlaxcala")</f>
        <v>7886</v>
      </c>
      <c r="J4" s="10">
        <f>SUMIFS(Concentrado!K$2:K$199,Concentrado!$A$2:$A$199,"="&amp;$A4,Concentrado!$B$2:$B$199, "=Tlaxcala")</f>
        <v>5975</v>
      </c>
      <c r="K4" s="10">
        <f>SUMIFS(Concentrado!L$2:L$199,Concentrado!$A$2:$A$199,"="&amp;$A4,Concentrado!$B$2:$B$199, "=Tlaxcala")</f>
        <v>4525</v>
      </c>
      <c r="L4" s="10">
        <f>SUMIFS(Concentrado!M$2:M$199,Concentrado!$A$2:$A$199,"="&amp;$A4,Concentrado!$B$2:$B$199, "=Tlaxcala")</f>
        <v>4033</v>
      </c>
      <c r="M4" s="10">
        <f>SUMIFS(Concentrado!N$2:N$199,Concentrado!$A$2:$A$199,"="&amp;$A4,Concentrado!$B$2:$B$199, "=Tlaxcala")</f>
        <v>3456</v>
      </c>
      <c r="N4" s="10">
        <f>SUMIFS(Concentrado!O$2:O$199,Concentrado!$A$2:$A$199,"="&amp;$A4,Concentrado!$B$2:$B$199, "=Tlaxcala")</f>
        <v>3003</v>
      </c>
      <c r="O4" s="10">
        <f>SUMIFS(Concentrado!P$2:P$199,Concentrado!$A$2:$A$199,"="&amp;$A4,Concentrado!$B$2:$B$199, "=Tlaxcala")</f>
        <v>2463</v>
      </c>
      <c r="P4" s="10">
        <f>SUMIFS(Concentrado!Q$2:Q$199,Concentrado!$A$2:$A$199,"="&amp;$A4,Concentrado!$B$2:$B$199, "=Tlaxcala")</f>
        <v>2072</v>
      </c>
      <c r="Q4" s="10">
        <f>SUMIFS(Concentrado!R$2:R$199,Concentrado!$A$2:$A$199,"="&amp;$A4,Concentrado!$B$2:$B$199, "=Tlaxcala")</f>
        <v>1540</v>
      </c>
      <c r="R4" s="10">
        <f>SUMIFS(Concentrado!S$2:S$199,Concentrado!$A$2:$A$199,"="&amp;$A4,Concentrado!$B$2:$B$199, "=Tlaxcala")</f>
        <v>1413</v>
      </c>
      <c r="S4" s="10">
        <f>SUMIFS(Concentrado!T$2:T$199,Concentrado!$A$2:$A$199,"="&amp;$A4,Concentrado!$B$2:$B$199, "=Tlaxcala")</f>
        <v>1084</v>
      </c>
      <c r="T4" s="10">
        <f>SUMIFS(Concentrado!U$2:U$199,Concentrado!$A$2:$A$199,"="&amp;$A4,Concentrado!$B$2:$B$199, "=Tlaxcala")</f>
        <v>744</v>
      </c>
      <c r="U4" s="10">
        <f>SUMIFS(Concentrado!V$2:V$199,Concentrado!$A$2:$A$199,"="&amp;$A4,Concentrado!$B$2:$B$199, "=Tlaxcala")</f>
        <v>279</v>
      </c>
      <c r="V4" s="10">
        <f>SUMIFS(Concentrado!W$2:W$199,Concentrado!$A$2:$A$199,"="&amp;$A4,Concentrado!$B$2:$B$199, "=Tlaxcala")</f>
        <v>111</v>
      </c>
      <c r="W4" s="10">
        <f>SUMIFS(Concentrado!X$2:X$199,Concentrado!$A$2:$A$199,"="&amp;$A4,Concentrado!$B$2:$B$199, "=Tlaxcala")</f>
        <v>218</v>
      </c>
      <c r="X4" s="10">
        <f>SUMIFS(Concentrado!Y$2:Y$199,Concentrado!$A$2:$A$199,"="&amp;$A4,Concentrado!$B$2:$B$199, "=Tlaxcala")</f>
        <v>2</v>
      </c>
      <c r="Y4" s="10">
        <f>SUMIFS(Concentrado!Z$2:Z$199,Concentrado!$A$2:$A$199,"="&amp;$A4,Concentrado!$B$2:$B$199, "=Tlaxcala")</f>
        <v>105762</v>
      </c>
    </row>
    <row r="5" spans="1:25" x14ac:dyDescent="0.25">
      <c r="A5" s="7">
        <v>2020</v>
      </c>
      <c r="B5" s="10">
        <f>SUMIFS(Concentrado!C$2:C$199,Concentrado!$A$2:$A$199,"="&amp;$A5,Concentrado!$B$2:$B$199, "=Tlaxcala")</f>
        <v>1943</v>
      </c>
      <c r="C5" s="10">
        <f>SUMIFS(Concentrado!D$2:D$199,Concentrado!$A$2:$A$199,"="&amp;$A5,Concentrado!$B$2:$B$199, "=Tlaxcala")</f>
        <v>2918</v>
      </c>
      <c r="D5" s="10">
        <f>SUMIFS(Concentrado!E$2:E$199,Concentrado!$A$2:$A$199,"="&amp;$A5,Concentrado!$B$2:$B$199, "=Tlaxcala")</f>
        <v>2301</v>
      </c>
      <c r="E5" s="10">
        <f>SUMIFS(Concentrado!F$2:F$199,Concentrado!$A$2:$A$199,"="&amp;$A5,Concentrado!$B$2:$B$199, "=Tlaxcala")</f>
        <v>2124</v>
      </c>
      <c r="F5" s="10">
        <f>SUMIFS(Concentrado!G$2:G$199,Concentrado!$A$2:$A$199,"="&amp;$A5,Concentrado!$B$2:$B$199, "=Tlaxcala")</f>
        <v>7444</v>
      </c>
      <c r="G5" s="10">
        <f>SUMIFS(Concentrado!H$2:H$199,Concentrado!$A$2:$A$199,"="&amp;$A5,Concentrado!$B$2:$B$199, "=Tlaxcala")</f>
        <v>9213</v>
      </c>
      <c r="H5" s="10">
        <f>SUMIFS(Concentrado!I$2:I$199,Concentrado!$A$2:$A$199,"="&amp;$A5,Concentrado!$B$2:$B$199, "=Tlaxcala")</f>
        <v>7690</v>
      </c>
      <c r="I5" s="10">
        <f>SUMIFS(Concentrado!J$2:J$199,Concentrado!$A$2:$A$199,"="&amp;$A5,Concentrado!$B$2:$B$199, "=Tlaxcala")</f>
        <v>4917</v>
      </c>
      <c r="J5" s="10">
        <f>SUMIFS(Concentrado!K$2:K$199,Concentrado!$A$2:$A$199,"="&amp;$A5,Concentrado!$B$2:$B$199, "=Tlaxcala")</f>
        <v>3479</v>
      </c>
      <c r="K5" s="10">
        <f>SUMIFS(Concentrado!L$2:L$199,Concentrado!$A$2:$A$199,"="&amp;$A5,Concentrado!$B$2:$B$199, "=Tlaxcala")</f>
        <v>2569</v>
      </c>
      <c r="L5" s="10">
        <f>SUMIFS(Concentrado!M$2:M$199,Concentrado!$A$2:$A$199,"="&amp;$A5,Concentrado!$B$2:$B$199, "=Tlaxcala")</f>
        <v>2222</v>
      </c>
      <c r="M5" s="10">
        <f>SUMIFS(Concentrado!N$2:N$199,Concentrado!$A$2:$A$199,"="&amp;$A5,Concentrado!$B$2:$B$199, "=Tlaxcala")</f>
        <v>1944</v>
      </c>
      <c r="N5" s="10">
        <f>SUMIFS(Concentrado!O$2:O$199,Concentrado!$A$2:$A$199,"="&amp;$A5,Concentrado!$B$2:$B$199, "=Tlaxcala")</f>
        <v>1729</v>
      </c>
      <c r="O5" s="10">
        <f>SUMIFS(Concentrado!P$2:P$199,Concentrado!$A$2:$A$199,"="&amp;$A5,Concentrado!$B$2:$B$199, "=Tlaxcala")</f>
        <v>1446</v>
      </c>
      <c r="P5" s="10">
        <f>SUMIFS(Concentrado!Q$2:Q$199,Concentrado!$A$2:$A$199,"="&amp;$A5,Concentrado!$B$2:$B$199, "=Tlaxcala")</f>
        <v>1090</v>
      </c>
      <c r="Q5" s="10">
        <f>SUMIFS(Concentrado!R$2:R$199,Concentrado!$A$2:$A$199,"="&amp;$A5,Concentrado!$B$2:$B$199, "=Tlaxcala")</f>
        <v>857</v>
      </c>
      <c r="R5" s="10">
        <f>SUMIFS(Concentrado!S$2:S$199,Concentrado!$A$2:$A$199,"="&amp;$A5,Concentrado!$B$2:$B$199, "=Tlaxcala")</f>
        <v>603</v>
      </c>
      <c r="S5" s="10">
        <f>SUMIFS(Concentrado!T$2:T$199,Concentrado!$A$2:$A$199,"="&amp;$A5,Concentrado!$B$2:$B$199, "=Tlaxcala")</f>
        <v>447</v>
      </c>
      <c r="T5" s="10">
        <f>SUMIFS(Concentrado!U$2:U$199,Concentrado!$A$2:$A$199,"="&amp;$A5,Concentrado!$B$2:$B$199, "=Tlaxcala")</f>
        <v>304</v>
      </c>
      <c r="U5" s="10">
        <f>SUMIFS(Concentrado!V$2:V$199,Concentrado!$A$2:$A$199,"="&amp;$A5,Concentrado!$B$2:$B$199, "=Tlaxcala")</f>
        <v>110</v>
      </c>
      <c r="V5" s="10">
        <f>SUMIFS(Concentrado!W$2:W$199,Concentrado!$A$2:$A$199,"="&amp;$A5,Concentrado!$B$2:$B$199, "=Tlaxcala")</f>
        <v>44</v>
      </c>
      <c r="W5" s="10">
        <f>SUMIFS(Concentrado!X$2:X$199,Concentrado!$A$2:$A$199,"="&amp;$A5,Concentrado!$B$2:$B$199, "=Tlaxcala")</f>
        <v>6</v>
      </c>
      <c r="X5" s="10">
        <f>SUMIFS(Concentrado!Y$2:Y$199,Concentrado!$A$2:$A$199,"="&amp;$A5,Concentrado!$B$2:$B$199, "=Tlaxcala")</f>
        <v>3</v>
      </c>
      <c r="Y5" s="10">
        <f>SUMIFS(Concentrado!Z$2:Z$199,Concentrado!$A$2:$A$199,"="&amp;$A5,Concentrado!$B$2:$B$199, "=Tlaxcala")</f>
        <v>55403</v>
      </c>
    </row>
    <row r="6" spans="1:25" x14ac:dyDescent="0.25">
      <c r="A6" s="7">
        <v>2021</v>
      </c>
      <c r="B6" s="10">
        <f>SUMIFS(Concentrado!C$2:C$199,Concentrado!$A$2:$A$199,"="&amp;$A6,Concentrado!$B$2:$B$199, "=Tlaxcala")</f>
        <v>1900</v>
      </c>
      <c r="C6" s="10">
        <f>SUMIFS(Concentrado!D$2:D$199,Concentrado!$A$2:$A$199,"="&amp;$A6,Concentrado!$B$2:$B$199, "=Tlaxcala")</f>
        <v>2841</v>
      </c>
      <c r="D6" s="10">
        <f>SUMIFS(Concentrado!E$2:E$199,Concentrado!$A$2:$A$199,"="&amp;$A6,Concentrado!$B$2:$B$199, "=Tlaxcala")</f>
        <v>2210</v>
      </c>
      <c r="E6" s="10">
        <f>SUMIFS(Concentrado!F$2:F$199,Concentrado!$A$2:$A$199,"="&amp;$A6,Concentrado!$B$2:$B$199, "=Tlaxcala")</f>
        <v>2141</v>
      </c>
      <c r="F6" s="10">
        <f>SUMIFS(Concentrado!G$2:G$199,Concentrado!$A$2:$A$199,"="&amp;$A6,Concentrado!$B$2:$B$199, "=Tlaxcala")</f>
        <v>7677</v>
      </c>
      <c r="G6" s="10">
        <f>SUMIFS(Concentrado!H$2:H$199,Concentrado!$A$2:$A$199,"="&amp;$A6,Concentrado!$B$2:$B$199, "=Tlaxcala")</f>
        <v>9935</v>
      </c>
      <c r="H6" s="10">
        <f>SUMIFS(Concentrado!I$2:I$199,Concentrado!$A$2:$A$199,"="&amp;$A6,Concentrado!$B$2:$B$199, "=Tlaxcala")</f>
        <v>7946</v>
      </c>
      <c r="I6" s="10">
        <f>SUMIFS(Concentrado!J$2:J$199,Concentrado!$A$2:$A$199,"="&amp;$A6,Concentrado!$B$2:$B$199, "=Tlaxcala")</f>
        <v>5257</v>
      </c>
      <c r="J6" s="10">
        <f>SUMIFS(Concentrado!K$2:K$199,Concentrado!$A$2:$A$199,"="&amp;$A6,Concentrado!$B$2:$B$199, "=Tlaxcala")</f>
        <v>3610</v>
      </c>
      <c r="K6" s="10">
        <f>SUMIFS(Concentrado!L$2:L$199,Concentrado!$A$2:$A$199,"="&amp;$A6,Concentrado!$B$2:$B$199, "=Tlaxcala")</f>
        <v>2660</v>
      </c>
      <c r="L6" s="10">
        <f>SUMIFS(Concentrado!M$2:M$199,Concentrado!$A$2:$A$199,"="&amp;$A6,Concentrado!$B$2:$B$199, "=Tlaxcala")</f>
        <v>2411</v>
      </c>
      <c r="M6" s="10">
        <f>SUMIFS(Concentrado!N$2:N$199,Concentrado!$A$2:$A$199,"="&amp;$A6,Concentrado!$B$2:$B$199, "=Tlaxcala")</f>
        <v>2052</v>
      </c>
      <c r="N6" s="10">
        <f>SUMIFS(Concentrado!O$2:O$199,Concentrado!$A$2:$A$199,"="&amp;$A6,Concentrado!$B$2:$B$199, "=Tlaxcala")</f>
        <v>1761</v>
      </c>
      <c r="O6" s="10">
        <f>SUMIFS(Concentrado!P$2:P$199,Concentrado!$A$2:$A$199,"="&amp;$A6,Concentrado!$B$2:$B$199, "=Tlaxcala")</f>
        <v>1501</v>
      </c>
      <c r="P6" s="10">
        <f>SUMIFS(Concentrado!Q$2:Q$199,Concentrado!$A$2:$A$199,"="&amp;$A6,Concentrado!$B$2:$B$199, "=Tlaxcala")</f>
        <v>1193</v>
      </c>
      <c r="Q6" s="10">
        <f>SUMIFS(Concentrado!R$2:R$199,Concentrado!$A$2:$A$199,"="&amp;$A6,Concentrado!$B$2:$B$199, "=Tlaxcala")</f>
        <v>944</v>
      </c>
      <c r="R6" s="10">
        <f>SUMIFS(Concentrado!S$2:S$199,Concentrado!$A$2:$A$199,"="&amp;$A6,Concentrado!$B$2:$B$199, "=Tlaxcala")</f>
        <v>664</v>
      </c>
      <c r="S6" s="10">
        <f>SUMIFS(Concentrado!T$2:T$199,Concentrado!$A$2:$A$199,"="&amp;$A6,Concentrado!$B$2:$B$199, "=Tlaxcala")</f>
        <v>467</v>
      </c>
      <c r="T6" s="10">
        <f>SUMIFS(Concentrado!U$2:U$199,Concentrado!$A$2:$A$199,"="&amp;$A6,Concentrado!$B$2:$B$199, "=Tlaxcala")</f>
        <v>295</v>
      </c>
      <c r="U6" s="10">
        <f>SUMIFS(Concentrado!V$2:V$199,Concentrado!$A$2:$A$199,"="&amp;$A6,Concentrado!$B$2:$B$199, "=Tlaxcala")</f>
        <v>93</v>
      </c>
      <c r="V6" s="10">
        <f>SUMIFS(Concentrado!W$2:W$199,Concentrado!$A$2:$A$199,"="&amp;$A6,Concentrado!$B$2:$B$199, "=Tlaxcala")</f>
        <v>23</v>
      </c>
      <c r="W6" s="10">
        <f>SUMIFS(Concentrado!X$2:X$199,Concentrado!$A$2:$A$199,"="&amp;$A6,Concentrado!$B$2:$B$199, "=Tlaxcala")</f>
        <v>18</v>
      </c>
      <c r="X6" s="10">
        <f>SUMIFS(Concentrado!Y$2:Y$199,Concentrado!$A$2:$A$199,"="&amp;$A6,Concentrado!$B$2:$B$199, "=Tlaxcala")</f>
        <v>8</v>
      </c>
      <c r="Y6" s="10">
        <f>SUMIFS(Concentrado!Z$2:Z$199,Concentrado!$A$2:$A$199,"="&amp;$A6,Concentrado!$B$2:$B$199, "=Tlaxcala")</f>
        <v>57607</v>
      </c>
    </row>
    <row r="7" spans="1:25" x14ac:dyDescent="0.25">
      <c r="A7" s="7">
        <v>2022</v>
      </c>
      <c r="B7" s="10">
        <f>SUMIFS(Concentrado!C$2:C$199,Concentrado!$A$2:$A$199,"="&amp;$A7,Concentrado!$B$2:$B$199, "=Tlaxcala")</f>
        <v>3266</v>
      </c>
      <c r="C7" s="10">
        <f>SUMIFS(Concentrado!D$2:D$199,Concentrado!$A$2:$A$199,"="&amp;$A7,Concentrado!$B$2:$B$199, "=Tlaxcala")</f>
        <v>5916</v>
      </c>
      <c r="D7" s="10">
        <f>SUMIFS(Concentrado!E$2:E$199,Concentrado!$A$2:$A$199,"="&amp;$A7,Concentrado!$B$2:$B$199, "=Tlaxcala")</f>
        <v>4272</v>
      </c>
      <c r="E7" s="10">
        <f>SUMIFS(Concentrado!F$2:F$199,Concentrado!$A$2:$A$199,"="&amp;$A7,Concentrado!$B$2:$B$199, "=Tlaxcala")</f>
        <v>3609</v>
      </c>
      <c r="F7" s="10">
        <f>SUMIFS(Concentrado!G$2:G$199,Concentrado!$A$2:$A$199,"="&amp;$A7,Concentrado!$B$2:$B$199, "=Tlaxcala")</f>
        <v>9984</v>
      </c>
      <c r="G7" s="10">
        <f>SUMIFS(Concentrado!H$2:H$199,Concentrado!$A$2:$A$199,"="&amp;$A7,Concentrado!$B$2:$B$199, "=Tlaxcala")</f>
        <v>12702</v>
      </c>
      <c r="H7" s="10">
        <f>SUMIFS(Concentrado!I$2:I$199,Concentrado!$A$2:$A$199,"="&amp;$A7,Concentrado!$B$2:$B$199, "=Tlaxcala")</f>
        <v>10645</v>
      </c>
      <c r="I7" s="10">
        <f>SUMIFS(Concentrado!J$2:J$199,Concentrado!$A$2:$A$199,"="&amp;$A7,Concentrado!$B$2:$B$199, "=Tlaxcala")</f>
        <v>7375</v>
      </c>
      <c r="J7" s="10">
        <f>SUMIFS(Concentrado!K$2:K$199,Concentrado!$A$2:$A$199,"="&amp;$A7,Concentrado!$B$2:$B$199, "=Tlaxcala")</f>
        <v>4766</v>
      </c>
      <c r="K7" s="10">
        <f>SUMIFS(Concentrado!L$2:L$199,Concentrado!$A$2:$A$199,"="&amp;$A7,Concentrado!$B$2:$B$199, "=Tlaxcala")</f>
        <v>3694</v>
      </c>
      <c r="L7" s="10">
        <f>SUMIFS(Concentrado!M$2:M$199,Concentrado!$A$2:$A$199,"="&amp;$A7,Concentrado!$B$2:$B$199, "=Tlaxcala")</f>
        <v>3320</v>
      </c>
      <c r="M7" s="10">
        <f>SUMIFS(Concentrado!N$2:N$199,Concentrado!$A$2:$A$199,"="&amp;$A7,Concentrado!$B$2:$B$199, "=Tlaxcala")</f>
        <v>2866</v>
      </c>
      <c r="N7" s="10">
        <f>SUMIFS(Concentrado!O$2:O$199,Concentrado!$A$2:$A$199,"="&amp;$A7,Concentrado!$B$2:$B$199, "=Tlaxcala")</f>
        <v>2473</v>
      </c>
      <c r="O7" s="10">
        <f>SUMIFS(Concentrado!P$2:P$199,Concentrado!$A$2:$A$199,"="&amp;$A7,Concentrado!$B$2:$B$199, "=Tlaxcala")</f>
        <v>2059</v>
      </c>
      <c r="P7" s="10">
        <f>SUMIFS(Concentrado!Q$2:Q$199,Concentrado!$A$2:$A$199,"="&amp;$A7,Concentrado!$B$2:$B$199, "=Tlaxcala")</f>
        <v>1601</v>
      </c>
      <c r="Q7" s="10">
        <f>SUMIFS(Concentrado!R$2:R$199,Concentrado!$A$2:$A$199,"="&amp;$A7,Concentrado!$B$2:$B$199, "=Tlaxcala")</f>
        <v>1216</v>
      </c>
      <c r="R7" s="10">
        <f>SUMIFS(Concentrado!S$2:S$199,Concentrado!$A$2:$A$199,"="&amp;$A7,Concentrado!$B$2:$B$199, "=Tlaxcala")</f>
        <v>1054</v>
      </c>
      <c r="S7" s="10">
        <f>SUMIFS(Concentrado!T$2:T$199,Concentrado!$A$2:$A$199,"="&amp;$A7,Concentrado!$B$2:$B$199, "=Tlaxcala")</f>
        <v>744</v>
      </c>
      <c r="T7" s="10">
        <f>SUMIFS(Concentrado!U$2:U$199,Concentrado!$A$2:$A$199,"="&amp;$A7,Concentrado!$B$2:$B$199, "=Tlaxcala")</f>
        <v>443</v>
      </c>
      <c r="U7" s="10">
        <f>SUMIFS(Concentrado!V$2:V$199,Concentrado!$A$2:$A$199,"="&amp;$A7,Concentrado!$B$2:$B$199, "=Tlaxcala")</f>
        <v>132</v>
      </c>
      <c r="V7" s="10">
        <f>SUMIFS(Concentrado!W$2:W$199,Concentrado!$A$2:$A$199,"="&amp;$A7,Concentrado!$B$2:$B$199, "=Tlaxcala")</f>
        <v>62</v>
      </c>
      <c r="W7" s="10">
        <f>SUMIFS(Concentrado!X$2:X$199,Concentrado!$A$2:$A$199,"="&amp;$A7,Concentrado!$B$2:$B$199, "=Tlaxcala")</f>
        <v>21</v>
      </c>
      <c r="X7" s="10">
        <f>SUMIFS(Concentrado!Y$2:Y$199,Concentrado!$A$2:$A$199,"="&amp;$A7,Concentrado!$B$2:$B$199, "=Tlaxcala")</f>
        <v>0</v>
      </c>
      <c r="Y7" s="10">
        <f>SUMIFS(Concentrado!Z$2:Z$199,Concentrado!$A$2:$A$199,"="&amp;$A7,Concentrado!$B$2:$B$199, "=Tlaxcala")</f>
        <v>82220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"=Veracruz")</f>
        <v>18555</v>
      </c>
      <c r="C2" s="10">
        <f>SUMIFS(Concentrado!D$2:D$199,Concentrado!$A$2:$A$199,"="&amp;$A2,Concentrado!$B$2:$B$199, "=Veracruz")</f>
        <v>36046</v>
      </c>
      <c r="D2" s="10">
        <f>SUMIFS(Concentrado!E$2:E$199,Concentrado!$A$2:$A$199,"="&amp;$A2,Concentrado!$B$2:$B$199, "=Veracruz")</f>
        <v>25067</v>
      </c>
      <c r="E2" s="10">
        <f>SUMIFS(Concentrado!F$2:F$199,Concentrado!$A$2:$A$199,"="&amp;$A2,Concentrado!$B$2:$B$199, "=Veracruz")</f>
        <v>21238</v>
      </c>
      <c r="F2" s="10">
        <f>SUMIFS(Concentrado!G$2:G$199,Concentrado!$A$2:$A$199,"="&amp;$A2,Concentrado!$B$2:$B$199, "=Veracruz")</f>
        <v>63204</v>
      </c>
      <c r="G2" s="10">
        <f>SUMIFS(Concentrado!H$2:H$199,Concentrado!$A$2:$A$199,"="&amp;$A2,Concentrado!$B$2:$B$199, "=Veracruz")</f>
        <v>68708</v>
      </c>
      <c r="H2" s="10">
        <f>SUMIFS(Concentrado!I$2:I$199,Concentrado!$A$2:$A$199,"="&amp;$A2,Concentrado!$B$2:$B$199, "=Veracruz")</f>
        <v>51021</v>
      </c>
      <c r="I2" s="10">
        <f>SUMIFS(Concentrado!J$2:J$199,Concentrado!$A$2:$A$199,"="&amp;$A2,Concentrado!$B$2:$B$199, "=Veracruz")</f>
        <v>35309</v>
      </c>
      <c r="J2" s="10">
        <f>SUMIFS(Concentrado!K$2:K$199,Concentrado!$A$2:$A$199,"="&amp;$A2,Concentrado!$B$2:$B$199, "=Veracruz")</f>
        <v>27041</v>
      </c>
      <c r="K2" s="10">
        <f>SUMIFS(Concentrado!L$2:L$199,Concentrado!$A$2:$A$199,"="&amp;$A2,Concentrado!$B$2:$B$199, "=Veracruz")</f>
        <v>22292</v>
      </c>
      <c r="L2" s="10">
        <f>SUMIFS(Concentrado!M$2:M$199,Concentrado!$A$2:$A$199,"="&amp;$A2,Concentrado!$B$2:$B$199, "=Veracruz")</f>
        <v>19277</v>
      </c>
      <c r="M2" s="10">
        <f>SUMIFS(Concentrado!N$2:N$199,Concentrado!$A$2:$A$199,"="&amp;$A2,Concentrado!$B$2:$B$199, "=Veracruz")</f>
        <v>18215</v>
      </c>
      <c r="N2" s="10">
        <f>SUMIFS(Concentrado!O$2:O$199,Concentrado!$A$2:$A$199,"="&amp;$A2,Concentrado!$B$2:$B$199, "=Veracruz")</f>
        <v>15252</v>
      </c>
      <c r="O2" s="10">
        <f>SUMIFS(Concentrado!P$2:P$199,Concentrado!$A$2:$A$199,"="&amp;$A2,Concentrado!$B$2:$B$199, "=Veracruz")</f>
        <v>13449</v>
      </c>
      <c r="P2" s="10">
        <f>SUMIFS(Concentrado!Q$2:Q$199,Concentrado!$A$2:$A$199,"="&amp;$A2,Concentrado!$B$2:$B$199, "=Veracruz")</f>
        <v>11669</v>
      </c>
      <c r="Q2" s="10">
        <f>SUMIFS(Concentrado!R$2:R$199,Concentrado!$A$2:$A$199,"="&amp;$A2,Concentrado!$B$2:$B$199, "=Veracruz")</f>
        <v>9633</v>
      </c>
      <c r="R2" s="10">
        <f>SUMIFS(Concentrado!S$2:S$199,Concentrado!$A$2:$A$199,"="&amp;$A2,Concentrado!$B$2:$B$199, "=Veracruz")</f>
        <v>7964</v>
      </c>
      <c r="S2" s="10">
        <f>SUMIFS(Concentrado!T$2:T$199,Concentrado!$A$2:$A$199,"="&amp;$A2,Concentrado!$B$2:$B$199, "=Veracruz")</f>
        <v>5777</v>
      </c>
      <c r="T2" s="10">
        <f>SUMIFS(Concentrado!U$2:U$199,Concentrado!$A$2:$A$199,"="&amp;$A2,Concentrado!$B$2:$B$199, "=Veracruz")</f>
        <v>3506</v>
      </c>
      <c r="U2" s="10">
        <f>SUMIFS(Concentrado!V$2:V$199,Concentrado!$A$2:$A$199,"="&amp;$A2,Concentrado!$B$2:$B$199, "=Veracruz")</f>
        <v>1232</v>
      </c>
      <c r="V2" s="10">
        <f>SUMIFS(Concentrado!W$2:W$199,Concentrado!$A$2:$A$199,"="&amp;$A2,Concentrado!$B$2:$B$199, "=Veracruz")</f>
        <v>522</v>
      </c>
      <c r="W2" s="10">
        <f>SUMIFS(Concentrado!X$2:X$199,Concentrado!$A$2:$A$199,"="&amp;$A2,Concentrado!$B$2:$B$199, "=Veracruz")</f>
        <v>183</v>
      </c>
      <c r="X2" s="10">
        <f>SUMIFS(Concentrado!Y$2:Y$199,Concentrado!$A$2:$A$199,"="&amp;$A2,Concentrado!$B$2:$B$199, "=Veracruz")</f>
        <v>109</v>
      </c>
      <c r="Y2" s="10">
        <f>SUMIFS(Concentrado!Z$2:Z$199,Concentrado!$A$2:$A$199,"="&amp;$A2,Concentrado!$B$2:$B$199, "=Veracruz")</f>
        <v>475269</v>
      </c>
    </row>
    <row r="3" spans="1:25" x14ac:dyDescent="0.25">
      <c r="A3" s="7">
        <v>2018</v>
      </c>
      <c r="B3" s="10">
        <f>SUMIFS(Concentrado!C$2:C$199,Concentrado!$A$2:$A$199,"="&amp;$A3,Concentrado!$B$2:$B$199, "=Veracruz")</f>
        <v>18161</v>
      </c>
      <c r="C3" s="10">
        <f>SUMIFS(Concentrado!D$2:D$199,Concentrado!$A$2:$A$199,"="&amp;$A3,Concentrado!$B$2:$B$199, "=Veracruz")</f>
        <v>37085</v>
      </c>
      <c r="D3" s="10">
        <f>SUMIFS(Concentrado!E$2:E$199,Concentrado!$A$2:$A$199,"="&amp;$A3,Concentrado!$B$2:$B$199, "=Veracruz")</f>
        <v>28740</v>
      </c>
      <c r="E3" s="10">
        <f>SUMIFS(Concentrado!F$2:F$199,Concentrado!$A$2:$A$199,"="&amp;$A3,Concentrado!$B$2:$B$199, "=Veracruz")</f>
        <v>22622</v>
      </c>
      <c r="F3" s="10">
        <f>SUMIFS(Concentrado!G$2:G$199,Concentrado!$A$2:$A$199,"="&amp;$A3,Concentrado!$B$2:$B$199, "=Veracruz")</f>
        <v>63311</v>
      </c>
      <c r="G3" s="10">
        <f>SUMIFS(Concentrado!H$2:H$199,Concentrado!$A$2:$A$199,"="&amp;$A3,Concentrado!$B$2:$B$199, "=Veracruz")</f>
        <v>68242</v>
      </c>
      <c r="H3" s="10">
        <f>SUMIFS(Concentrado!I$2:I$199,Concentrado!$A$2:$A$199,"="&amp;$A3,Concentrado!$B$2:$B$199, "=Veracruz")</f>
        <v>53814</v>
      </c>
      <c r="I3" s="10">
        <f>SUMIFS(Concentrado!J$2:J$199,Concentrado!$A$2:$A$199,"="&amp;$A3,Concentrado!$B$2:$B$199, "=Veracruz")</f>
        <v>37060</v>
      </c>
      <c r="J3" s="10">
        <f>SUMIFS(Concentrado!K$2:K$199,Concentrado!$A$2:$A$199,"="&amp;$A3,Concentrado!$B$2:$B$199, "=Veracruz")</f>
        <v>28616</v>
      </c>
      <c r="K3" s="10">
        <f>SUMIFS(Concentrado!L$2:L$199,Concentrado!$A$2:$A$199,"="&amp;$A3,Concentrado!$B$2:$B$199, "=Veracruz")</f>
        <v>23358</v>
      </c>
      <c r="L3" s="10">
        <f>SUMIFS(Concentrado!M$2:M$199,Concentrado!$A$2:$A$199,"="&amp;$A3,Concentrado!$B$2:$B$199, "=Veracruz")</f>
        <v>21462</v>
      </c>
      <c r="M3" s="10">
        <f>SUMIFS(Concentrado!N$2:N$199,Concentrado!$A$2:$A$199,"="&amp;$A3,Concentrado!$B$2:$B$199, "=Veracruz")</f>
        <v>20062</v>
      </c>
      <c r="N3" s="10">
        <f>SUMIFS(Concentrado!O$2:O$199,Concentrado!$A$2:$A$199,"="&amp;$A3,Concentrado!$B$2:$B$199, "=Veracruz")</f>
        <v>17606</v>
      </c>
      <c r="O3" s="10">
        <f>SUMIFS(Concentrado!P$2:P$199,Concentrado!$A$2:$A$199,"="&amp;$A3,Concentrado!$B$2:$B$199, "=Veracruz")</f>
        <v>15103</v>
      </c>
      <c r="P3" s="10">
        <f>SUMIFS(Concentrado!Q$2:Q$199,Concentrado!$A$2:$A$199,"="&amp;$A3,Concentrado!$B$2:$B$199, "=Veracruz")</f>
        <v>13200</v>
      </c>
      <c r="Q3" s="10">
        <f>SUMIFS(Concentrado!R$2:R$199,Concentrado!$A$2:$A$199,"="&amp;$A3,Concentrado!$B$2:$B$199, "=Veracruz")</f>
        <v>10735</v>
      </c>
      <c r="R3" s="10">
        <f>SUMIFS(Concentrado!S$2:S$199,Concentrado!$A$2:$A$199,"="&amp;$A3,Concentrado!$B$2:$B$199, "=Veracruz")</f>
        <v>9079</v>
      </c>
      <c r="S3" s="10">
        <f>SUMIFS(Concentrado!T$2:T$199,Concentrado!$A$2:$A$199,"="&amp;$A3,Concentrado!$B$2:$B$199, "=Veracruz")</f>
        <v>6499</v>
      </c>
      <c r="T3" s="10">
        <f>SUMIFS(Concentrado!U$2:U$199,Concentrado!$A$2:$A$199,"="&amp;$A3,Concentrado!$B$2:$B$199, "=Veracruz")</f>
        <v>3946</v>
      </c>
      <c r="U3" s="10">
        <f>SUMIFS(Concentrado!V$2:V$199,Concentrado!$A$2:$A$199,"="&amp;$A3,Concentrado!$B$2:$B$199, "=Veracruz")</f>
        <v>1504</v>
      </c>
      <c r="V3" s="10">
        <f>SUMIFS(Concentrado!W$2:W$199,Concentrado!$A$2:$A$199,"="&amp;$A3,Concentrado!$B$2:$B$199, "=Veracruz")</f>
        <v>550</v>
      </c>
      <c r="W3" s="10">
        <f>SUMIFS(Concentrado!X$2:X$199,Concentrado!$A$2:$A$199,"="&amp;$A3,Concentrado!$B$2:$B$199, "=Veracruz")</f>
        <v>161</v>
      </c>
      <c r="X3" s="10">
        <f>SUMIFS(Concentrado!Y$2:Y$199,Concentrado!$A$2:$A$199,"="&amp;$A3,Concentrado!$B$2:$B$199, "=Veracruz")</f>
        <v>76</v>
      </c>
      <c r="Y3" s="10">
        <f>SUMIFS(Concentrado!Z$2:Z$199,Concentrado!$A$2:$A$199,"="&amp;$A3,Concentrado!$B$2:$B$199, "=Veracruz")</f>
        <v>500992</v>
      </c>
    </row>
    <row r="4" spans="1:25" x14ac:dyDescent="0.25">
      <c r="A4" s="7">
        <v>2019</v>
      </c>
      <c r="B4" s="10">
        <f>SUMIFS(Concentrado!C$2:C$199,Concentrado!$A$2:$A$199,"="&amp;$A4,Concentrado!$B$2:$B$199, "=Veracruz")</f>
        <v>20079</v>
      </c>
      <c r="C4" s="10">
        <f>SUMIFS(Concentrado!D$2:D$199,Concentrado!$A$2:$A$199,"="&amp;$A4,Concentrado!$B$2:$B$199, "=Veracruz")</f>
        <v>41275</v>
      </c>
      <c r="D4" s="10">
        <f>SUMIFS(Concentrado!E$2:E$199,Concentrado!$A$2:$A$199,"="&amp;$A4,Concentrado!$B$2:$B$199, "=Veracruz")</f>
        <v>33330</v>
      </c>
      <c r="E4" s="10">
        <f>SUMIFS(Concentrado!F$2:F$199,Concentrado!$A$2:$A$199,"="&amp;$A4,Concentrado!$B$2:$B$199, "=Veracruz")</f>
        <v>27131</v>
      </c>
      <c r="F4" s="10">
        <f>SUMIFS(Concentrado!G$2:G$199,Concentrado!$A$2:$A$199,"="&amp;$A4,Concentrado!$B$2:$B$199, "=Veracruz")</f>
        <v>66038</v>
      </c>
      <c r="G4" s="10">
        <f>SUMIFS(Concentrado!H$2:H$199,Concentrado!$A$2:$A$199,"="&amp;$A4,Concentrado!$B$2:$B$199, "=Veracruz")</f>
        <v>69597</v>
      </c>
      <c r="H4" s="10">
        <f>SUMIFS(Concentrado!I$2:I$199,Concentrado!$A$2:$A$199,"="&amp;$A4,Concentrado!$B$2:$B$199, "=Veracruz")</f>
        <v>56530</v>
      </c>
      <c r="I4" s="10">
        <f>SUMIFS(Concentrado!J$2:J$199,Concentrado!$A$2:$A$199,"="&amp;$A4,Concentrado!$B$2:$B$199, "=Veracruz")</f>
        <v>40333</v>
      </c>
      <c r="J4" s="10">
        <f>SUMIFS(Concentrado!K$2:K$199,Concentrado!$A$2:$A$199,"="&amp;$A4,Concentrado!$B$2:$B$199, "=Veracruz")</f>
        <v>31486</v>
      </c>
      <c r="K4" s="10">
        <f>SUMIFS(Concentrado!L$2:L$199,Concentrado!$A$2:$A$199,"="&amp;$A4,Concentrado!$B$2:$B$199, "=Veracruz")</f>
        <v>25647</v>
      </c>
      <c r="L4" s="10">
        <f>SUMIFS(Concentrado!M$2:M$199,Concentrado!$A$2:$A$199,"="&amp;$A4,Concentrado!$B$2:$B$199, "=Veracruz")</f>
        <v>23946</v>
      </c>
      <c r="M4" s="10">
        <f>SUMIFS(Concentrado!N$2:N$199,Concentrado!$A$2:$A$199,"="&amp;$A4,Concentrado!$B$2:$B$199, "=Veracruz")</f>
        <v>22360</v>
      </c>
      <c r="N4" s="10">
        <f>SUMIFS(Concentrado!O$2:O$199,Concentrado!$A$2:$A$199,"="&amp;$A4,Concentrado!$B$2:$B$199, "=Veracruz")</f>
        <v>19909</v>
      </c>
      <c r="O4" s="10">
        <f>SUMIFS(Concentrado!P$2:P$199,Concentrado!$A$2:$A$199,"="&amp;$A4,Concentrado!$B$2:$B$199, "=Veracruz")</f>
        <v>16875</v>
      </c>
      <c r="P4" s="10">
        <f>SUMIFS(Concentrado!Q$2:Q$199,Concentrado!$A$2:$A$199,"="&amp;$A4,Concentrado!$B$2:$B$199, "=Veracruz")</f>
        <v>14778</v>
      </c>
      <c r="Q4" s="10">
        <f>SUMIFS(Concentrado!R$2:R$199,Concentrado!$A$2:$A$199,"="&amp;$A4,Concentrado!$B$2:$B$199, "=Veracruz")</f>
        <v>12210</v>
      </c>
      <c r="R4" s="10">
        <f>SUMIFS(Concentrado!S$2:S$199,Concentrado!$A$2:$A$199,"="&amp;$A4,Concentrado!$B$2:$B$199, "=Veracruz")</f>
        <v>10311</v>
      </c>
      <c r="S4" s="10">
        <f>SUMIFS(Concentrado!T$2:T$199,Concentrado!$A$2:$A$199,"="&amp;$A4,Concentrado!$B$2:$B$199, "=Veracruz")</f>
        <v>7206</v>
      </c>
      <c r="T4" s="10">
        <f>SUMIFS(Concentrado!U$2:U$199,Concentrado!$A$2:$A$199,"="&amp;$A4,Concentrado!$B$2:$B$199, "=Veracruz")</f>
        <v>4481</v>
      </c>
      <c r="U4" s="10">
        <f>SUMIFS(Concentrado!V$2:V$199,Concentrado!$A$2:$A$199,"="&amp;$A4,Concentrado!$B$2:$B$199, "=Veracruz")</f>
        <v>1612</v>
      </c>
      <c r="V4" s="10">
        <f>SUMIFS(Concentrado!W$2:W$199,Concentrado!$A$2:$A$199,"="&amp;$A4,Concentrado!$B$2:$B$199, "=Veracruz")</f>
        <v>562</v>
      </c>
      <c r="W4" s="10">
        <f>SUMIFS(Concentrado!X$2:X$199,Concentrado!$A$2:$A$199,"="&amp;$A4,Concentrado!$B$2:$B$199, "=Veracruz")</f>
        <v>157</v>
      </c>
      <c r="X4" s="10">
        <f>SUMIFS(Concentrado!Y$2:Y$199,Concentrado!$A$2:$A$199,"="&amp;$A4,Concentrado!$B$2:$B$199, "=Veracruz")</f>
        <v>75</v>
      </c>
      <c r="Y4" s="10">
        <f>SUMIFS(Concentrado!Z$2:Z$199,Concentrado!$A$2:$A$199,"="&amp;$A4,Concentrado!$B$2:$B$199, "=Veracruz")</f>
        <v>545928</v>
      </c>
    </row>
    <row r="5" spans="1:25" x14ac:dyDescent="0.25">
      <c r="A5" s="7">
        <v>2020</v>
      </c>
      <c r="B5" s="10">
        <f>SUMIFS(Concentrado!C$2:C$199,Concentrado!$A$2:$A$199,"="&amp;$A5,Concentrado!$B$2:$B$199, "=Veracruz")</f>
        <v>7713</v>
      </c>
      <c r="C5" s="10">
        <f>SUMIFS(Concentrado!D$2:D$199,Concentrado!$A$2:$A$199,"="&amp;$A5,Concentrado!$B$2:$B$199, "=Veracruz")</f>
        <v>13847</v>
      </c>
      <c r="D5" s="10">
        <f>SUMIFS(Concentrado!E$2:E$199,Concentrado!$A$2:$A$199,"="&amp;$A5,Concentrado!$B$2:$B$199, "=Veracruz")</f>
        <v>11673</v>
      </c>
      <c r="E5" s="10">
        <f>SUMIFS(Concentrado!F$2:F$199,Concentrado!$A$2:$A$199,"="&amp;$A5,Concentrado!$B$2:$B$199, "=Veracruz")</f>
        <v>10644</v>
      </c>
      <c r="F5" s="10">
        <f>SUMIFS(Concentrado!G$2:G$199,Concentrado!$A$2:$A$199,"="&amp;$A5,Concentrado!$B$2:$B$199, "=Veracruz")</f>
        <v>39093</v>
      </c>
      <c r="G5" s="10">
        <f>SUMIFS(Concentrado!H$2:H$199,Concentrado!$A$2:$A$199,"="&amp;$A5,Concentrado!$B$2:$B$199, "=Veracruz")</f>
        <v>45209</v>
      </c>
      <c r="H5" s="10">
        <f>SUMIFS(Concentrado!I$2:I$199,Concentrado!$A$2:$A$199,"="&amp;$A5,Concentrado!$B$2:$B$199, "=Veracruz")</f>
        <v>36632</v>
      </c>
      <c r="I5" s="10">
        <f>SUMIFS(Concentrado!J$2:J$199,Concentrado!$A$2:$A$199,"="&amp;$A5,Concentrado!$B$2:$B$199, "=Veracruz")</f>
        <v>25477</v>
      </c>
      <c r="J5" s="10">
        <f>SUMIFS(Concentrado!K$2:K$199,Concentrado!$A$2:$A$199,"="&amp;$A5,Concentrado!$B$2:$B$199, "=Veracruz")</f>
        <v>18210</v>
      </c>
      <c r="K5" s="10">
        <f>SUMIFS(Concentrado!L$2:L$199,Concentrado!$A$2:$A$199,"="&amp;$A5,Concentrado!$B$2:$B$199, "=Veracruz")</f>
        <v>14068</v>
      </c>
      <c r="L5" s="10">
        <f>SUMIFS(Concentrado!M$2:M$199,Concentrado!$A$2:$A$199,"="&amp;$A5,Concentrado!$B$2:$B$199, "=Veracruz")</f>
        <v>12790</v>
      </c>
      <c r="M5" s="10">
        <f>SUMIFS(Concentrado!N$2:N$199,Concentrado!$A$2:$A$199,"="&amp;$A5,Concentrado!$B$2:$B$199, "=Veracruz")</f>
        <v>11614</v>
      </c>
      <c r="N5" s="10">
        <f>SUMIFS(Concentrado!O$2:O$199,Concentrado!$A$2:$A$199,"="&amp;$A5,Concentrado!$B$2:$B$199, "=Veracruz")</f>
        <v>10654</v>
      </c>
      <c r="O5" s="10">
        <f>SUMIFS(Concentrado!P$2:P$199,Concentrado!$A$2:$A$199,"="&amp;$A5,Concentrado!$B$2:$B$199, "=Veracruz")</f>
        <v>9105</v>
      </c>
      <c r="P5" s="10">
        <f>SUMIFS(Concentrado!Q$2:Q$199,Concentrado!$A$2:$A$199,"="&amp;$A5,Concentrado!$B$2:$B$199, "=Veracruz")</f>
        <v>7601</v>
      </c>
      <c r="Q5" s="10">
        <f>SUMIFS(Concentrado!R$2:R$199,Concentrado!$A$2:$A$199,"="&amp;$A5,Concentrado!$B$2:$B$199, "=Veracruz")</f>
        <v>6250</v>
      </c>
      <c r="R5" s="10">
        <f>SUMIFS(Concentrado!S$2:S$199,Concentrado!$A$2:$A$199,"="&amp;$A5,Concentrado!$B$2:$B$199, "=Veracruz")</f>
        <v>4972</v>
      </c>
      <c r="S5" s="10">
        <f>SUMIFS(Concentrado!T$2:T$199,Concentrado!$A$2:$A$199,"="&amp;$A5,Concentrado!$B$2:$B$199, "=Veracruz")</f>
        <v>3422</v>
      </c>
      <c r="T5" s="10">
        <f>SUMIFS(Concentrado!U$2:U$199,Concentrado!$A$2:$A$199,"="&amp;$A5,Concentrado!$B$2:$B$199, "=Veracruz")</f>
        <v>2040</v>
      </c>
      <c r="U5" s="10">
        <f>SUMIFS(Concentrado!V$2:V$199,Concentrado!$A$2:$A$199,"="&amp;$A5,Concentrado!$B$2:$B$199, "=Veracruz")</f>
        <v>787</v>
      </c>
      <c r="V5" s="10">
        <f>SUMIFS(Concentrado!W$2:W$199,Concentrado!$A$2:$A$199,"="&amp;$A5,Concentrado!$B$2:$B$199, "=Veracruz")</f>
        <v>326</v>
      </c>
      <c r="W5" s="10">
        <f>SUMIFS(Concentrado!X$2:X$199,Concentrado!$A$2:$A$199,"="&amp;$A5,Concentrado!$B$2:$B$199, "=Veracruz")</f>
        <v>147</v>
      </c>
      <c r="X5" s="10">
        <f>SUMIFS(Concentrado!Y$2:Y$199,Concentrado!$A$2:$A$199,"="&amp;$A5,Concentrado!$B$2:$B$199, "=Veracruz")</f>
        <v>77</v>
      </c>
      <c r="Y5" s="10">
        <f>SUMIFS(Concentrado!Z$2:Z$199,Concentrado!$A$2:$A$199,"="&amp;$A5,Concentrado!$B$2:$B$199, "=Veracruz")</f>
        <v>292351</v>
      </c>
    </row>
    <row r="6" spans="1:25" x14ac:dyDescent="0.25">
      <c r="A6" s="7">
        <v>2021</v>
      </c>
      <c r="B6" s="10">
        <f>SUMIFS(Concentrado!C$2:C$199,Concentrado!$A$2:$A$199,"="&amp;$A6,Concentrado!$B$2:$B$199, "=Veracruz")</f>
        <v>7621</v>
      </c>
      <c r="C6" s="10">
        <f>SUMIFS(Concentrado!D$2:D$199,Concentrado!$A$2:$A$199,"="&amp;$A6,Concentrado!$B$2:$B$199, "=Veracruz")</f>
        <v>11104</v>
      </c>
      <c r="D6" s="10">
        <f>SUMIFS(Concentrado!E$2:E$199,Concentrado!$A$2:$A$199,"="&amp;$A6,Concentrado!$B$2:$B$199, "=Veracruz")</f>
        <v>8741</v>
      </c>
      <c r="E6" s="10">
        <f>SUMIFS(Concentrado!F$2:F$199,Concentrado!$A$2:$A$199,"="&amp;$A6,Concentrado!$B$2:$B$199, "=Veracruz")</f>
        <v>9415</v>
      </c>
      <c r="F6" s="10">
        <f>SUMIFS(Concentrado!G$2:G$199,Concentrado!$A$2:$A$199,"="&amp;$A6,Concentrado!$B$2:$B$199, "=Veracruz")</f>
        <v>38407</v>
      </c>
      <c r="G6" s="10">
        <f>SUMIFS(Concentrado!H$2:H$199,Concentrado!$A$2:$A$199,"="&amp;$A6,Concentrado!$B$2:$B$199, "=Veracruz")</f>
        <v>45284</v>
      </c>
      <c r="H6" s="10">
        <f>SUMIFS(Concentrado!I$2:I$199,Concentrado!$A$2:$A$199,"="&amp;$A6,Concentrado!$B$2:$B$199, "=Veracruz")</f>
        <v>36855</v>
      </c>
      <c r="I6" s="10">
        <f>SUMIFS(Concentrado!J$2:J$199,Concentrado!$A$2:$A$199,"="&amp;$A6,Concentrado!$B$2:$B$199, "=Veracruz")</f>
        <v>25908</v>
      </c>
      <c r="J6" s="10">
        <f>SUMIFS(Concentrado!K$2:K$199,Concentrado!$A$2:$A$199,"="&amp;$A6,Concentrado!$B$2:$B$199, "=Veracruz")</f>
        <v>18991</v>
      </c>
      <c r="K6" s="10">
        <f>SUMIFS(Concentrado!L$2:L$199,Concentrado!$A$2:$A$199,"="&amp;$A6,Concentrado!$B$2:$B$199, "=Veracruz")</f>
        <v>14360</v>
      </c>
      <c r="L6" s="10">
        <f>SUMIFS(Concentrado!M$2:M$199,Concentrado!$A$2:$A$199,"="&amp;$A6,Concentrado!$B$2:$B$199, "=Veracruz")</f>
        <v>13191</v>
      </c>
      <c r="M6" s="10">
        <f>SUMIFS(Concentrado!N$2:N$199,Concentrado!$A$2:$A$199,"="&amp;$A6,Concentrado!$B$2:$B$199, "=Veracruz")</f>
        <v>11913</v>
      </c>
      <c r="N6" s="10">
        <f>SUMIFS(Concentrado!O$2:O$199,Concentrado!$A$2:$A$199,"="&amp;$A6,Concentrado!$B$2:$B$199, "=Veracruz")</f>
        <v>11053</v>
      </c>
      <c r="O6" s="10">
        <f>SUMIFS(Concentrado!P$2:P$199,Concentrado!$A$2:$A$199,"="&amp;$A6,Concentrado!$B$2:$B$199, "=Veracruz")</f>
        <v>8983</v>
      </c>
      <c r="P6" s="10">
        <f>SUMIFS(Concentrado!Q$2:Q$199,Concentrado!$A$2:$A$199,"="&amp;$A6,Concentrado!$B$2:$B$199, "=Veracruz")</f>
        <v>7892</v>
      </c>
      <c r="Q6" s="10">
        <f>SUMIFS(Concentrado!R$2:R$199,Concentrado!$A$2:$A$199,"="&amp;$A6,Concentrado!$B$2:$B$199, "=Veracruz")</f>
        <v>6178</v>
      </c>
      <c r="R6" s="10">
        <f>SUMIFS(Concentrado!S$2:S$199,Concentrado!$A$2:$A$199,"="&amp;$A6,Concentrado!$B$2:$B$199, "=Veracruz")</f>
        <v>4589</v>
      </c>
      <c r="S6" s="10">
        <f>SUMIFS(Concentrado!T$2:T$199,Concentrado!$A$2:$A$199,"="&amp;$A6,Concentrado!$B$2:$B$199, "=Veracruz")</f>
        <v>3266</v>
      </c>
      <c r="T6" s="10">
        <f>SUMIFS(Concentrado!U$2:U$199,Concentrado!$A$2:$A$199,"="&amp;$A6,Concentrado!$B$2:$B$199, "=Veracruz")</f>
        <v>1800</v>
      </c>
      <c r="U6" s="10">
        <f>SUMIFS(Concentrado!V$2:V$199,Concentrado!$A$2:$A$199,"="&amp;$A6,Concentrado!$B$2:$B$199, "=Veracruz")</f>
        <v>662</v>
      </c>
      <c r="V6" s="10">
        <f>SUMIFS(Concentrado!W$2:W$199,Concentrado!$A$2:$A$199,"="&amp;$A6,Concentrado!$B$2:$B$199, "=Veracruz")</f>
        <v>156</v>
      </c>
      <c r="W6" s="10">
        <f>SUMIFS(Concentrado!X$2:X$199,Concentrado!$A$2:$A$199,"="&amp;$A6,Concentrado!$B$2:$B$199, "=Veracruz")</f>
        <v>370</v>
      </c>
      <c r="X6" s="10">
        <f>SUMIFS(Concentrado!Y$2:Y$199,Concentrado!$A$2:$A$199,"="&amp;$A6,Concentrado!$B$2:$B$199, "=Veracruz")</f>
        <v>239</v>
      </c>
      <c r="Y6" s="10">
        <f>SUMIFS(Concentrado!Z$2:Z$199,Concentrado!$A$2:$A$199,"="&amp;$A6,Concentrado!$B$2:$B$199, "=Veracruz")</f>
        <v>286978</v>
      </c>
    </row>
    <row r="7" spans="1:25" x14ac:dyDescent="0.25">
      <c r="A7" s="7">
        <v>2022</v>
      </c>
      <c r="B7" s="10">
        <f>SUMIFS(Concentrado!C$2:C$199,Concentrado!$A$2:$A$199,"="&amp;$A7,Concentrado!$B$2:$B$199, "=Veracruz")</f>
        <v>12770</v>
      </c>
      <c r="C7" s="10">
        <f>SUMIFS(Concentrado!D$2:D$199,Concentrado!$A$2:$A$199,"="&amp;$A7,Concentrado!$B$2:$B$199, "=Veracruz")</f>
        <v>21774</v>
      </c>
      <c r="D7" s="10">
        <f>SUMIFS(Concentrado!E$2:E$199,Concentrado!$A$2:$A$199,"="&amp;$A7,Concentrado!$B$2:$B$199, "=Veracruz")</f>
        <v>16362</v>
      </c>
      <c r="E7" s="10">
        <f>SUMIFS(Concentrado!F$2:F$199,Concentrado!$A$2:$A$199,"="&amp;$A7,Concentrado!$B$2:$B$199, "=Veracruz")</f>
        <v>15558</v>
      </c>
      <c r="F7" s="10">
        <f>SUMIFS(Concentrado!G$2:G$199,Concentrado!$A$2:$A$199,"="&amp;$A7,Concentrado!$B$2:$B$199, "=Veracruz")</f>
        <v>44268</v>
      </c>
      <c r="G7" s="10">
        <f>SUMIFS(Concentrado!H$2:H$199,Concentrado!$A$2:$A$199,"="&amp;$A7,Concentrado!$B$2:$B$199, "=Veracruz")</f>
        <v>52731</v>
      </c>
      <c r="H7" s="10">
        <f>SUMIFS(Concentrado!I$2:I$199,Concentrado!$A$2:$A$199,"="&amp;$A7,Concentrado!$B$2:$B$199, "=Veracruz")</f>
        <v>42637</v>
      </c>
      <c r="I7" s="10">
        <f>SUMIFS(Concentrado!J$2:J$199,Concentrado!$A$2:$A$199,"="&amp;$A7,Concentrado!$B$2:$B$199, "=Veracruz")</f>
        <v>32625</v>
      </c>
      <c r="J7" s="10">
        <f>SUMIFS(Concentrado!K$2:K$199,Concentrado!$A$2:$A$199,"="&amp;$A7,Concentrado!$B$2:$B$199, "=Veracruz")</f>
        <v>23652</v>
      </c>
      <c r="K7" s="10">
        <f>SUMIFS(Concentrado!L$2:L$199,Concentrado!$A$2:$A$199,"="&amp;$A7,Concentrado!$B$2:$B$199, "=Veracruz")</f>
        <v>18838</v>
      </c>
      <c r="L7" s="10">
        <f>SUMIFS(Concentrado!M$2:M$199,Concentrado!$A$2:$A$199,"="&amp;$A7,Concentrado!$B$2:$B$199, "=Veracruz")</f>
        <v>17497</v>
      </c>
      <c r="M7" s="10">
        <f>SUMIFS(Concentrado!N$2:N$199,Concentrado!$A$2:$A$199,"="&amp;$A7,Concentrado!$B$2:$B$199, "=Veracruz")</f>
        <v>16875</v>
      </c>
      <c r="N7" s="10">
        <f>SUMIFS(Concentrado!O$2:O$199,Concentrado!$A$2:$A$199,"="&amp;$A7,Concentrado!$B$2:$B$199, "=Veracruz")</f>
        <v>15109</v>
      </c>
      <c r="O7" s="10">
        <f>SUMIFS(Concentrado!P$2:P$199,Concentrado!$A$2:$A$199,"="&amp;$A7,Concentrado!$B$2:$B$199, "=Veracruz")</f>
        <v>12929</v>
      </c>
      <c r="P7" s="10">
        <f>SUMIFS(Concentrado!Q$2:Q$199,Concentrado!$A$2:$A$199,"="&amp;$A7,Concentrado!$B$2:$B$199, "=Veracruz")</f>
        <v>11138</v>
      </c>
      <c r="Q7" s="10">
        <f>SUMIFS(Concentrado!R$2:R$199,Concentrado!$A$2:$A$199,"="&amp;$A7,Concentrado!$B$2:$B$199, "=Veracruz")</f>
        <v>9252</v>
      </c>
      <c r="R7" s="10">
        <f>SUMIFS(Concentrado!S$2:S$199,Concentrado!$A$2:$A$199,"="&amp;$A7,Concentrado!$B$2:$B$199, "=Veracruz")</f>
        <v>7185</v>
      </c>
      <c r="S7" s="10">
        <f>SUMIFS(Concentrado!T$2:T$199,Concentrado!$A$2:$A$199,"="&amp;$A7,Concentrado!$B$2:$B$199, "=Veracruz")</f>
        <v>5122</v>
      </c>
      <c r="T7" s="10">
        <f>SUMIFS(Concentrado!U$2:U$199,Concentrado!$A$2:$A$199,"="&amp;$A7,Concentrado!$B$2:$B$199, "=Veracruz")</f>
        <v>3056</v>
      </c>
      <c r="U7" s="10">
        <f>SUMIFS(Concentrado!V$2:V$199,Concentrado!$A$2:$A$199,"="&amp;$A7,Concentrado!$B$2:$B$199, "=Veracruz")</f>
        <v>1221</v>
      </c>
      <c r="V7" s="10">
        <f>SUMIFS(Concentrado!W$2:W$199,Concentrado!$A$2:$A$199,"="&amp;$A7,Concentrado!$B$2:$B$199, "=Veracruz")</f>
        <v>318</v>
      </c>
      <c r="W7" s="10">
        <f>SUMIFS(Concentrado!X$2:X$199,Concentrado!$A$2:$A$199,"="&amp;$A7,Concentrado!$B$2:$B$199, "=Veracruz")</f>
        <v>314</v>
      </c>
      <c r="X7" s="10">
        <f>SUMIFS(Concentrado!Y$2:Y$199,Concentrado!$A$2:$A$199,"="&amp;$A7,Concentrado!$B$2:$B$199, "=Veracruz")</f>
        <v>237</v>
      </c>
      <c r="Y7" s="10">
        <f>SUMIFS(Concentrado!Z$2:Z$199,Concentrado!$A$2:$A$199,"="&amp;$A7,Concentrado!$B$2:$B$199, "=Veracruz")</f>
        <v>381468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"=Yucatán")</f>
        <v>2191</v>
      </c>
      <c r="C2" s="10">
        <f>SUMIFS(Concentrado!D$2:D$199,Concentrado!$A$2:$A$199,"="&amp;$A2,Concentrado!$B$2:$B$199, "=Yucatán")</f>
        <v>4195</v>
      </c>
      <c r="D2" s="10">
        <f>SUMIFS(Concentrado!E$2:E$199,Concentrado!$A$2:$A$199,"="&amp;$A2,Concentrado!$B$2:$B$199, "=Yucatán")</f>
        <v>2546</v>
      </c>
      <c r="E2" s="10">
        <f>SUMIFS(Concentrado!F$2:F$199,Concentrado!$A$2:$A$199,"="&amp;$A2,Concentrado!$B$2:$B$199, "=Yucatán")</f>
        <v>2078</v>
      </c>
      <c r="F2" s="10">
        <f>SUMIFS(Concentrado!G$2:G$199,Concentrado!$A$2:$A$199,"="&amp;$A2,Concentrado!$B$2:$B$199, "=Yucatán")</f>
        <v>4647</v>
      </c>
      <c r="G2" s="10">
        <f>SUMIFS(Concentrado!H$2:H$199,Concentrado!$A$2:$A$199,"="&amp;$A2,Concentrado!$B$2:$B$199, "=Yucatán")</f>
        <v>6275</v>
      </c>
      <c r="H2" s="10">
        <f>SUMIFS(Concentrado!I$2:I$199,Concentrado!$A$2:$A$199,"="&amp;$A2,Concentrado!$B$2:$B$199, "=Yucatán")</f>
        <v>4980</v>
      </c>
      <c r="I2" s="10">
        <f>SUMIFS(Concentrado!J$2:J$199,Concentrado!$A$2:$A$199,"="&amp;$A2,Concentrado!$B$2:$B$199, "=Yucatán")</f>
        <v>3923</v>
      </c>
      <c r="J2" s="10">
        <f>SUMIFS(Concentrado!K$2:K$199,Concentrado!$A$2:$A$199,"="&amp;$A2,Concentrado!$B$2:$B$199, "=Yucatán")</f>
        <v>3162</v>
      </c>
      <c r="K2" s="10">
        <f>SUMIFS(Concentrado!L$2:L$199,Concentrado!$A$2:$A$199,"="&amp;$A2,Concentrado!$B$2:$B$199, "=Yucatán")</f>
        <v>2948</v>
      </c>
      <c r="L2" s="10">
        <f>SUMIFS(Concentrado!M$2:M$199,Concentrado!$A$2:$A$199,"="&amp;$A2,Concentrado!$B$2:$B$199, "=Yucatán")</f>
        <v>2638</v>
      </c>
      <c r="M2" s="10">
        <f>SUMIFS(Concentrado!N$2:N$199,Concentrado!$A$2:$A$199,"="&amp;$A2,Concentrado!$B$2:$B$199, "=Yucatán")</f>
        <v>2213</v>
      </c>
      <c r="N2" s="10">
        <f>SUMIFS(Concentrado!O$2:O$199,Concentrado!$A$2:$A$199,"="&amp;$A2,Concentrado!$B$2:$B$199, "=Yucatán")</f>
        <v>2143</v>
      </c>
      <c r="O2" s="10">
        <f>SUMIFS(Concentrado!P$2:P$199,Concentrado!$A$2:$A$199,"="&amp;$A2,Concentrado!$B$2:$B$199, "=Yucatán")</f>
        <v>2013</v>
      </c>
      <c r="P2" s="10">
        <f>SUMIFS(Concentrado!Q$2:Q$199,Concentrado!$A$2:$A$199,"="&amp;$A2,Concentrado!$B$2:$B$199, "=Yucatán")</f>
        <v>1887</v>
      </c>
      <c r="Q2" s="10">
        <f>SUMIFS(Concentrado!R$2:R$199,Concentrado!$A$2:$A$199,"="&amp;$A2,Concentrado!$B$2:$B$199, "=Yucatán")</f>
        <v>1375</v>
      </c>
      <c r="R2" s="10">
        <f>SUMIFS(Concentrado!S$2:S$199,Concentrado!$A$2:$A$199,"="&amp;$A2,Concentrado!$B$2:$B$199, "=Yucatán")</f>
        <v>1127</v>
      </c>
      <c r="S2" s="10">
        <f>SUMIFS(Concentrado!T$2:T$199,Concentrado!$A$2:$A$199,"="&amp;$A2,Concentrado!$B$2:$B$199, "=Yucatán")</f>
        <v>774</v>
      </c>
      <c r="T2" s="10">
        <f>SUMIFS(Concentrado!U$2:U$199,Concentrado!$A$2:$A$199,"="&amp;$A2,Concentrado!$B$2:$B$199, "=Yucatán")</f>
        <v>539</v>
      </c>
      <c r="U2" s="10">
        <f>SUMIFS(Concentrado!V$2:V$199,Concentrado!$A$2:$A$199,"="&amp;$A2,Concentrado!$B$2:$B$199, "=Yucatán")</f>
        <v>194</v>
      </c>
      <c r="V2" s="10">
        <f>SUMIFS(Concentrado!W$2:W$199,Concentrado!$A$2:$A$199,"="&amp;$A2,Concentrado!$B$2:$B$199, "=Yucatán")</f>
        <v>66</v>
      </c>
      <c r="W2" s="10">
        <f>SUMIFS(Concentrado!X$2:X$199,Concentrado!$A$2:$A$199,"="&amp;$A2,Concentrado!$B$2:$B$199, "=Yucatán")</f>
        <v>7</v>
      </c>
      <c r="X2" s="10">
        <f>SUMIFS(Concentrado!Y$2:Y$199,Concentrado!$A$2:$A$199,"="&amp;$A2,Concentrado!$B$2:$B$199, "=Yucatán")</f>
        <v>27</v>
      </c>
      <c r="Y2" s="10">
        <f>SUMIFS(Concentrado!Z$2:Z$199,Concentrado!$A$2:$A$199,"="&amp;$A2,Concentrado!$B$2:$B$199, "=Yucatán")</f>
        <v>51948</v>
      </c>
    </row>
    <row r="3" spans="1:25" x14ac:dyDescent="0.25">
      <c r="A3" s="7">
        <v>2018</v>
      </c>
      <c r="B3" s="10">
        <f>SUMIFS(Concentrado!C$2:C$199,Concentrado!$A$2:$A$199,"="&amp;$A3,Concentrado!$B$2:$B$199, "=Yucatán")</f>
        <v>1506</v>
      </c>
      <c r="C3" s="10">
        <f>SUMIFS(Concentrado!D$2:D$199,Concentrado!$A$2:$A$199,"="&amp;$A3,Concentrado!$B$2:$B$199, "=Yucatán")</f>
        <v>3151</v>
      </c>
      <c r="D3" s="10">
        <f>SUMIFS(Concentrado!E$2:E$199,Concentrado!$A$2:$A$199,"="&amp;$A3,Concentrado!$B$2:$B$199, "=Yucatán")</f>
        <v>1963</v>
      </c>
      <c r="E3" s="10">
        <f>SUMIFS(Concentrado!F$2:F$199,Concentrado!$A$2:$A$199,"="&amp;$A3,Concentrado!$B$2:$B$199, "=Yucatán")</f>
        <v>1683</v>
      </c>
      <c r="F3" s="10">
        <f>SUMIFS(Concentrado!G$2:G$199,Concentrado!$A$2:$A$199,"="&amp;$A3,Concentrado!$B$2:$B$199, "=Yucatán")</f>
        <v>3233</v>
      </c>
      <c r="G3" s="10">
        <f>SUMIFS(Concentrado!H$2:H$199,Concentrado!$A$2:$A$199,"="&amp;$A3,Concentrado!$B$2:$B$199, "=Yucatán")</f>
        <v>4600</v>
      </c>
      <c r="H3" s="10">
        <f>SUMIFS(Concentrado!I$2:I$199,Concentrado!$A$2:$A$199,"="&amp;$A3,Concentrado!$B$2:$B$199, "=Yucatán")</f>
        <v>4017</v>
      </c>
      <c r="I3" s="10">
        <f>SUMIFS(Concentrado!J$2:J$199,Concentrado!$A$2:$A$199,"="&amp;$A3,Concentrado!$B$2:$B$199, "=Yucatán")</f>
        <v>2997</v>
      </c>
      <c r="J3" s="10">
        <f>SUMIFS(Concentrado!K$2:K$199,Concentrado!$A$2:$A$199,"="&amp;$A3,Concentrado!$B$2:$B$199, "=Yucatán")</f>
        <v>2806</v>
      </c>
      <c r="K3" s="10">
        <f>SUMIFS(Concentrado!L$2:L$199,Concentrado!$A$2:$A$199,"="&amp;$A3,Concentrado!$B$2:$B$199, "=Yucatán")</f>
        <v>2329</v>
      </c>
      <c r="L3" s="10">
        <f>SUMIFS(Concentrado!M$2:M$199,Concentrado!$A$2:$A$199,"="&amp;$A3,Concentrado!$B$2:$B$199, "=Yucatán")</f>
        <v>2176</v>
      </c>
      <c r="M3" s="10">
        <f>SUMIFS(Concentrado!N$2:N$199,Concentrado!$A$2:$A$199,"="&amp;$A3,Concentrado!$B$2:$B$199, "=Yucatán")</f>
        <v>2014</v>
      </c>
      <c r="N3" s="10">
        <f>SUMIFS(Concentrado!O$2:O$199,Concentrado!$A$2:$A$199,"="&amp;$A3,Concentrado!$B$2:$B$199, "=Yucatán")</f>
        <v>1856</v>
      </c>
      <c r="O3" s="10">
        <f>SUMIFS(Concentrado!P$2:P$199,Concentrado!$A$2:$A$199,"="&amp;$A3,Concentrado!$B$2:$B$199, "=Yucatán")</f>
        <v>1756</v>
      </c>
      <c r="P3" s="10">
        <f>SUMIFS(Concentrado!Q$2:Q$199,Concentrado!$A$2:$A$199,"="&amp;$A3,Concentrado!$B$2:$B$199, "=Yucatán")</f>
        <v>1574</v>
      </c>
      <c r="Q3" s="10">
        <f>SUMIFS(Concentrado!R$2:R$199,Concentrado!$A$2:$A$199,"="&amp;$A3,Concentrado!$B$2:$B$199, "=Yucatán")</f>
        <v>1220</v>
      </c>
      <c r="R3" s="10">
        <f>SUMIFS(Concentrado!S$2:S$199,Concentrado!$A$2:$A$199,"="&amp;$A3,Concentrado!$B$2:$B$199, "=Yucatán")</f>
        <v>917</v>
      </c>
      <c r="S3" s="10">
        <f>SUMIFS(Concentrado!T$2:T$199,Concentrado!$A$2:$A$199,"="&amp;$A3,Concentrado!$B$2:$B$199, "=Yucatán")</f>
        <v>637</v>
      </c>
      <c r="T3" s="10">
        <f>SUMIFS(Concentrado!U$2:U$199,Concentrado!$A$2:$A$199,"="&amp;$A3,Concentrado!$B$2:$B$199, "=Yucatán")</f>
        <v>402</v>
      </c>
      <c r="U3" s="10">
        <f>SUMIFS(Concentrado!V$2:V$199,Concentrado!$A$2:$A$199,"="&amp;$A3,Concentrado!$B$2:$B$199, "=Yucatán")</f>
        <v>140</v>
      </c>
      <c r="V3" s="10">
        <f>SUMIFS(Concentrado!W$2:W$199,Concentrado!$A$2:$A$199,"="&amp;$A3,Concentrado!$B$2:$B$199, "=Yucatán")</f>
        <v>46</v>
      </c>
      <c r="W3" s="10">
        <f>SUMIFS(Concentrado!X$2:X$199,Concentrado!$A$2:$A$199,"="&amp;$A3,Concentrado!$B$2:$B$199, "=Yucatán")</f>
        <v>51</v>
      </c>
      <c r="X3" s="10">
        <f>SUMIFS(Concentrado!Y$2:Y$199,Concentrado!$A$2:$A$199,"="&amp;$A3,Concentrado!$B$2:$B$199, "=Yucatán")</f>
        <v>55</v>
      </c>
      <c r="Y3" s="10">
        <f>SUMIFS(Concentrado!Z$2:Z$199,Concentrado!$A$2:$A$199,"="&amp;$A3,Concentrado!$B$2:$B$199, "=Yucatán")</f>
        <v>41129</v>
      </c>
    </row>
    <row r="4" spans="1:25" x14ac:dyDescent="0.25">
      <c r="A4" s="7">
        <v>2019</v>
      </c>
      <c r="B4" s="10">
        <f>SUMIFS(Concentrado!C$2:C$199,Concentrado!$A$2:$A$199,"="&amp;$A4,Concentrado!$B$2:$B$199, "=Yucatán")</f>
        <v>1966</v>
      </c>
      <c r="C4" s="10">
        <f>SUMIFS(Concentrado!D$2:D$199,Concentrado!$A$2:$A$199,"="&amp;$A4,Concentrado!$B$2:$B$199, "=Yucatán")</f>
        <v>3470</v>
      </c>
      <c r="D4" s="10">
        <f>SUMIFS(Concentrado!E$2:E$199,Concentrado!$A$2:$A$199,"="&amp;$A4,Concentrado!$B$2:$B$199, "=Yucatán")</f>
        <v>2316</v>
      </c>
      <c r="E4" s="10">
        <f>SUMIFS(Concentrado!F$2:F$199,Concentrado!$A$2:$A$199,"="&amp;$A4,Concentrado!$B$2:$B$199, "=Yucatán")</f>
        <v>1930</v>
      </c>
      <c r="F4" s="10">
        <f>SUMIFS(Concentrado!G$2:G$199,Concentrado!$A$2:$A$199,"="&amp;$A4,Concentrado!$B$2:$B$199, "=Yucatán")</f>
        <v>4842</v>
      </c>
      <c r="G4" s="10">
        <f>SUMIFS(Concentrado!H$2:H$199,Concentrado!$A$2:$A$199,"="&amp;$A4,Concentrado!$B$2:$B$199, "=Yucatán")</f>
        <v>6358</v>
      </c>
      <c r="H4" s="10">
        <f>SUMIFS(Concentrado!I$2:I$199,Concentrado!$A$2:$A$199,"="&amp;$A4,Concentrado!$B$2:$B$199, "=Yucatán")</f>
        <v>5348</v>
      </c>
      <c r="I4" s="10">
        <f>SUMIFS(Concentrado!J$2:J$199,Concentrado!$A$2:$A$199,"="&amp;$A4,Concentrado!$B$2:$B$199, "=Yucatán")</f>
        <v>4022</v>
      </c>
      <c r="J4" s="10">
        <f>SUMIFS(Concentrado!K$2:K$199,Concentrado!$A$2:$A$199,"="&amp;$A4,Concentrado!$B$2:$B$199, "=Yucatán")</f>
        <v>3260</v>
      </c>
      <c r="K4" s="10">
        <f>SUMIFS(Concentrado!L$2:L$199,Concentrado!$A$2:$A$199,"="&amp;$A4,Concentrado!$B$2:$B$199, "=Yucatán")</f>
        <v>2637</v>
      </c>
      <c r="L4" s="10">
        <f>SUMIFS(Concentrado!M$2:M$199,Concentrado!$A$2:$A$199,"="&amp;$A4,Concentrado!$B$2:$B$199, "=Yucatán")</f>
        <v>2471</v>
      </c>
      <c r="M4" s="10">
        <f>SUMIFS(Concentrado!N$2:N$199,Concentrado!$A$2:$A$199,"="&amp;$A4,Concentrado!$B$2:$B$199, "=Yucatán")</f>
        <v>2093</v>
      </c>
      <c r="N4" s="10">
        <f>SUMIFS(Concentrado!O$2:O$199,Concentrado!$A$2:$A$199,"="&amp;$A4,Concentrado!$B$2:$B$199, "=Yucatán")</f>
        <v>1978</v>
      </c>
      <c r="O4" s="10">
        <f>SUMIFS(Concentrado!P$2:P$199,Concentrado!$A$2:$A$199,"="&amp;$A4,Concentrado!$B$2:$B$199, "=Yucatán")</f>
        <v>1846</v>
      </c>
      <c r="P4" s="10">
        <f>SUMIFS(Concentrado!Q$2:Q$199,Concentrado!$A$2:$A$199,"="&amp;$A4,Concentrado!$B$2:$B$199, "=Yucatán")</f>
        <v>1685</v>
      </c>
      <c r="Q4" s="10">
        <f>SUMIFS(Concentrado!R$2:R$199,Concentrado!$A$2:$A$199,"="&amp;$A4,Concentrado!$B$2:$B$199, "=Yucatán")</f>
        <v>1402</v>
      </c>
      <c r="R4" s="10">
        <f>SUMIFS(Concentrado!S$2:S$199,Concentrado!$A$2:$A$199,"="&amp;$A4,Concentrado!$B$2:$B$199, "=Yucatán")</f>
        <v>951</v>
      </c>
      <c r="S4" s="10">
        <f>SUMIFS(Concentrado!T$2:T$199,Concentrado!$A$2:$A$199,"="&amp;$A4,Concentrado!$B$2:$B$199, "=Yucatán")</f>
        <v>784</v>
      </c>
      <c r="T4" s="10">
        <f>SUMIFS(Concentrado!U$2:U$199,Concentrado!$A$2:$A$199,"="&amp;$A4,Concentrado!$B$2:$B$199, "=Yucatán")</f>
        <v>467</v>
      </c>
      <c r="U4" s="10">
        <f>SUMIFS(Concentrado!V$2:V$199,Concentrado!$A$2:$A$199,"="&amp;$A4,Concentrado!$B$2:$B$199, "=Yucatán")</f>
        <v>152</v>
      </c>
      <c r="V4" s="10">
        <f>SUMIFS(Concentrado!W$2:W$199,Concentrado!$A$2:$A$199,"="&amp;$A4,Concentrado!$B$2:$B$199, "=Yucatán")</f>
        <v>53</v>
      </c>
      <c r="W4" s="10">
        <f>SUMIFS(Concentrado!X$2:X$199,Concentrado!$A$2:$A$199,"="&amp;$A4,Concentrado!$B$2:$B$199, "=Yucatán")</f>
        <v>24</v>
      </c>
      <c r="X4" s="10">
        <f>SUMIFS(Concentrado!Y$2:Y$199,Concentrado!$A$2:$A$199,"="&amp;$A4,Concentrado!$B$2:$B$199, "=Yucatán")</f>
        <v>36</v>
      </c>
      <c r="Y4" s="10">
        <f>SUMIFS(Concentrado!Z$2:Z$199,Concentrado!$A$2:$A$199,"="&amp;$A4,Concentrado!$B$2:$B$199, "=Yucatán")</f>
        <v>50091</v>
      </c>
    </row>
    <row r="5" spans="1:25" x14ac:dyDescent="0.25">
      <c r="A5" s="7">
        <v>2020</v>
      </c>
      <c r="B5" s="10">
        <f>SUMIFS(Concentrado!C$2:C$199,Concentrado!$A$2:$A$199,"="&amp;$A5,Concentrado!$B$2:$B$199, "=Yucatán")</f>
        <v>810</v>
      </c>
      <c r="C5" s="10">
        <f>SUMIFS(Concentrado!D$2:D$199,Concentrado!$A$2:$A$199,"="&amp;$A5,Concentrado!$B$2:$B$199, "=Yucatán")</f>
        <v>1390</v>
      </c>
      <c r="D5" s="10">
        <f>SUMIFS(Concentrado!E$2:E$199,Concentrado!$A$2:$A$199,"="&amp;$A5,Concentrado!$B$2:$B$199, "=Yucatán")</f>
        <v>1038</v>
      </c>
      <c r="E5" s="10">
        <f>SUMIFS(Concentrado!F$2:F$199,Concentrado!$A$2:$A$199,"="&amp;$A5,Concentrado!$B$2:$B$199, "=Yucatán")</f>
        <v>987</v>
      </c>
      <c r="F5" s="10">
        <f>SUMIFS(Concentrado!G$2:G$199,Concentrado!$A$2:$A$199,"="&amp;$A5,Concentrado!$B$2:$B$199, "=Yucatán")</f>
        <v>3601</v>
      </c>
      <c r="G5" s="10">
        <f>SUMIFS(Concentrado!H$2:H$199,Concentrado!$A$2:$A$199,"="&amp;$A5,Concentrado!$B$2:$B$199, "=Yucatán")</f>
        <v>5294</v>
      </c>
      <c r="H5" s="10">
        <f>SUMIFS(Concentrado!I$2:I$199,Concentrado!$A$2:$A$199,"="&amp;$A5,Concentrado!$B$2:$B$199, "=Yucatán")</f>
        <v>4551</v>
      </c>
      <c r="I5" s="10">
        <f>SUMIFS(Concentrado!J$2:J$199,Concentrado!$A$2:$A$199,"="&amp;$A5,Concentrado!$B$2:$B$199, "=Yucatán")</f>
        <v>3330</v>
      </c>
      <c r="J5" s="10">
        <f>SUMIFS(Concentrado!K$2:K$199,Concentrado!$A$2:$A$199,"="&amp;$A5,Concentrado!$B$2:$B$199, "=Yucatán")</f>
        <v>2305</v>
      </c>
      <c r="K5" s="10">
        <f>SUMIFS(Concentrado!L$2:L$199,Concentrado!$A$2:$A$199,"="&amp;$A5,Concentrado!$B$2:$B$199, "=Yucatán")</f>
        <v>1793</v>
      </c>
      <c r="L5" s="10">
        <f>SUMIFS(Concentrado!M$2:M$199,Concentrado!$A$2:$A$199,"="&amp;$A5,Concentrado!$B$2:$B$199, "=Yucatán")</f>
        <v>1754</v>
      </c>
      <c r="M5" s="10">
        <f>SUMIFS(Concentrado!N$2:N$199,Concentrado!$A$2:$A$199,"="&amp;$A5,Concentrado!$B$2:$B$199, "=Yucatán")</f>
        <v>1425</v>
      </c>
      <c r="N5" s="10">
        <f>SUMIFS(Concentrado!O$2:O$199,Concentrado!$A$2:$A$199,"="&amp;$A5,Concentrado!$B$2:$B$199, "=Yucatán")</f>
        <v>1448</v>
      </c>
      <c r="O5" s="10">
        <f>SUMIFS(Concentrado!P$2:P$199,Concentrado!$A$2:$A$199,"="&amp;$A5,Concentrado!$B$2:$B$199, "=Yucatán")</f>
        <v>1308</v>
      </c>
      <c r="P5" s="10">
        <f>SUMIFS(Concentrado!Q$2:Q$199,Concentrado!$A$2:$A$199,"="&amp;$A5,Concentrado!$B$2:$B$199, "=Yucatán")</f>
        <v>1140</v>
      </c>
      <c r="Q5" s="10">
        <f>SUMIFS(Concentrado!R$2:R$199,Concentrado!$A$2:$A$199,"="&amp;$A5,Concentrado!$B$2:$B$199, "=Yucatán")</f>
        <v>891</v>
      </c>
      <c r="R5" s="10">
        <f>SUMIFS(Concentrado!S$2:S$199,Concentrado!$A$2:$A$199,"="&amp;$A5,Concentrado!$B$2:$B$199, "=Yucatán")</f>
        <v>708</v>
      </c>
      <c r="S5" s="10">
        <f>SUMIFS(Concentrado!T$2:T$199,Concentrado!$A$2:$A$199,"="&amp;$A5,Concentrado!$B$2:$B$199, "=Yucatán")</f>
        <v>487</v>
      </c>
      <c r="T5" s="10">
        <f>SUMIFS(Concentrado!U$2:U$199,Concentrado!$A$2:$A$199,"="&amp;$A5,Concentrado!$B$2:$B$199, "=Yucatán")</f>
        <v>270</v>
      </c>
      <c r="U5" s="10">
        <f>SUMIFS(Concentrado!V$2:V$199,Concentrado!$A$2:$A$199,"="&amp;$A5,Concentrado!$B$2:$B$199, "=Yucatán")</f>
        <v>90</v>
      </c>
      <c r="V5" s="10">
        <f>SUMIFS(Concentrado!W$2:W$199,Concentrado!$A$2:$A$199,"="&amp;$A5,Concentrado!$B$2:$B$199, "=Yucatán")</f>
        <v>29</v>
      </c>
      <c r="W5" s="10">
        <f>SUMIFS(Concentrado!X$2:X$199,Concentrado!$A$2:$A$199,"="&amp;$A5,Concentrado!$B$2:$B$199, "=Yucatán")</f>
        <v>41</v>
      </c>
      <c r="X5" s="10">
        <f>SUMIFS(Concentrado!Y$2:Y$199,Concentrado!$A$2:$A$199,"="&amp;$A5,Concentrado!$B$2:$B$199, "=Yucatán")</f>
        <v>527</v>
      </c>
      <c r="Y5" s="10">
        <f>SUMIFS(Concentrado!Z$2:Z$199,Concentrado!$A$2:$A$199,"="&amp;$A5,Concentrado!$B$2:$B$199, "=Yucatán")</f>
        <v>35217</v>
      </c>
    </row>
    <row r="6" spans="1:25" x14ac:dyDescent="0.25">
      <c r="A6" s="7">
        <v>2021</v>
      </c>
      <c r="B6" s="10">
        <f>SUMIFS(Concentrado!C$2:C$199,Concentrado!$A$2:$A$199,"="&amp;$A6,Concentrado!$B$2:$B$199, "=Yucatán")</f>
        <v>1021</v>
      </c>
      <c r="C6" s="10">
        <f>SUMIFS(Concentrado!D$2:D$199,Concentrado!$A$2:$A$199,"="&amp;$A6,Concentrado!$B$2:$B$199, "=Yucatán")</f>
        <v>1911</v>
      </c>
      <c r="D6" s="10">
        <f>SUMIFS(Concentrado!E$2:E$199,Concentrado!$A$2:$A$199,"="&amp;$A6,Concentrado!$B$2:$B$199, "=Yucatán")</f>
        <v>1435</v>
      </c>
      <c r="E6" s="10">
        <f>SUMIFS(Concentrado!F$2:F$199,Concentrado!$A$2:$A$199,"="&amp;$A6,Concentrado!$B$2:$B$199, "=Yucatán")</f>
        <v>1477</v>
      </c>
      <c r="F6" s="10">
        <f>SUMIFS(Concentrado!G$2:G$199,Concentrado!$A$2:$A$199,"="&amp;$A6,Concentrado!$B$2:$B$199, "=Yucatán")</f>
        <v>4286</v>
      </c>
      <c r="G6" s="10">
        <f>SUMIFS(Concentrado!H$2:H$199,Concentrado!$A$2:$A$199,"="&amp;$A6,Concentrado!$B$2:$B$199, "=Yucatán")</f>
        <v>6626</v>
      </c>
      <c r="H6" s="10">
        <f>SUMIFS(Concentrado!I$2:I$199,Concentrado!$A$2:$A$199,"="&amp;$A6,Concentrado!$B$2:$B$199, "=Yucatán")</f>
        <v>5752</v>
      </c>
      <c r="I6" s="10">
        <f>SUMIFS(Concentrado!J$2:J$199,Concentrado!$A$2:$A$199,"="&amp;$A6,Concentrado!$B$2:$B$199, "=Yucatán")</f>
        <v>4385</v>
      </c>
      <c r="J6" s="10">
        <f>SUMIFS(Concentrado!K$2:K$199,Concentrado!$A$2:$A$199,"="&amp;$A6,Concentrado!$B$2:$B$199, "=Yucatán")</f>
        <v>3455</v>
      </c>
      <c r="K6" s="10">
        <f>SUMIFS(Concentrado!L$2:L$199,Concentrado!$A$2:$A$199,"="&amp;$A6,Concentrado!$B$2:$B$199, "=Yucatán")</f>
        <v>2882</v>
      </c>
      <c r="L6" s="10">
        <f>SUMIFS(Concentrado!M$2:M$199,Concentrado!$A$2:$A$199,"="&amp;$A6,Concentrado!$B$2:$B$199, "=Yucatán")</f>
        <v>2560</v>
      </c>
      <c r="M6" s="10">
        <f>SUMIFS(Concentrado!N$2:N$199,Concentrado!$A$2:$A$199,"="&amp;$A6,Concentrado!$B$2:$B$199, "=Yucatán")</f>
        <v>2311</v>
      </c>
      <c r="N6" s="10">
        <f>SUMIFS(Concentrado!O$2:O$199,Concentrado!$A$2:$A$199,"="&amp;$A6,Concentrado!$B$2:$B$199, "=Yucatán")</f>
        <v>2045</v>
      </c>
      <c r="O6" s="10">
        <f>SUMIFS(Concentrado!P$2:P$199,Concentrado!$A$2:$A$199,"="&amp;$A6,Concentrado!$B$2:$B$199, "=Yucatán")</f>
        <v>1812</v>
      </c>
      <c r="P6" s="10">
        <f>SUMIFS(Concentrado!Q$2:Q$199,Concentrado!$A$2:$A$199,"="&amp;$A6,Concentrado!$B$2:$B$199, "=Yucatán")</f>
        <v>1545</v>
      </c>
      <c r="Q6" s="10">
        <f>SUMIFS(Concentrado!R$2:R$199,Concentrado!$A$2:$A$199,"="&amp;$A6,Concentrado!$B$2:$B$199, "=Yucatán")</f>
        <v>1418</v>
      </c>
      <c r="R6" s="10">
        <f>SUMIFS(Concentrado!S$2:S$199,Concentrado!$A$2:$A$199,"="&amp;$A6,Concentrado!$B$2:$B$199, "=Yucatán")</f>
        <v>1012</v>
      </c>
      <c r="S6" s="10">
        <f>SUMIFS(Concentrado!T$2:T$199,Concentrado!$A$2:$A$199,"="&amp;$A6,Concentrado!$B$2:$B$199, "=Yucatán")</f>
        <v>690</v>
      </c>
      <c r="T6" s="10">
        <f>SUMIFS(Concentrado!U$2:U$199,Concentrado!$A$2:$A$199,"="&amp;$A6,Concentrado!$B$2:$B$199, "=Yucatán")</f>
        <v>363</v>
      </c>
      <c r="U6" s="10">
        <f>SUMIFS(Concentrado!V$2:V$199,Concentrado!$A$2:$A$199,"="&amp;$A6,Concentrado!$B$2:$B$199, "=Yucatán")</f>
        <v>119</v>
      </c>
      <c r="V6" s="10">
        <f>SUMIFS(Concentrado!W$2:W$199,Concentrado!$A$2:$A$199,"="&amp;$A6,Concentrado!$B$2:$B$199, "=Yucatán")</f>
        <v>39</v>
      </c>
      <c r="W6" s="10">
        <f>SUMIFS(Concentrado!X$2:X$199,Concentrado!$A$2:$A$199,"="&amp;$A6,Concentrado!$B$2:$B$199, "=Yucatán")</f>
        <v>154</v>
      </c>
      <c r="X6" s="10">
        <f>SUMIFS(Concentrado!Y$2:Y$199,Concentrado!$A$2:$A$199,"="&amp;$A6,Concentrado!$B$2:$B$199, "=Yucatán")</f>
        <v>989</v>
      </c>
      <c r="Y6" s="10">
        <f>SUMIFS(Concentrado!Z$2:Z$199,Concentrado!$A$2:$A$199,"="&amp;$A6,Concentrado!$B$2:$B$199, "=Yucatán")</f>
        <v>48287</v>
      </c>
    </row>
    <row r="7" spans="1:25" x14ac:dyDescent="0.25">
      <c r="A7" s="7">
        <v>2022</v>
      </c>
      <c r="B7" s="10">
        <f>SUMIFS(Concentrado!C$2:C$199,Concentrado!$A$2:$A$199,"="&amp;$A7,Concentrado!$B$2:$B$199, "=Yucatán")</f>
        <v>1576</v>
      </c>
      <c r="C7" s="10">
        <f>SUMIFS(Concentrado!D$2:D$199,Concentrado!$A$2:$A$199,"="&amp;$A7,Concentrado!$B$2:$B$199, "=Yucatán")</f>
        <v>2780</v>
      </c>
      <c r="D7" s="10">
        <f>SUMIFS(Concentrado!E$2:E$199,Concentrado!$A$2:$A$199,"="&amp;$A7,Concentrado!$B$2:$B$199, "=Yucatán")</f>
        <v>2094</v>
      </c>
      <c r="E7" s="10">
        <f>SUMIFS(Concentrado!F$2:F$199,Concentrado!$A$2:$A$199,"="&amp;$A7,Concentrado!$B$2:$B$199, "=Yucatán")</f>
        <v>1956</v>
      </c>
      <c r="F7" s="10">
        <f>SUMIFS(Concentrado!G$2:G$199,Concentrado!$A$2:$A$199,"="&amp;$A7,Concentrado!$B$2:$B$199, "=Yucatán")</f>
        <v>5342</v>
      </c>
      <c r="G7" s="10">
        <f>SUMIFS(Concentrado!H$2:H$199,Concentrado!$A$2:$A$199,"="&amp;$A7,Concentrado!$B$2:$B$199, "=Yucatán")</f>
        <v>7798</v>
      </c>
      <c r="H7" s="10">
        <f>SUMIFS(Concentrado!I$2:I$199,Concentrado!$A$2:$A$199,"="&amp;$A7,Concentrado!$B$2:$B$199, "=Yucatán")</f>
        <v>6417</v>
      </c>
      <c r="I7" s="10">
        <f>SUMIFS(Concentrado!J$2:J$199,Concentrado!$A$2:$A$199,"="&amp;$A7,Concentrado!$B$2:$B$199, "=Yucatán")</f>
        <v>5133</v>
      </c>
      <c r="J7" s="10">
        <f>SUMIFS(Concentrado!K$2:K$199,Concentrado!$A$2:$A$199,"="&amp;$A7,Concentrado!$B$2:$B$199, "=Yucatán")</f>
        <v>3940</v>
      </c>
      <c r="K7" s="10">
        <f>SUMIFS(Concentrado!L$2:L$199,Concentrado!$A$2:$A$199,"="&amp;$A7,Concentrado!$B$2:$B$199, "=Yucatán")</f>
        <v>3145</v>
      </c>
      <c r="L7" s="10">
        <f>SUMIFS(Concentrado!M$2:M$199,Concentrado!$A$2:$A$199,"="&amp;$A7,Concentrado!$B$2:$B$199, "=Yucatán")</f>
        <v>3026</v>
      </c>
      <c r="M7" s="10">
        <f>SUMIFS(Concentrado!N$2:N$199,Concentrado!$A$2:$A$199,"="&amp;$A7,Concentrado!$B$2:$B$199, "=Yucatán")</f>
        <v>2522</v>
      </c>
      <c r="N7" s="10">
        <f>SUMIFS(Concentrado!O$2:O$199,Concentrado!$A$2:$A$199,"="&amp;$A7,Concentrado!$B$2:$B$199, "=Yucatán")</f>
        <v>2297</v>
      </c>
      <c r="O7" s="10">
        <f>SUMIFS(Concentrado!P$2:P$199,Concentrado!$A$2:$A$199,"="&amp;$A7,Concentrado!$B$2:$B$199, "=Yucatán")</f>
        <v>2219</v>
      </c>
      <c r="P7" s="10">
        <f>SUMIFS(Concentrado!Q$2:Q$199,Concentrado!$A$2:$A$199,"="&amp;$A7,Concentrado!$B$2:$B$199, "=Yucatán")</f>
        <v>1927</v>
      </c>
      <c r="Q7" s="10">
        <f>SUMIFS(Concentrado!R$2:R$199,Concentrado!$A$2:$A$199,"="&amp;$A7,Concentrado!$B$2:$B$199, "=Yucatán")</f>
        <v>1615</v>
      </c>
      <c r="R7" s="10">
        <f>SUMIFS(Concentrado!S$2:S$199,Concentrado!$A$2:$A$199,"="&amp;$A7,Concentrado!$B$2:$B$199, "=Yucatán")</f>
        <v>1084</v>
      </c>
      <c r="S7" s="10">
        <f>SUMIFS(Concentrado!T$2:T$199,Concentrado!$A$2:$A$199,"="&amp;$A7,Concentrado!$B$2:$B$199, "=Yucatán")</f>
        <v>807</v>
      </c>
      <c r="T7" s="10">
        <f>SUMIFS(Concentrado!U$2:U$199,Concentrado!$A$2:$A$199,"="&amp;$A7,Concentrado!$B$2:$B$199, "=Yucatán")</f>
        <v>476</v>
      </c>
      <c r="U7" s="10">
        <f>SUMIFS(Concentrado!V$2:V$199,Concentrado!$A$2:$A$199,"="&amp;$A7,Concentrado!$B$2:$B$199, "=Yucatán")</f>
        <v>168</v>
      </c>
      <c r="V7" s="10">
        <f>SUMIFS(Concentrado!W$2:W$199,Concentrado!$A$2:$A$199,"="&amp;$A7,Concentrado!$B$2:$B$199, "=Yucatán")</f>
        <v>28</v>
      </c>
      <c r="W7" s="10">
        <f>SUMIFS(Concentrado!X$2:X$199,Concentrado!$A$2:$A$199,"="&amp;$A7,Concentrado!$B$2:$B$199, "=Yucatán")</f>
        <v>83</v>
      </c>
      <c r="X7" s="10">
        <f>SUMIFS(Concentrado!Y$2:Y$199,Concentrado!$A$2:$A$199,"="&amp;$A7,Concentrado!$B$2:$B$199, "=Yucatán")</f>
        <v>265</v>
      </c>
      <c r="Y7" s="10">
        <f>SUMIFS(Concentrado!Z$2:Z$199,Concentrado!$A$2:$A$199,"="&amp;$A7,Concentrado!$B$2:$B$199, "=Yucatán")</f>
        <v>56698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"=Zacatecas")</f>
        <v>10588</v>
      </c>
      <c r="C2" s="10">
        <f>SUMIFS(Concentrado!D$2:D$199,Concentrado!$A$2:$A$199,"="&amp;$A2,Concentrado!$B$2:$B$199, "=Zacatecas")</f>
        <v>28824</v>
      </c>
      <c r="D2" s="10">
        <f>SUMIFS(Concentrado!E$2:E$199,Concentrado!$A$2:$A$199,"="&amp;$A2,Concentrado!$B$2:$B$199, "=Zacatecas")</f>
        <v>18988</v>
      </c>
      <c r="E2" s="10">
        <f>SUMIFS(Concentrado!F$2:F$199,Concentrado!$A$2:$A$199,"="&amp;$A2,Concentrado!$B$2:$B$199, "=Zacatecas")</f>
        <v>14018</v>
      </c>
      <c r="F2" s="10">
        <f>SUMIFS(Concentrado!G$2:G$199,Concentrado!$A$2:$A$199,"="&amp;$A2,Concentrado!$B$2:$B$199, "=Zacatecas")</f>
        <v>30739</v>
      </c>
      <c r="G2" s="10">
        <f>SUMIFS(Concentrado!H$2:H$199,Concentrado!$A$2:$A$199,"="&amp;$A2,Concentrado!$B$2:$B$199, "=Zacatecas")</f>
        <v>30507</v>
      </c>
      <c r="H2" s="10">
        <f>SUMIFS(Concentrado!I$2:I$199,Concentrado!$A$2:$A$199,"="&amp;$A2,Concentrado!$B$2:$B$199, "=Zacatecas")</f>
        <v>24218</v>
      </c>
      <c r="I2" s="10">
        <f>SUMIFS(Concentrado!J$2:J$199,Concentrado!$A$2:$A$199,"="&amp;$A2,Concentrado!$B$2:$B$199, "=Zacatecas")</f>
        <v>18753</v>
      </c>
      <c r="J2" s="10">
        <f>SUMIFS(Concentrado!K$2:K$199,Concentrado!$A$2:$A$199,"="&amp;$A2,Concentrado!$B$2:$B$199, "=Zacatecas")</f>
        <v>15223</v>
      </c>
      <c r="K2" s="10">
        <f>SUMIFS(Concentrado!L$2:L$199,Concentrado!$A$2:$A$199,"="&amp;$A2,Concentrado!$B$2:$B$199, "=Zacatecas")</f>
        <v>13598</v>
      </c>
      <c r="L2" s="10">
        <f>SUMIFS(Concentrado!M$2:M$199,Concentrado!$A$2:$A$199,"="&amp;$A2,Concentrado!$B$2:$B$199, "=Zacatecas")</f>
        <v>11693</v>
      </c>
      <c r="M2" s="10">
        <f>SUMIFS(Concentrado!N$2:N$199,Concentrado!$A$2:$A$199,"="&amp;$A2,Concentrado!$B$2:$B$199, "=Zacatecas")</f>
        <v>10433</v>
      </c>
      <c r="N2" s="10">
        <f>SUMIFS(Concentrado!O$2:O$199,Concentrado!$A$2:$A$199,"="&amp;$A2,Concentrado!$B$2:$B$199, "=Zacatecas")</f>
        <v>8849</v>
      </c>
      <c r="O2" s="10">
        <f>SUMIFS(Concentrado!P$2:P$199,Concentrado!$A$2:$A$199,"="&amp;$A2,Concentrado!$B$2:$B$199, "=Zacatecas")</f>
        <v>7174</v>
      </c>
      <c r="P2" s="10">
        <f>SUMIFS(Concentrado!Q$2:Q$199,Concentrado!$A$2:$A$199,"="&amp;$A2,Concentrado!$B$2:$B$199, "=Zacatecas")</f>
        <v>6612</v>
      </c>
      <c r="Q2" s="10">
        <f>SUMIFS(Concentrado!R$2:R$199,Concentrado!$A$2:$A$199,"="&amp;$A2,Concentrado!$B$2:$B$199, "=Zacatecas")</f>
        <v>5937</v>
      </c>
      <c r="R2" s="10">
        <f>SUMIFS(Concentrado!S$2:S$199,Concentrado!$A$2:$A$199,"="&amp;$A2,Concentrado!$B$2:$B$199, "=Zacatecas")</f>
        <v>5214</v>
      </c>
      <c r="S2" s="10">
        <f>SUMIFS(Concentrado!T$2:T$199,Concentrado!$A$2:$A$199,"="&amp;$A2,Concentrado!$B$2:$B$199, "=Zacatecas")</f>
        <v>4173</v>
      </c>
      <c r="T2" s="10">
        <f>SUMIFS(Concentrado!U$2:U$199,Concentrado!$A$2:$A$199,"="&amp;$A2,Concentrado!$B$2:$B$199, "=Zacatecas")</f>
        <v>2664</v>
      </c>
      <c r="U2" s="10">
        <f>SUMIFS(Concentrado!V$2:V$199,Concentrado!$A$2:$A$199,"="&amp;$A2,Concentrado!$B$2:$B$199, "=Zacatecas")</f>
        <v>1164</v>
      </c>
      <c r="V2" s="10">
        <f>SUMIFS(Concentrado!W$2:W$199,Concentrado!$A$2:$A$199,"="&amp;$A2,Concentrado!$B$2:$B$199, "=Zacatecas")</f>
        <v>285</v>
      </c>
      <c r="W2" s="10">
        <f>SUMIFS(Concentrado!X$2:X$199,Concentrado!$A$2:$A$199,"="&amp;$A2,Concentrado!$B$2:$B$199, "=Zacatecas")</f>
        <v>61</v>
      </c>
      <c r="X2" s="10">
        <f>SUMIFS(Concentrado!Y$2:Y$199,Concentrado!$A$2:$A$199,"="&amp;$A2,Concentrado!$B$2:$B$199, "=Zacatecas")</f>
        <v>12</v>
      </c>
      <c r="Y2" s="10">
        <f>SUMIFS(Concentrado!Z$2:Z$199,Concentrado!$A$2:$A$199,"="&amp;$A2,Concentrado!$B$2:$B$199, "=Zacatecas")</f>
        <v>269727</v>
      </c>
    </row>
    <row r="3" spans="1:25" x14ac:dyDescent="0.25">
      <c r="A3" s="7">
        <v>2018</v>
      </c>
      <c r="B3" s="10">
        <f>SUMIFS(Concentrado!C$2:C$199,Concentrado!$A$2:$A$199,"="&amp;$A3,Concentrado!$B$2:$B$199, "=Zacatecas")</f>
        <v>8833</v>
      </c>
      <c r="C3" s="10">
        <f>SUMIFS(Concentrado!D$2:D$199,Concentrado!$A$2:$A$199,"="&amp;$A3,Concentrado!$B$2:$B$199, "=Zacatecas")</f>
        <v>24312</v>
      </c>
      <c r="D3" s="10">
        <f>SUMIFS(Concentrado!E$2:E$199,Concentrado!$A$2:$A$199,"="&amp;$A3,Concentrado!$B$2:$B$199, "=Zacatecas")</f>
        <v>16581</v>
      </c>
      <c r="E3" s="10">
        <f>SUMIFS(Concentrado!F$2:F$199,Concentrado!$A$2:$A$199,"="&amp;$A3,Concentrado!$B$2:$B$199, "=Zacatecas")</f>
        <v>12572</v>
      </c>
      <c r="F3" s="10">
        <f>SUMIFS(Concentrado!G$2:G$199,Concentrado!$A$2:$A$199,"="&amp;$A3,Concentrado!$B$2:$B$199, "=Zacatecas")</f>
        <v>26914</v>
      </c>
      <c r="G3" s="10">
        <f>SUMIFS(Concentrado!H$2:H$199,Concentrado!$A$2:$A$199,"="&amp;$A3,Concentrado!$B$2:$B$199, "=Zacatecas")</f>
        <v>27338</v>
      </c>
      <c r="H3" s="10">
        <f>SUMIFS(Concentrado!I$2:I$199,Concentrado!$A$2:$A$199,"="&amp;$A3,Concentrado!$B$2:$B$199, "=Zacatecas")</f>
        <v>22879</v>
      </c>
      <c r="I3" s="10">
        <f>SUMIFS(Concentrado!J$2:J$199,Concentrado!$A$2:$A$199,"="&amp;$A3,Concentrado!$B$2:$B$199, "=Zacatecas")</f>
        <v>17735</v>
      </c>
      <c r="J3" s="10">
        <f>SUMIFS(Concentrado!K$2:K$199,Concentrado!$A$2:$A$199,"="&amp;$A3,Concentrado!$B$2:$B$199, "=Zacatecas")</f>
        <v>13875</v>
      </c>
      <c r="K3" s="10">
        <f>SUMIFS(Concentrado!L$2:L$199,Concentrado!$A$2:$A$199,"="&amp;$A3,Concentrado!$B$2:$B$199, "=Zacatecas")</f>
        <v>12642</v>
      </c>
      <c r="L3" s="10">
        <f>SUMIFS(Concentrado!M$2:M$199,Concentrado!$A$2:$A$199,"="&amp;$A3,Concentrado!$B$2:$B$199, "=Zacatecas")</f>
        <v>11476</v>
      </c>
      <c r="M3" s="10">
        <f>SUMIFS(Concentrado!N$2:N$199,Concentrado!$A$2:$A$199,"="&amp;$A3,Concentrado!$B$2:$B$199, "=Zacatecas")</f>
        <v>10276</v>
      </c>
      <c r="N3" s="10">
        <f>SUMIFS(Concentrado!O$2:O$199,Concentrado!$A$2:$A$199,"="&amp;$A3,Concentrado!$B$2:$B$199, "=Zacatecas")</f>
        <v>9103</v>
      </c>
      <c r="O3" s="10">
        <f>SUMIFS(Concentrado!P$2:P$199,Concentrado!$A$2:$A$199,"="&amp;$A3,Concentrado!$B$2:$B$199, "=Zacatecas")</f>
        <v>7214</v>
      </c>
      <c r="P3" s="10">
        <f>SUMIFS(Concentrado!Q$2:Q$199,Concentrado!$A$2:$A$199,"="&amp;$A3,Concentrado!$B$2:$B$199, "=Zacatecas")</f>
        <v>6594</v>
      </c>
      <c r="Q3" s="10">
        <f>SUMIFS(Concentrado!R$2:R$199,Concentrado!$A$2:$A$199,"="&amp;$A3,Concentrado!$B$2:$B$199, "=Zacatecas")</f>
        <v>5717</v>
      </c>
      <c r="R3" s="10">
        <f>SUMIFS(Concentrado!S$2:S$199,Concentrado!$A$2:$A$199,"="&amp;$A3,Concentrado!$B$2:$B$199, "=Zacatecas")</f>
        <v>5195</v>
      </c>
      <c r="S3" s="10">
        <f>SUMIFS(Concentrado!T$2:T$199,Concentrado!$A$2:$A$199,"="&amp;$A3,Concentrado!$B$2:$B$199, "=Zacatecas")</f>
        <v>4229</v>
      </c>
      <c r="T3" s="10">
        <f>SUMIFS(Concentrado!U$2:U$199,Concentrado!$A$2:$A$199,"="&amp;$A3,Concentrado!$B$2:$B$199, "=Zacatecas")</f>
        <v>2726</v>
      </c>
      <c r="U3" s="10">
        <f>SUMIFS(Concentrado!V$2:V$199,Concentrado!$A$2:$A$199,"="&amp;$A3,Concentrado!$B$2:$B$199, "=Zacatecas")</f>
        <v>1210</v>
      </c>
      <c r="V3" s="10">
        <f>SUMIFS(Concentrado!W$2:W$199,Concentrado!$A$2:$A$199,"="&amp;$A3,Concentrado!$B$2:$B$199, "=Zacatecas")</f>
        <v>330</v>
      </c>
      <c r="W3" s="10">
        <f>SUMIFS(Concentrado!X$2:X$199,Concentrado!$A$2:$A$199,"="&amp;$A3,Concentrado!$B$2:$B$199, "=Zacatecas")</f>
        <v>104</v>
      </c>
      <c r="X3" s="10">
        <f>SUMIFS(Concentrado!Y$2:Y$199,Concentrado!$A$2:$A$199,"="&amp;$A3,Concentrado!$B$2:$B$199, "=Zacatecas")</f>
        <v>21</v>
      </c>
      <c r="Y3" s="10">
        <f>SUMIFS(Concentrado!Z$2:Z$199,Concentrado!$A$2:$A$199,"="&amp;$A3,Concentrado!$B$2:$B$199, "=Zacatecas")</f>
        <v>247876</v>
      </c>
    </row>
    <row r="4" spans="1:25" x14ac:dyDescent="0.25">
      <c r="A4" s="7">
        <v>2019</v>
      </c>
      <c r="B4" s="10">
        <f>SUMIFS(Concentrado!C$2:C$199,Concentrado!$A$2:$A$199,"="&amp;$A4,Concentrado!$B$2:$B$199, "=Zacatecas")</f>
        <v>8529</v>
      </c>
      <c r="C4" s="10">
        <f>SUMIFS(Concentrado!D$2:D$199,Concentrado!$A$2:$A$199,"="&amp;$A4,Concentrado!$B$2:$B$199, "=Zacatecas")</f>
        <v>22852</v>
      </c>
      <c r="D4" s="10">
        <f>SUMIFS(Concentrado!E$2:E$199,Concentrado!$A$2:$A$199,"="&amp;$A4,Concentrado!$B$2:$B$199, "=Zacatecas")</f>
        <v>15726</v>
      </c>
      <c r="E4" s="10">
        <f>SUMIFS(Concentrado!F$2:F$199,Concentrado!$A$2:$A$199,"="&amp;$A4,Concentrado!$B$2:$B$199, "=Zacatecas")</f>
        <v>11733</v>
      </c>
      <c r="F4" s="10">
        <f>SUMIFS(Concentrado!G$2:G$199,Concentrado!$A$2:$A$199,"="&amp;$A4,Concentrado!$B$2:$B$199, "=Zacatecas")</f>
        <v>23380</v>
      </c>
      <c r="G4" s="10">
        <f>SUMIFS(Concentrado!H$2:H$199,Concentrado!$A$2:$A$199,"="&amp;$A4,Concentrado!$B$2:$B$199, "=Zacatecas")</f>
        <v>22805</v>
      </c>
      <c r="H4" s="10">
        <f>SUMIFS(Concentrado!I$2:I$199,Concentrado!$A$2:$A$199,"="&amp;$A4,Concentrado!$B$2:$B$199, "=Zacatecas")</f>
        <v>19839</v>
      </c>
      <c r="I4" s="10">
        <f>SUMIFS(Concentrado!J$2:J$199,Concentrado!$A$2:$A$199,"="&amp;$A4,Concentrado!$B$2:$B$199, "=Zacatecas")</f>
        <v>15783</v>
      </c>
      <c r="J4" s="10">
        <f>SUMIFS(Concentrado!K$2:K$199,Concentrado!$A$2:$A$199,"="&amp;$A4,Concentrado!$B$2:$B$199, "=Zacatecas")</f>
        <v>12235</v>
      </c>
      <c r="K4" s="10">
        <f>SUMIFS(Concentrado!L$2:L$199,Concentrado!$A$2:$A$199,"="&amp;$A4,Concentrado!$B$2:$B$199, "=Zacatecas")</f>
        <v>11398</v>
      </c>
      <c r="L4" s="10">
        <f>SUMIFS(Concentrado!M$2:M$199,Concentrado!$A$2:$A$199,"="&amp;$A4,Concentrado!$B$2:$B$199, "=Zacatecas")</f>
        <v>10634</v>
      </c>
      <c r="M4" s="10">
        <f>SUMIFS(Concentrado!N$2:N$199,Concentrado!$A$2:$A$199,"="&amp;$A4,Concentrado!$B$2:$B$199, "=Zacatecas")</f>
        <v>9654</v>
      </c>
      <c r="N4" s="10">
        <f>SUMIFS(Concentrado!O$2:O$199,Concentrado!$A$2:$A$199,"="&amp;$A4,Concentrado!$B$2:$B$199, "=Zacatecas")</f>
        <v>8359</v>
      </c>
      <c r="O4" s="10">
        <f>SUMIFS(Concentrado!P$2:P$199,Concentrado!$A$2:$A$199,"="&amp;$A4,Concentrado!$B$2:$B$199, "=Zacatecas")</f>
        <v>6847</v>
      </c>
      <c r="P4" s="10">
        <f>SUMIFS(Concentrado!Q$2:Q$199,Concentrado!$A$2:$A$199,"="&amp;$A4,Concentrado!$B$2:$B$199, "=Zacatecas")</f>
        <v>6126</v>
      </c>
      <c r="Q4" s="10">
        <f>SUMIFS(Concentrado!R$2:R$199,Concentrado!$A$2:$A$199,"="&amp;$A4,Concentrado!$B$2:$B$199, "=Zacatecas")</f>
        <v>5643</v>
      </c>
      <c r="R4" s="10">
        <f>SUMIFS(Concentrado!S$2:S$199,Concentrado!$A$2:$A$199,"="&amp;$A4,Concentrado!$B$2:$B$199, "=Zacatecas")</f>
        <v>4903</v>
      </c>
      <c r="S4" s="10">
        <f>SUMIFS(Concentrado!T$2:T$199,Concentrado!$A$2:$A$199,"="&amp;$A4,Concentrado!$B$2:$B$199, "=Zacatecas")</f>
        <v>3930</v>
      </c>
      <c r="T4" s="10">
        <f>SUMIFS(Concentrado!U$2:U$199,Concentrado!$A$2:$A$199,"="&amp;$A4,Concentrado!$B$2:$B$199, "=Zacatecas")</f>
        <v>2552</v>
      </c>
      <c r="U4" s="10">
        <f>SUMIFS(Concentrado!V$2:V$199,Concentrado!$A$2:$A$199,"="&amp;$A4,Concentrado!$B$2:$B$199, "=Zacatecas")</f>
        <v>1094</v>
      </c>
      <c r="V4" s="10">
        <f>SUMIFS(Concentrado!W$2:W$199,Concentrado!$A$2:$A$199,"="&amp;$A4,Concentrado!$B$2:$B$199, "=Zacatecas")</f>
        <v>326</v>
      </c>
      <c r="W4" s="10">
        <f>SUMIFS(Concentrado!X$2:X$199,Concentrado!$A$2:$A$199,"="&amp;$A4,Concentrado!$B$2:$B$199, "=Zacatecas")</f>
        <v>49</v>
      </c>
      <c r="X4" s="10">
        <f>SUMIFS(Concentrado!Y$2:Y$199,Concentrado!$A$2:$A$199,"="&amp;$A4,Concentrado!$B$2:$B$199, "=Zacatecas")</f>
        <v>2</v>
      </c>
      <c r="Y4" s="10">
        <f>SUMIFS(Concentrado!Z$2:Z$199,Concentrado!$A$2:$A$199,"="&amp;$A4,Concentrado!$B$2:$B$199, "=Zacatecas")</f>
        <v>224399</v>
      </c>
    </row>
    <row r="5" spans="1:25" x14ac:dyDescent="0.25">
      <c r="A5" s="7">
        <v>2020</v>
      </c>
      <c r="B5" s="10">
        <f>SUMIFS(Concentrado!C$2:C$199,Concentrado!$A$2:$A$199,"="&amp;$A5,Concentrado!$B$2:$B$199, "=Zacatecas")</f>
        <v>2969</v>
      </c>
      <c r="C5" s="10">
        <f>SUMIFS(Concentrado!D$2:D$199,Concentrado!$A$2:$A$199,"="&amp;$A5,Concentrado!$B$2:$B$199, "=Zacatecas")</f>
        <v>8161</v>
      </c>
      <c r="D5" s="10">
        <f>SUMIFS(Concentrado!E$2:E$199,Concentrado!$A$2:$A$199,"="&amp;$A5,Concentrado!$B$2:$B$199, "=Zacatecas")</f>
        <v>6930</v>
      </c>
      <c r="E5" s="10">
        <f>SUMIFS(Concentrado!F$2:F$199,Concentrado!$A$2:$A$199,"="&amp;$A5,Concentrado!$B$2:$B$199, "=Zacatecas")</f>
        <v>5840</v>
      </c>
      <c r="F5" s="10">
        <f>SUMIFS(Concentrado!G$2:G$199,Concentrado!$A$2:$A$199,"="&amp;$A5,Concentrado!$B$2:$B$199, "=Zacatecas")</f>
        <v>14687</v>
      </c>
      <c r="G5" s="10">
        <f>SUMIFS(Concentrado!H$2:H$199,Concentrado!$A$2:$A$199,"="&amp;$A5,Concentrado!$B$2:$B$199, "=Zacatecas")</f>
        <v>15510</v>
      </c>
      <c r="H5" s="10">
        <f>SUMIFS(Concentrado!I$2:I$199,Concentrado!$A$2:$A$199,"="&amp;$A5,Concentrado!$B$2:$B$199, "=Zacatecas")</f>
        <v>13483</v>
      </c>
      <c r="I5" s="10">
        <f>SUMIFS(Concentrado!J$2:J$199,Concentrado!$A$2:$A$199,"="&amp;$A5,Concentrado!$B$2:$B$199, "=Zacatecas")</f>
        <v>10420</v>
      </c>
      <c r="J5" s="10">
        <f>SUMIFS(Concentrado!K$2:K$199,Concentrado!$A$2:$A$199,"="&amp;$A5,Concentrado!$B$2:$B$199, "=Zacatecas")</f>
        <v>7590</v>
      </c>
      <c r="K5" s="10">
        <f>SUMIFS(Concentrado!L$2:L$199,Concentrado!$A$2:$A$199,"="&amp;$A5,Concentrado!$B$2:$B$199, "=Zacatecas")</f>
        <v>6320</v>
      </c>
      <c r="L5" s="10">
        <f>SUMIFS(Concentrado!M$2:M$199,Concentrado!$A$2:$A$199,"="&amp;$A5,Concentrado!$B$2:$B$199, "=Zacatecas")</f>
        <v>6312</v>
      </c>
      <c r="M5" s="10">
        <f>SUMIFS(Concentrado!N$2:N$199,Concentrado!$A$2:$A$199,"="&amp;$A5,Concentrado!$B$2:$B$199, "=Zacatecas")</f>
        <v>5409</v>
      </c>
      <c r="N5" s="10">
        <f>SUMIFS(Concentrado!O$2:O$199,Concentrado!$A$2:$A$199,"="&amp;$A5,Concentrado!$B$2:$B$199, "=Zacatecas")</f>
        <v>4618</v>
      </c>
      <c r="O5" s="10">
        <f>SUMIFS(Concentrado!P$2:P$199,Concentrado!$A$2:$A$199,"="&amp;$A5,Concentrado!$B$2:$B$199, "=Zacatecas")</f>
        <v>3964</v>
      </c>
      <c r="P5" s="10">
        <f>SUMIFS(Concentrado!Q$2:Q$199,Concentrado!$A$2:$A$199,"="&amp;$A5,Concentrado!$B$2:$B$199, "=Zacatecas")</f>
        <v>3179</v>
      </c>
      <c r="Q5" s="10">
        <f>SUMIFS(Concentrado!R$2:R$199,Concentrado!$A$2:$A$199,"="&amp;$A5,Concentrado!$B$2:$B$199, "=Zacatecas")</f>
        <v>3184</v>
      </c>
      <c r="R5" s="10">
        <f>SUMIFS(Concentrado!S$2:S$199,Concentrado!$A$2:$A$199,"="&amp;$A5,Concentrado!$B$2:$B$199, "=Zacatecas")</f>
        <v>2492</v>
      </c>
      <c r="S5" s="10">
        <f>SUMIFS(Concentrado!T$2:T$199,Concentrado!$A$2:$A$199,"="&amp;$A5,Concentrado!$B$2:$B$199, "=Zacatecas")</f>
        <v>2049</v>
      </c>
      <c r="T5" s="10">
        <f>SUMIFS(Concentrado!U$2:U$199,Concentrado!$A$2:$A$199,"="&amp;$A5,Concentrado!$B$2:$B$199, "=Zacatecas")</f>
        <v>1313</v>
      </c>
      <c r="U5" s="10">
        <f>SUMIFS(Concentrado!V$2:V$199,Concentrado!$A$2:$A$199,"="&amp;$A5,Concentrado!$B$2:$B$199, "=Zacatecas")</f>
        <v>561</v>
      </c>
      <c r="V5" s="10">
        <f>SUMIFS(Concentrado!W$2:W$199,Concentrado!$A$2:$A$199,"="&amp;$A5,Concentrado!$B$2:$B$199, "=Zacatecas")</f>
        <v>160</v>
      </c>
      <c r="W5" s="10">
        <f>SUMIFS(Concentrado!X$2:X$199,Concentrado!$A$2:$A$199,"="&amp;$A5,Concentrado!$B$2:$B$199, "=Zacatecas")</f>
        <v>73</v>
      </c>
      <c r="X5" s="10">
        <f>SUMIFS(Concentrado!Y$2:Y$199,Concentrado!$A$2:$A$199,"="&amp;$A5,Concentrado!$B$2:$B$199, "=Zacatecas")</f>
        <v>11</v>
      </c>
      <c r="Y5" s="10">
        <f>SUMIFS(Concentrado!Z$2:Z$199,Concentrado!$A$2:$A$199,"="&amp;$A5,Concentrado!$B$2:$B$199, "=Zacatecas")</f>
        <v>125235</v>
      </c>
    </row>
    <row r="6" spans="1:25" x14ac:dyDescent="0.25">
      <c r="A6" s="7">
        <v>2021</v>
      </c>
      <c r="B6" s="10">
        <f>SUMIFS(Concentrado!C$2:C$199,Concentrado!$A$2:$A$199,"="&amp;$A6,Concentrado!$B$2:$B$199, "=Zacatecas")</f>
        <v>2601</v>
      </c>
      <c r="C6" s="10">
        <f>SUMIFS(Concentrado!D$2:D$199,Concentrado!$A$2:$A$199,"="&amp;$A6,Concentrado!$B$2:$B$199, "=Zacatecas")</f>
        <v>6656</v>
      </c>
      <c r="D6" s="10">
        <f>SUMIFS(Concentrado!E$2:E$199,Concentrado!$A$2:$A$199,"="&amp;$A6,Concentrado!$B$2:$B$199, "=Zacatecas")</f>
        <v>4988</v>
      </c>
      <c r="E6" s="10">
        <f>SUMIFS(Concentrado!F$2:F$199,Concentrado!$A$2:$A$199,"="&amp;$A6,Concentrado!$B$2:$B$199, "=Zacatecas")</f>
        <v>4739</v>
      </c>
      <c r="F6" s="10">
        <f>SUMIFS(Concentrado!G$2:G$199,Concentrado!$A$2:$A$199,"="&amp;$A6,Concentrado!$B$2:$B$199, "=Zacatecas")</f>
        <v>12060</v>
      </c>
      <c r="G6" s="10">
        <f>SUMIFS(Concentrado!H$2:H$199,Concentrado!$A$2:$A$199,"="&amp;$A6,Concentrado!$B$2:$B$199, "=Zacatecas")</f>
        <v>12785</v>
      </c>
      <c r="H6" s="10">
        <f>SUMIFS(Concentrado!I$2:I$199,Concentrado!$A$2:$A$199,"="&amp;$A6,Concentrado!$B$2:$B$199, "=Zacatecas")</f>
        <v>10803</v>
      </c>
      <c r="I6" s="10">
        <f>SUMIFS(Concentrado!J$2:J$199,Concentrado!$A$2:$A$199,"="&amp;$A6,Concentrado!$B$2:$B$199, "=Zacatecas")</f>
        <v>8751</v>
      </c>
      <c r="J6" s="10">
        <f>SUMIFS(Concentrado!K$2:K$199,Concentrado!$A$2:$A$199,"="&amp;$A6,Concentrado!$B$2:$B$199, "=Zacatecas")</f>
        <v>6697</v>
      </c>
      <c r="K6" s="10">
        <f>SUMIFS(Concentrado!L$2:L$199,Concentrado!$A$2:$A$199,"="&amp;$A6,Concentrado!$B$2:$B$199, "=Zacatecas")</f>
        <v>5615</v>
      </c>
      <c r="L6" s="10">
        <f>SUMIFS(Concentrado!M$2:M$199,Concentrado!$A$2:$A$199,"="&amp;$A6,Concentrado!$B$2:$B$199, "=Zacatecas")</f>
        <v>5684</v>
      </c>
      <c r="M6" s="10">
        <f>SUMIFS(Concentrado!N$2:N$199,Concentrado!$A$2:$A$199,"="&amp;$A6,Concentrado!$B$2:$B$199, "=Zacatecas")</f>
        <v>4979</v>
      </c>
      <c r="N6" s="10">
        <f>SUMIFS(Concentrado!O$2:O$199,Concentrado!$A$2:$A$199,"="&amp;$A6,Concentrado!$B$2:$B$199, "=Zacatecas")</f>
        <v>4237</v>
      </c>
      <c r="O6" s="10">
        <f>SUMIFS(Concentrado!P$2:P$199,Concentrado!$A$2:$A$199,"="&amp;$A6,Concentrado!$B$2:$B$199, "=Zacatecas")</f>
        <v>3625</v>
      </c>
      <c r="P6" s="10">
        <f>SUMIFS(Concentrado!Q$2:Q$199,Concentrado!$A$2:$A$199,"="&amp;$A6,Concentrado!$B$2:$B$199, "=Zacatecas")</f>
        <v>3020</v>
      </c>
      <c r="Q6" s="10">
        <f>SUMIFS(Concentrado!R$2:R$199,Concentrado!$A$2:$A$199,"="&amp;$A6,Concentrado!$B$2:$B$199, "=Zacatecas")</f>
        <v>2742</v>
      </c>
      <c r="R6" s="10">
        <f>SUMIFS(Concentrado!S$2:S$199,Concentrado!$A$2:$A$199,"="&amp;$A6,Concentrado!$B$2:$B$199, "=Zacatecas")</f>
        <v>2375</v>
      </c>
      <c r="S6" s="10">
        <f>SUMIFS(Concentrado!T$2:T$199,Concentrado!$A$2:$A$199,"="&amp;$A6,Concentrado!$B$2:$B$199, "=Zacatecas")</f>
        <v>1723</v>
      </c>
      <c r="T6" s="10">
        <f>SUMIFS(Concentrado!U$2:U$199,Concentrado!$A$2:$A$199,"="&amp;$A6,Concentrado!$B$2:$B$199, "=Zacatecas")</f>
        <v>1139</v>
      </c>
      <c r="U6" s="10">
        <f>SUMIFS(Concentrado!V$2:V$199,Concentrado!$A$2:$A$199,"="&amp;$A6,Concentrado!$B$2:$B$199, "=Zacatecas")</f>
        <v>463</v>
      </c>
      <c r="V6" s="10">
        <f>SUMIFS(Concentrado!W$2:W$199,Concentrado!$A$2:$A$199,"="&amp;$A6,Concentrado!$B$2:$B$199, "=Zacatecas")</f>
        <v>133</v>
      </c>
      <c r="W6" s="10">
        <f>SUMIFS(Concentrado!X$2:X$199,Concentrado!$A$2:$A$199,"="&amp;$A6,Concentrado!$B$2:$B$199, "=Zacatecas")</f>
        <v>282</v>
      </c>
      <c r="X6" s="10">
        <f>SUMIFS(Concentrado!Y$2:Y$199,Concentrado!$A$2:$A$199,"="&amp;$A6,Concentrado!$B$2:$B$199, "=Zacatecas")</f>
        <v>12763</v>
      </c>
      <c r="Y6" s="10">
        <f>SUMIFS(Concentrado!Z$2:Z$199,Concentrado!$A$2:$A$199,"="&amp;$A6,Concentrado!$B$2:$B$199, "=Zacatecas")</f>
        <v>118860</v>
      </c>
    </row>
    <row r="7" spans="1:25" x14ac:dyDescent="0.25">
      <c r="A7" s="7">
        <v>2022</v>
      </c>
      <c r="B7" s="10">
        <f>SUMIFS(Concentrado!C$2:C$199,Concentrado!$A$2:$A$199,"="&amp;$A7,Concentrado!$B$2:$B$199, "=Zacatecas")</f>
        <v>3911</v>
      </c>
      <c r="C7" s="10">
        <f>SUMIFS(Concentrado!D$2:D$199,Concentrado!$A$2:$A$199,"="&amp;$A7,Concentrado!$B$2:$B$199, "=Zacatecas")</f>
        <v>10267</v>
      </c>
      <c r="D7" s="10">
        <f>SUMIFS(Concentrado!E$2:E$199,Concentrado!$A$2:$A$199,"="&amp;$A7,Concentrado!$B$2:$B$199, "=Zacatecas")</f>
        <v>7969</v>
      </c>
      <c r="E7" s="10">
        <f>SUMIFS(Concentrado!F$2:F$199,Concentrado!$A$2:$A$199,"="&amp;$A7,Concentrado!$B$2:$B$199, "=Zacatecas")</f>
        <v>7393</v>
      </c>
      <c r="F7" s="10">
        <f>SUMIFS(Concentrado!G$2:G$199,Concentrado!$A$2:$A$199,"="&amp;$A7,Concentrado!$B$2:$B$199, "=Zacatecas")</f>
        <v>14539</v>
      </c>
      <c r="G7" s="10">
        <f>SUMIFS(Concentrado!H$2:H$199,Concentrado!$A$2:$A$199,"="&amp;$A7,Concentrado!$B$2:$B$199, "=Zacatecas")</f>
        <v>14426</v>
      </c>
      <c r="H7" s="10">
        <f>SUMIFS(Concentrado!I$2:I$199,Concentrado!$A$2:$A$199,"="&amp;$A7,Concentrado!$B$2:$B$199, "=Zacatecas")</f>
        <v>11770</v>
      </c>
      <c r="I7" s="10">
        <f>SUMIFS(Concentrado!J$2:J$199,Concentrado!$A$2:$A$199,"="&amp;$A7,Concentrado!$B$2:$B$199, "=Zacatecas")</f>
        <v>10016</v>
      </c>
      <c r="J7" s="10">
        <f>SUMIFS(Concentrado!K$2:K$199,Concentrado!$A$2:$A$199,"="&amp;$A7,Concentrado!$B$2:$B$199, "=Zacatecas")</f>
        <v>7794</v>
      </c>
      <c r="K7" s="10">
        <f>SUMIFS(Concentrado!L$2:L$199,Concentrado!$A$2:$A$199,"="&amp;$A7,Concentrado!$B$2:$B$199, "=Zacatecas")</f>
        <v>6538</v>
      </c>
      <c r="L7" s="10">
        <f>SUMIFS(Concentrado!M$2:M$199,Concentrado!$A$2:$A$199,"="&amp;$A7,Concentrado!$B$2:$B$199, "=Zacatecas")</f>
        <v>6749</v>
      </c>
      <c r="M7" s="10">
        <f>SUMIFS(Concentrado!N$2:N$199,Concentrado!$A$2:$A$199,"="&amp;$A7,Concentrado!$B$2:$B$199, "=Zacatecas")</f>
        <v>5998</v>
      </c>
      <c r="N7" s="10">
        <f>SUMIFS(Concentrado!O$2:O$199,Concentrado!$A$2:$A$199,"="&amp;$A7,Concentrado!$B$2:$B$199, "=Zacatecas")</f>
        <v>5201</v>
      </c>
      <c r="O7" s="10">
        <f>SUMIFS(Concentrado!P$2:P$199,Concentrado!$A$2:$A$199,"="&amp;$A7,Concentrado!$B$2:$B$199, "=Zacatecas")</f>
        <v>4415</v>
      </c>
      <c r="P7" s="10">
        <f>SUMIFS(Concentrado!Q$2:Q$199,Concentrado!$A$2:$A$199,"="&amp;$A7,Concentrado!$B$2:$B$199, "=Zacatecas")</f>
        <v>3866</v>
      </c>
      <c r="Q7" s="10">
        <f>SUMIFS(Concentrado!R$2:R$199,Concentrado!$A$2:$A$199,"="&amp;$A7,Concentrado!$B$2:$B$199, "=Zacatecas")</f>
        <v>3269</v>
      </c>
      <c r="R7" s="10">
        <f>SUMIFS(Concentrado!S$2:S$199,Concentrado!$A$2:$A$199,"="&amp;$A7,Concentrado!$B$2:$B$199, "=Zacatecas")</f>
        <v>2867</v>
      </c>
      <c r="S7" s="10">
        <f>SUMIFS(Concentrado!T$2:T$199,Concentrado!$A$2:$A$199,"="&amp;$A7,Concentrado!$B$2:$B$199, "=Zacatecas")</f>
        <v>2053</v>
      </c>
      <c r="T7" s="10">
        <f>SUMIFS(Concentrado!U$2:U$199,Concentrado!$A$2:$A$199,"="&amp;$A7,Concentrado!$B$2:$B$199, "=Zacatecas")</f>
        <v>1390</v>
      </c>
      <c r="U7" s="10">
        <f>SUMIFS(Concentrado!V$2:V$199,Concentrado!$A$2:$A$199,"="&amp;$A7,Concentrado!$B$2:$B$199, "=Zacatecas")</f>
        <v>593</v>
      </c>
      <c r="V7" s="10">
        <f>SUMIFS(Concentrado!W$2:W$199,Concentrado!$A$2:$A$199,"="&amp;$A7,Concentrado!$B$2:$B$199, "=Zacatecas")</f>
        <v>173</v>
      </c>
      <c r="W7" s="10">
        <f>SUMIFS(Concentrado!X$2:X$199,Concentrado!$A$2:$A$199,"="&amp;$A7,Concentrado!$B$2:$B$199, "=Zacatecas")</f>
        <v>335</v>
      </c>
      <c r="X7" s="10">
        <f>SUMIFS(Concentrado!Y$2:Y$199,Concentrado!$A$2:$A$199,"="&amp;$A7,Concentrado!$B$2:$B$199, "=Zacatecas")</f>
        <v>7254</v>
      </c>
      <c r="Y7" s="10">
        <f>SUMIFS(Concentrado!Z$2:Z$199,Concentrado!$A$2:$A$199,"="&amp;$A7,Concentrado!$B$2:$B$199, "=Zacatecas")</f>
        <v>138786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"=Baja California")</f>
        <v>7072</v>
      </c>
      <c r="C2" s="10">
        <f>SUMIFS(Concentrado!D$2:D$199,Concentrado!$A$2:$A$199,"="&amp;$A2,Concentrado!$B$2:$B$199, "=Baja California")</f>
        <v>13835</v>
      </c>
      <c r="D2" s="10">
        <f>SUMIFS(Concentrado!E$2:E$199,Concentrado!$A$2:$A$199,"="&amp;$A2,Concentrado!$B$2:$B$199, "=Baja California")</f>
        <v>9409</v>
      </c>
      <c r="E2" s="10">
        <f>SUMIFS(Concentrado!F$2:F$199,Concentrado!$A$2:$A$199,"="&amp;$A2,Concentrado!$B$2:$B$199, "=Baja California")</f>
        <v>6815</v>
      </c>
      <c r="F2" s="10">
        <f>SUMIFS(Concentrado!G$2:G$199,Concentrado!$A$2:$A$199,"="&amp;$A2,Concentrado!$B$2:$B$199, "=Baja California")</f>
        <v>21218</v>
      </c>
      <c r="G2" s="10">
        <f>SUMIFS(Concentrado!H$2:H$199,Concentrado!$A$2:$A$199,"="&amp;$A2,Concentrado!$B$2:$B$199, "=Baja California")</f>
        <v>22281</v>
      </c>
      <c r="H2" s="10">
        <f>SUMIFS(Concentrado!I$2:I$199,Concentrado!$A$2:$A$199,"="&amp;$A2,Concentrado!$B$2:$B$199, "=Baja California")</f>
        <v>16089</v>
      </c>
      <c r="I2" s="10">
        <f>SUMIFS(Concentrado!J$2:J$199,Concentrado!$A$2:$A$199,"="&amp;$A2,Concentrado!$B$2:$B$199, "=Baja California")</f>
        <v>12333</v>
      </c>
      <c r="J2" s="10">
        <f>SUMIFS(Concentrado!K$2:K$199,Concentrado!$A$2:$A$199,"="&amp;$A2,Concentrado!$B$2:$B$199, "=Baja California")</f>
        <v>10443</v>
      </c>
      <c r="K2" s="10">
        <f>SUMIFS(Concentrado!L$2:L$199,Concentrado!$A$2:$A$199,"="&amp;$A2,Concentrado!$B$2:$B$199, "=Baja California")</f>
        <v>9956</v>
      </c>
      <c r="L2" s="10">
        <f>SUMIFS(Concentrado!M$2:M$199,Concentrado!$A$2:$A$199,"="&amp;$A2,Concentrado!$B$2:$B$199, "=Baja California")</f>
        <v>9049</v>
      </c>
      <c r="M2" s="10">
        <f>SUMIFS(Concentrado!N$2:N$199,Concentrado!$A$2:$A$199,"="&amp;$A2,Concentrado!$B$2:$B$199, "=Baja California")</f>
        <v>8346</v>
      </c>
      <c r="N2" s="10">
        <f>SUMIFS(Concentrado!O$2:O$199,Concentrado!$A$2:$A$199,"="&amp;$A2,Concentrado!$B$2:$B$199, "=Baja California")</f>
        <v>7064</v>
      </c>
      <c r="O2" s="10">
        <f>SUMIFS(Concentrado!P$2:P$199,Concentrado!$A$2:$A$199,"="&amp;$A2,Concentrado!$B$2:$B$199, "=Baja California")</f>
        <v>5365</v>
      </c>
      <c r="P2" s="10">
        <f>SUMIFS(Concentrado!Q$2:Q$199,Concentrado!$A$2:$A$199,"="&amp;$A2,Concentrado!$B$2:$B$199, "=Baja California")</f>
        <v>3827</v>
      </c>
      <c r="Q2" s="10">
        <f>SUMIFS(Concentrado!R$2:R$199,Concentrado!$A$2:$A$199,"="&amp;$A2,Concentrado!$B$2:$B$199, "=Baja California")</f>
        <v>3383</v>
      </c>
      <c r="R2" s="10">
        <f>SUMIFS(Concentrado!S$2:S$199,Concentrado!$A$2:$A$199,"="&amp;$A2,Concentrado!$B$2:$B$199, "=Baja California")</f>
        <v>2355</v>
      </c>
      <c r="S2" s="10">
        <f>SUMIFS(Concentrado!T$2:T$199,Concentrado!$A$2:$A$199,"="&amp;$A2,Concentrado!$B$2:$B$199, "=Baja California")</f>
        <v>1909</v>
      </c>
      <c r="T2" s="10">
        <f>SUMIFS(Concentrado!U$2:U$199,Concentrado!$A$2:$A$199,"="&amp;$A2,Concentrado!$B$2:$B$199, "=Baja California")</f>
        <v>969</v>
      </c>
      <c r="U2" s="10">
        <f>SUMIFS(Concentrado!V$2:V$199,Concentrado!$A$2:$A$199,"="&amp;$A2,Concentrado!$B$2:$B$199, "=Baja California")</f>
        <v>484</v>
      </c>
      <c r="V2" s="10">
        <f>SUMIFS(Concentrado!W$2:W$199,Concentrado!$A$2:$A$199,"="&amp;$A2,Concentrado!$B$2:$B$199, "=Baja California")</f>
        <v>160</v>
      </c>
      <c r="W2" s="10">
        <f>SUMIFS(Concentrado!X$2:X$199,Concentrado!$A$2:$A$199,"="&amp;$A2,Concentrado!$B$2:$B$199, "=Baja California")</f>
        <v>410</v>
      </c>
      <c r="X2" s="10">
        <f>SUMIFS(Concentrado!Y$2:Y$199,Concentrado!$A$2:$A$199,"="&amp;$A2,Concentrado!$B$2:$B$199, "=Baja California")</f>
        <v>113</v>
      </c>
      <c r="Y2" s="10">
        <f>SUMIFS(Concentrado!Z$2:Z$199,Concentrado!$A$2:$A$199,"="&amp;$A2,Concentrado!$B$2:$B$199, "=Baja California")</f>
        <v>172885</v>
      </c>
    </row>
    <row r="3" spans="1:25" x14ac:dyDescent="0.25">
      <c r="A3" s="7">
        <v>2018</v>
      </c>
      <c r="B3" s="10">
        <f>SUMIFS(Concentrado!C$2:C$199,Concentrado!$A$2:$A$199,"="&amp;$A3,Concentrado!$B$2:$B$199, "=Baja California")</f>
        <v>9006</v>
      </c>
      <c r="C3" s="10">
        <f>SUMIFS(Concentrado!D$2:D$199,Concentrado!$A$2:$A$199,"="&amp;$A3,Concentrado!$B$2:$B$199, "=Baja California")</f>
        <v>14578</v>
      </c>
      <c r="D3" s="10">
        <f>SUMIFS(Concentrado!E$2:E$199,Concentrado!$A$2:$A$199,"="&amp;$A3,Concentrado!$B$2:$B$199, "=Baja California")</f>
        <v>10191</v>
      </c>
      <c r="E3" s="10">
        <f>SUMIFS(Concentrado!F$2:F$199,Concentrado!$A$2:$A$199,"="&amp;$A3,Concentrado!$B$2:$B$199, "=Baja California")</f>
        <v>7240</v>
      </c>
      <c r="F3" s="10">
        <f>SUMIFS(Concentrado!G$2:G$199,Concentrado!$A$2:$A$199,"="&amp;$A3,Concentrado!$B$2:$B$199, "=Baja California")</f>
        <v>20652</v>
      </c>
      <c r="G3" s="10">
        <f>SUMIFS(Concentrado!H$2:H$199,Concentrado!$A$2:$A$199,"="&amp;$A3,Concentrado!$B$2:$B$199, "=Baja California")</f>
        <v>22033</v>
      </c>
      <c r="H3" s="10">
        <f>SUMIFS(Concentrado!I$2:I$199,Concentrado!$A$2:$A$199,"="&amp;$A3,Concentrado!$B$2:$B$199, "=Baja California")</f>
        <v>16640</v>
      </c>
      <c r="I3" s="10">
        <f>SUMIFS(Concentrado!J$2:J$199,Concentrado!$A$2:$A$199,"="&amp;$A3,Concentrado!$B$2:$B$199, "=Baja California")</f>
        <v>11947</v>
      </c>
      <c r="J3" s="10">
        <f>SUMIFS(Concentrado!K$2:K$199,Concentrado!$A$2:$A$199,"="&amp;$A3,Concentrado!$B$2:$B$199, "=Baja California")</f>
        <v>10158</v>
      </c>
      <c r="K3" s="10">
        <f>SUMIFS(Concentrado!L$2:L$199,Concentrado!$A$2:$A$199,"="&amp;$A3,Concentrado!$B$2:$B$199, "=Baja California")</f>
        <v>10187</v>
      </c>
      <c r="L3" s="10">
        <f>SUMIFS(Concentrado!M$2:M$199,Concentrado!$A$2:$A$199,"="&amp;$A3,Concentrado!$B$2:$B$199, "=Baja California")</f>
        <v>9442</v>
      </c>
      <c r="M3" s="10">
        <f>SUMIFS(Concentrado!N$2:N$199,Concentrado!$A$2:$A$199,"="&amp;$A3,Concentrado!$B$2:$B$199, "=Baja California")</f>
        <v>8620</v>
      </c>
      <c r="N3" s="10">
        <f>SUMIFS(Concentrado!O$2:O$199,Concentrado!$A$2:$A$199,"="&amp;$A3,Concentrado!$B$2:$B$199, "=Baja California")</f>
        <v>7488</v>
      </c>
      <c r="O3" s="10">
        <f>SUMIFS(Concentrado!P$2:P$199,Concentrado!$A$2:$A$199,"="&amp;$A3,Concentrado!$B$2:$B$199, "=Baja California")</f>
        <v>5974</v>
      </c>
      <c r="P3" s="10">
        <f>SUMIFS(Concentrado!Q$2:Q$199,Concentrado!$A$2:$A$199,"="&amp;$A3,Concentrado!$B$2:$B$199, "=Baja California")</f>
        <v>4311</v>
      </c>
      <c r="Q3" s="10">
        <f>SUMIFS(Concentrado!R$2:R$199,Concentrado!$A$2:$A$199,"="&amp;$A3,Concentrado!$B$2:$B$199, "=Baja California")</f>
        <v>3348</v>
      </c>
      <c r="R3" s="10">
        <f>SUMIFS(Concentrado!S$2:S$199,Concentrado!$A$2:$A$199,"="&amp;$A3,Concentrado!$B$2:$B$199, "=Baja California")</f>
        <v>2479</v>
      </c>
      <c r="S3" s="10">
        <f>SUMIFS(Concentrado!T$2:T$199,Concentrado!$A$2:$A$199,"="&amp;$A3,Concentrado!$B$2:$B$199, "=Baja California")</f>
        <v>1799</v>
      </c>
      <c r="T3" s="10">
        <f>SUMIFS(Concentrado!U$2:U$199,Concentrado!$A$2:$A$199,"="&amp;$A3,Concentrado!$B$2:$B$199, "=Baja California")</f>
        <v>1024</v>
      </c>
      <c r="U3" s="10">
        <f>SUMIFS(Concentrado!V$2:V$199,Concentrado!$A$2:$A$199,"="&amp;$A3,Concentrado!$B$2:$B$199, "=Baja California")</f>
        <v>427</v>
      </c>
      <c r="V3" s="10">
        <f>SUMIFS(Concentrado!W$2:W$199,Concentrado!$A$2:$A$199,"="&amp;$A3,Concentrado!$B$2:$B$199, "=Baja California")</f>
        <v>141</v>
      </c>
      <c r="W3" s="10">
        <f>SUMIFS(Concentrado!X$2:X$199,Concentrado!$A$2:$A$199,"="&amp;$A3,Concentrado!$B$2:$B$199, "=Baja California")</f>
        <v>137</v>
      </c>
      <c r="X3" s="10">
        <f>SUMIFS(Concentrado!Y$2:Y$199,Concentrado!$A$2:$A$199,"="&amp;$A3,Concentrado!$B$2:$B$199, "=Baja California")</f>
        <v>114</v>
      </c>
      <c r="Y3" s="10">
        <f>SUMIFS(Concentrado!Z$2:Z$199,Concentrado!$A$2:$A$199,"="&amp;$A3,Concentrado!$B$2:$B$199, "=Baja California")</f>
        <v>177936</v>
      </c>
    </row>
    <row r="4" spans="1:25" x14ac:dyDescent="0.25">
      <c r="A4" s="7">
        <v>2019</v>
      </c>
      <c r="B4" s="10">
        <f>SUMIFS(Concentrado!C$2:C$199,Concentrado!$A$2:$A$199,"="&amp;$A4,Concentrado!$B$2:$B$199, "=Baja California")</f>
        <v>9759</v>
      </c>
      <c r="C4" s="10">
        <f>SUMIFS(Concentrado!D$2:D$199,Concentrado!$A$2:$A$199,"="&amp;$A4,Concentrado!$B$2:$B$199, "=Baja California")</f>
        <v>15276</v>
      </c>
      <c r="D4" s="10">
        <f>SUMIFS(Concentrado!E$2:E$199,Concentrado!$A$2:$A$199,"="&amp;$A4,Concentrado!$B$2:$B$199, "=Baja California")</f>
        <v>10055</v>
      </c>
      <c r="E4" s="10">
        <f>SUMIFS(Concentrado!F$2:F$199,Concentrado!$A$2:$A$199,"="&amp;$A4,Concentrado!$B$2:$B$199, "=Baja California")</f>
        <v>7725</v>
      </c>
      <c r="F4" s="10">
        <f>SUMIFS(Concentrado!G$2:G$199,Concentrado!$A$2:$A$199,"="&amp;$A4,Concentrado!$B$2:$B$199, "=Baja California")</f>
        <v>24099</v>
      </c>
      <c r="G4" s="10">
        <f>SUMIFS(Concentrado!H$2:H$199,Concentrado!$A$2:$A$199,"="&amp;$A4,Concentrado!$B$2:$B$199, "=Baja California")</f>
        <v>24715</v>
      </c>
      <c r="H4" s="10">
        <f>SUMIFS(Concentrado!I$2:I$199,Concentrado!$A$2:$A$199,"="&amp;$A4,Concentrado!$B$2:$B$199, "=Baja California")</f>
        <v>19371</v>
      </c>
      <c r="I4" s="10">
        <f>SUMIFS(Concentrado!J$2:J$199,Concentrado!$A$2:$A$199,"="&amp;$A4,Concentrado!$B$2:$B$199, "=Baja California")</f>
        <v>14238</v>
      </c>
      <c r="J4" s="10">
        <f>SUMIFS(Concentrado!K$2:K$199,Concentrado!$A$2:$A$199,"="&amp;$A4,Concentrado!$B$2:$B$199, "=Baja California")</f>
        <v>12028</v>
      </c>
      <c r="K4" s="10">
        <f>SUMIFS(Concentrado!L$2:L$199,Concentrado!$A$2:$A$199,"="&amp;$A4,Concentrado!$B$2:$B$199, "=Baja California")</f>
        <v>12227</v>
      </c>
      <c r="L4" s="10">
        <f>SUMIFS(Concentrado!M$2:M$199,Concentrado!$A$2:$A$199,"="&amp;$A4,Concentrado!$B$2:$B$199, "=Baja California")</f>
        <v>11936</v>
      </c>
      <c r="M4" s="10">
        <f>SUMIFS(Concentrado!N$2:N$199,Concentrado!$A$2:$A$199,"="&amp;$A4,Concentrado!$B$2:$B$199, "=Baja California")</f>
        <v>11022</v>
      </c>
      <c r="N4" s="10">
        <f>SUMIFS(Concentrado!O$2:O$199,Concentrado!$A$2:$A$199,"="&amp;$A4,Concentrado!$B$2:$B$199, "=Baja California")</f>
        <v>9441</v>
      </c>
      <c r="O4" s="10">
        <f>SUMIFS(Concentrado!P$2:P$199,Concentrado!$A$2:$A$199,"="&amp;$A4,Concentrado!$B$2:$B$199, "=Baja California")</f>
        <v>7560</v>
      </c>
      <c r="P4" s="10">
        <f>SUMIFS(Concentrado!Q$2:Q$199,Concentrado!$A$2:$A$199,"="&amp;$A4,Concentrado!$B$2:$B$199, "=Baja California")</f>
        <v>5596</v>
      </c>
      <c r="Q4" s="10">
        <f>SUMIFS(Concentrado!R$2:R$199,Concentrado!$A$2:$A$199,"="&amp;$A4,Concentrado!$B$2:$B$199, "=Baja California")</f>
        <v>4085</v>
      </c>
      <c r="R4" s="10">
        <f>SUMIFS(Concentrado!S$2:S$199,Concentrado!$A$2:$A$199,"="&amp;$A4,Concentrado!$B$2:$B$199, "=Baja California")</f>
        <v>3009</v>
      </c>
      <c r="S4" s="10">
        <f>SUMIFS(Concentrado!T$2:T$199,Concentrado!$A$2:$A$199,"="&amp;$A4,Concentrado!$B$2:$B$199, "=Baja California")</f>
        <v>2240</v>
      </c>
      <c r="T4" s="10">
        <f>SUMIFS(Concentrado!U$2:U$199,Concentrado!$A$2:$A$199,"="&amp;$A4,Concentrado!$B$2:$B$199, "=Baja California")</f>
        <v>1281</v>
      </c>
      <c r="U4" s="10">
        <f>SUMIFS(Concentrado!V$2:V$199,Concentrado!$A$2:$A$199,"="&amp;$A4,Concentrado!$B$2:$B$199, "=Baja California")</f>
        <v>515</v>
      </c>
      <c r="V4" s="10">
        <f>SUMIFS(Concentrado!W$2:W$199,Concentrado!$A$2:$A$199,"="&amp;$A4,Concentrado!$B$2:$B$199, "=Baja California")</f>
        <v>168</v>
      </c>
      <c r="W4" s="10">
        <f>SUMIFS(Concentrado!X$2:X$199,Concentrado!$A$2:$A$199,"="&amp;$A4,Concentrado!$B$2:$B$199, "=Baja California")</f>
        <v>263</v>
      </c>
      <c r="X4" s="10">
        <f>SUMIFS(Concentrado!Y$2:Y$199,Concentrado!$A$2:$A$199,"="&amp;$A4,Concentrado!$B$2:$B$199, "=Baja California")</f>
        <v>95</v>
      </c>
      <c r="Y4" s="10">
        <f>SUMIFS(Concentrado!Z$2:Z$199,Concentrado!$A$2:$A$199,"="&amp;$A4,Concentrado!$B$2:$B$199, "=Baja California")</f>
        <v>206704</v>
      </c>
    </row>
    <row r="5" spans="1:25" x14ac:dyDescent="0.25">
      <c r="A5" s="7">
        <v>2020</v>
      </c>
      <c r="B5" s="10">
        <f>SUMIFS(Concentrado!C$2:C$199,Concentrado!$A$2:$A$199,"="&amp;$A5,Concentrado!$B$2:$B$199, "=Baja California")</f>
        <v>3596</v>
      </c>
      <c r="C5" s="10">
        <f>SUMIFS(Concentrado!D$2:D$199,Concentrado!$A$2:$A$199,"="&amp;$A5,Concentrado!$B$2:$B$199, "=Baja California")</f>
        <v>5384</v>
      </c>
      <c r="D5" s="10">
        <f>SUMIFS(Concentrado!E$2:E$199,Concentrado!$A$2:$A$199,"="&amp;$A5,Concentrado!$B$2:$B$199, "=Baja California")</f>
        <v>3631</v>
      </c>
      <c r="E5" s="10">
        <f>SUMIFS(Concentrado!F$2:F$199,Concentrado!$A$2:$A$199,"="&amp;$A5,Concentrado!$B$2:$B$199, "=Baja California")</f>
        <v>3040</v>
      </c>
      <c r="F5" s="10">
        <f>SUMIFS(Concentrado!G$2:G$199,Concentrado!$A$2:$A$199,"="&amp;$A5,Concentrado!$B$2:$B$199, "=Baja California")</f>
        <v>10218</v>
      </c>
      <c r="G5" s="10">
        <f>SUMIFS(Concentrado!H$2:H$199,Concentrado!$A$2:$A$199,"="&amp;$A5,Concentrado!$B$2:$B$199, "=Baja California")</f>
        <v>14509</v>
      </c>
      <c r="H5" s="10">
        <f>SUMIFS(Concentrado!I$2:I$199,Concentrado!$A$2:$A$199,"="&amp;$A5,Concentrado!$B$2:$B$199, "=Baja California")</f>
        <v>10996</v>
      </c>
      <c r="I5" s="10">
        <f>SUMIFS(Concentrado!J$2:J$199,Concentrado!$A$2:$A$199,"="&amp;$A5,Concentrado!$B$2:$B$199, "=Baja California")</f>
        <v>8205</v>
      </c>
      <c r="J5" s="10">
        <f>SUMIFS(Concentrado!K$2:K$199,Concentrado!$A$2:$A$199,"="&amp;$A5,Concentrado!$B$2:$B$199, "=Baja California")</f>
        <v>6740</v>
      </c>
      <c r="K5" s="10">
        <f>SUMIFS(Concentrado!L$2:L$199,Concentrado!$A$2:$A$199,"="&amp;$A5,Concentrado!$B$2:$B$199, "=Baja California")</f>
        <v>6547</v>
      </c>
      <c r="L5" s="10">
        <f>SUMIFS(Concentrado!M$2:M$199,Concentrado!$A$2:$A$199,"="&amp;$A5,Concentrado!$B$2:$B$199, "=Baja California")</f>
        <v>6385</v>
      </c>
      <c r="M5" s="10">
        <f>SUMIFS(Concentrado!N$2:N$199,Concentrado!$A$2:$A$199,"="&amp;$A5,Concentrado!$B$2:$B$199, "=Baja California")</f>
        <v>5986</v>
      </c>
      <c r="N5" s="10">
        <f>SUMIFS(Concentrado!O$2:O$199,Concentrado!$A$2:$A$199,"="&amp;$A5,Concentrado!$B$2:$B$199, "=Baja California")</f>
        <v>5156</v>
      </c>
      <c r="O5" s="10">
        <f>SUMIFS(Concentrado!P$2:P$199,Concentrado!$A$2:$A$199,"="&amp;$A5,Concentrado!$B$2:$B$199, "=Baja California")</f>
        <v>4442</v>
      </c>
      <c r="P5" s="10">
        <f>SUMIFS(Concentrado!Q$2:Q$199,Concentrado!$A$2:$A$199,"="&amp;$A5,Concentrado!$B$2:$B$199, "=Baja California")</f>
        <v>3304</v>
      </c>
      <c r="Q5" s="10">
        <f>SUMIFS(Concentrado!R$2:R$199,Concentrado!$A$2:$A$199,"="&amp;$A5,Concentrado!$B$2:$B$199, "=Baja California")</f>
        <v>2428</v>
      </c>
      <c r="R5" s="10">
        <f>SUMIFS(Concentrado!S$2:S$199,Concentrado!$A$2:$A$199,"="&amp;$A5,Concentrado!$B$2:$B$199, "=Baja California")</f>
        <v>1818</v>
      </c>
      <c r="S5" s="10">
        <f>SUMIFS(Concentrado!T$2:T$199,Concentrado!$A$2:$A$199,"="&amp;$A5,Concentrado!$B$2:$B$199, "=Baja California")</f>
        <v>1177</v>
      </c>
      <c r="T5" s="10">
        <f>SUMIFS(Concentrado!U$2:U$199,Concentrado!$A$2:$A$199,"="&amp;$A5,Concentrado!$B$2:$B$199, "=Baja California")</f>
        <v>719</v>
      </c>
      <c r="U5" s="10">
        <f>SUMIFS(Concentrado!V$2:V$199,Concentrado!$A$2:$A$199,"="&amp;$A5,Concentrado!$B$2:$B$199, "=Baja California")</f>
        <v>230</v>
      </c>
      <c r="V5" s="10">
        <f>SUMIFS(Concentrado!W$2:W$199,Concentrado!$A$2:$A$199,"="&amp;$A5,Concentrado!$B$2:$B$199, "=Baja California")</f>
        <v>74</v>
      </c>
      <c r="W5" s="10">
        <f>SUMIFS(Concentrado!X$2:X$199,Concentrado!$A$2:$A$199,"="&amp;$A5,Concentrado!$B$2:$B$199, "=Baja California")</f>
        <v>56</v>
      </c>
      <c r="X5" s="10">
        <f>SUMIFS(Concentrado!Y$2:Y$199,Concentrado!$A$2:$A$199,"="&amp;$A5,Concentrado!$B$2:$B$199, "=Baja California")</f>
        <v>54</v>
      </c>
      <c r="Y5" s="10">
        <f>SUMIFS(Concentrado!Z$2:Z$199,Concentrado!$A$2:$A$199,"="&amp;$A5,Concentrado!$B$2:$B$199, "=Baja California")</f>
        <v>104695</v>
      </c>
    </row>
    <row r="6" spans="1:25" x14ac:dyDescent="0.25">
      <c r="A6" s="7">
        <v>2021</v>
      </c>
      <c r="B6" s="10">
        <f>SUMIFS(Concentrado!C$2:C$199,Concentrado!$A$2:$A$199,"="&amp;$A6,Concentrado!$B$2:$B$199, "=Baja California")</f>
        <v>2655</v>
      </c>
      <c r="C6" s="10">
        <f>SUMIFS(Concentrado!D$2:D$199,Concentrado!$A$2:$A$199,"="&amp;$A6,Concentrado!$B$2:$B$199, "=Baja California")</f>
        <v>4263</v>
      </c>
      <c r="D6" s="10">
        <f>SUMIFS(Concentrado!E$2:E$199,Concentrado!$A$2:$A$199,"="&amp;$A6,Concentrado!$B$2:$B$199, "=Baja California")</f>
        <v>2981</v>
      </c>
      <c r="E6" s="10">
        <f>SUMIFS(Concentrado!F$2:F$199,Concentrado!$A$2:$A$199,"="&amp;$A6,Concentrado!$B$2:$B$199, "=Baja California")</f>
        <v>2883</v>
      </c>
      <c r="F6" s="10">
        <f>SUMIFS(Concentrado!G$2:G$199,Concentrado!$A$2:$A$199,"="&amp;$A6,Concentrado!$B$2:$B$199, "=Baja California")</f>
        <v>12973</v>
      </c>
      <c r="G6" s="10">
        <f>SUMIFS(Concentrado!H$2:H$199,Concentrado!$A$2:$A$199,"="&amp;$A6,Concentrado!$B$2:$B$199, "=Baja California")</f>
        <v>16631</v>
      </c>
      <c r="H6" s="10">
        <f>SUMIFS(Concentrado!I$2:I$199,Concentrado!$A$2:$A$199,"="&amp;$A6,Concentrado!$B$2:$B$199, "=Baja California")</f>
        <v>13030</v>
      </c>
      <c r="I6" s="10">
        <f>SUMIFS(Concentrado!J$2:J$199,Concentrado!$A$2:$A$199,"="&amp;$A6,Concentrado!$B$2:$B$199, "=Baja California")</f>
        <v>8982</v>
      </c>
      <c r="J6" s="10">
        <f>SUMIFS(Concentrado!K$2:K$199,Concentrado!$A$2:$A$199,"="&amp;$A6,Concentrado!$B$2:$B$199, "=Baja California")</f>
        <v>6784</v>
      </c>
      <c r="K6" s="10">
        <f>SUMIFS(Concentrado!L$2:L$199,Concentrado!$A$2:$A$199,"="&amp;$A6,Concentrado!$B$2:$B$199, "=Baja California")</f>
        <v>5731</v>
      </c>
      <c r="L6" s="10">
        <f>SUMIFS(Concentrado!M$2:M$199,Concentrado!$A$2:$A$199,"="&amp;$A6,Concentrado!$B$2:$B$199, "=Baja California")</f>
        <v>5657</v>
      </c>
      <c r="M6" s="10">
        <f>SUMIFS(Concentrado!N$2:N$199,Concentrado!$A$2:$A$199,"="&amp;$A6,Concentrado!$B$2:$B$199, "=Baja California")</f>
        <v>5186</v>
      </c>
      <c r="N6" s="10">
        <f>SUMIFS(Concentrado!O$2:O$199,Concentrado!$A$2:$A$199,"="&amp;$A6,Concentrado!$B$2:$B$199, "=Baja California")</f>
        <v>4424</v>
      </c>
      <c r="O6" s="10">
        <f>SUMIFS(Concentrado!P$2:P$199,Concentrado!$A$2:$A$199,"="&amp;$A6,Concentrado!$B$2:$B$199, "=Baja California")</f>
        <v>3811</v>
      </c>
      <c r="P6" s="10">
        <f>SUMIFS(Concentrado!Q$2:Q$199,Concentrado!$A$2:$A$199,"="&amp;$A6,Concentrado!$B$2:$B$199, "=Baja California")</f>
        <v>2619</v>
      </c>
      <c r="Q6" s="10">
        <f>SUMIFS(Concentrado!R$2:R$199,Concentrado!$A$2:$A$199,"="&amp;$A6,Concentrado!$B$2:$B$199, "=Baja California")</f>
        <v>1942</v>
      </c>
      <c r="R6" s="10">
        <f>SUMIFS(Concentrado!S$2:S$199,Concentrado!$A$2:$A$199,"="&amp;$A6,Concentrado!$B$2:$B$199, "=Baja California")</f>
        <v>1499</v>
      </c>
      <c r="S6" s="10">
        <f>SUMIFS(Concentrado!T$2:T$199,Concentrado!$A$2:$A$199,"="&amp;$A6,Concentrado!$B$2:$B$199, "=Baja California")</f>
        <v>898</v>
      </c>
      <c r="T6" s="10">
        <f>SUMIFS(Concentrado!U$2:U$199,Concentrado!$A$2:$A$199,"="&amp;$A6,Concentrado!$B$2:$B$199, "=Baja California")</f>
        <v>582</v>
      </c>
      <c r="U6" s="10">
        <f>SUMIFS(Concentrado!V$2:V$199,Concentrado!$A$2:$A$199,"="&amp;$A6,Concentrado!$B$2:$B$199, "=Baja California")</f>
        <v>223</v>
      </c>
      <c r="V6" s="10">
        <f>SUMIFS(Concentrado!W$2:W$199,Concentrado!$A$2:$A$199,"="&amp;$A6,Concentrado!$B$2:$B$199, "=Baja California")</f>
        <v>93</v>
      </c>
      <c r="W6" s="10">
        <f>SUMIFS(Concentrado!X$2:X$199,Concentrado!$A$2:$A$199,"="&amp;$A6,Concentrado!$B$2:$B$199, "=Baja California")</f>
        <v>35</v>
      </c>
      <c r="X6" s="10">
        <f>SUMIFS(Concentrado!Y$2:Y$199,Concentrado!$A$2:$A$199,"="&amp;$A6,Concentrado!$B$2:$B$199, "=Baja California")</f>
        <v>14</v>
      </c>
      <c r="Y6" s="10">
        <f>SUMIFS(Concentrado!Z$2:Z$199,Concentrado!$A$2:$A$199,"="&amp;$A6,Concentrado!$B$2:$B$199, "=Baja California")</f>
        <v>103896</v>
      </c>
    </row>
    <row r="7" spans="1:25" x14ac:dyDescent="0.25">
      <c r="A7" s="7">
        <v>2022</v>
      </c>
      <c r="B7" s="10">
        <f>SUMIFS(Concentrado!C$2:C$199,Concentrado!$A$2:$A$199,"="&amp;$A7,Concentrado!$B$2:$B$199, "=Baja California")</f>
        <v>4202</v>
      </c>
      <c r="C7" s="10">
        <f>SUMIFS(Concentrado!D$2:D$199,Concentrado!$A$2:$A$199,"="&amp;$A7,Concentrado!$B$2:$B$199, "=Baja California")</f>
        <v>8011</v>
      </c>
      <c r="D7" s="10">
        <f>SUMIFS(Concentrado!E$2:E$199,Concentrado!$A$2:$A$199,"="&amp;$A7,Concentrado!$B$2:$B$199, "=Baja California")</f>
        <v>6047</v>
      </c>
      <c r="E7" s="10">
        <f>SUMIFS(Concentrado!F$2:F$199,Concentrado!$A$2:$A$199,"="&amp;$A7,Concentrado!$B$2:$B$199, "=Baja California")</f>
        <v>4840</v>
      </c>
      <c r="F7" s="10">
        <f>SUMIFS(Concentrado!G$2:G$199,Concentrado!$A$2:$A$199,"="&amp;$A7,Concentrado!$B$2:$B$199, "=Baja California")</f>
        <v>14029</v>
      </c>
      <c r="G7" s="10">
        <f>SUMIFS(Concentrado!H$2:H$199,Concentrado!$A$2:$A$199,"="&amp;$A7,Concentrado!$B$2:$B$199, "=Baja California")</f>
        <v>17851</v>
      </c>
      <c r="H7" s="10">
        <f>SUMIFS(Concentrado!I$2:I$199,Concentrado!$A$2:$A$199,"="&amp;$A7,Concentrado!$B$2:$B$199, "=Baja California")</f>
        <v>13767</v>
      </c>
      <c r="I7" s="10">
        <f>SUMIFS(Concentrado!J$2:J$199,Concentrado!$A$2:$A$199,"="&amp;$A7,Concentrado!$B$2:$B$199, "=Baja California")</f>
        <v>9860</v>
      </c>
      <c r="J7" s="10">
        <f>SUMIFS(Concentrado!K$2:K$199,Concentrado!$A$2:$A$199,"="&amp;$A7,Concentrado!$B$2:$B$199, "=Baja California")</f>
        <v>7737</v>
      </c>
      <c r="K7" s="10">
        <f>SUMIFS(Concentrado!L$2:L$199,Concentrado!$A$2:$A$199,"="&amp;$A7,Concentrado!$B$2:$B$199, "=Baja California")</f>
        <v>6633</v>
      </c>
      <c r="L7" s="10">
        <f>SUMIFS(Concentrado!M$2:M$199,Concentrado!$A$2:$A$199,"="&amp;$A7,Concentrado!$B$2:$B$199, "=Baja California")</f>
        <v>6989</v>
      </c>
      <c r="M7" s="10">
        <f>SUMIFS(Concentrado!N$2:N$199,Concentrado!$A$2:$A$199,"="&amp;$A7,Concentrado!$B$2:$B$199, "=Baja California")</f>
        <v>6381</v>
      </c>
      <c r="N7" s="10">
        <f>SUMIFS(Concentrado!O$2:O$199,Concentrado!$A$2:$A$199,"="&amp;$A7,Concentrado!$B$2:$B$199, "=Baja California")</f>
        <v>5377</v>
      </c>
      <c r="O7" s="10">
        <f>SUMIFS(Concentrado!P$2:P$199,Concentrado!$A$2:$A$199,"="&amp;$A7,Concentrado!$B$2:$B$199, "=Baja California")</f>
        <v>4654</v>
      </c>
      <c r="P7" s="10">
        <f>SUMIFS(Concentrado!Q$2:Q$199,Concentrado!$A$2:$A$199,"="&amp;$A7,Concentrado!$B$2:$B$199, "=Baja California")</f>
        <v>3303</v>
      </c>
      <c r="Q7" s="10">
        <f>SUMIFS(Concentrado!R$2:R$199,Concentrado!$A$2:$A$199,"="&amp;$A7,Concentrado!$B$2:$B$199, "=Baja California")</f>
        <v>2373</v>
      </c>
      <c r="R7" s="10">
        <f>SUMIFS(Concentrado!S$2:S$199,Concentrado!$A$2:$A$199,"="&amp;$A7,Concentrado!$B$2:$B$199, "=Baja California")</f>
        <v>1829</v>
      </c>
      <c r="S7" s="10">
        <f>SUMIFS(Concentrado!T$2:T$199,Concentrado!$A$2:$A$199,"="&amp;$A7,Concentrado!$B$2:$B$199, "=Baja California")</f>
        <v>1140</v>
      </c>
      <c r="T7" s="10">
        <f>SUMIFS(Concentrado!U$2:U$199,Concentrado!$A$2:$A$199,"="&amp;$A7,Concentrado!$B$2:$B$199, "=Baja California")</f>
        <v>687</v>
      </c>
      <c r="U7" s="10">
        <f>SUMIFS(Concentrado!V$2:V$199,Concentrado!$A$2:$A$199,"="&amp;$A7,Concentrado!$B$2:$B$199, "=Baja California")</f>
        <v>285</v>
      </c>
      <c r="V7" s="10">
        <f>SUMIFS(Concentrado!W$2:W$199,Concentrado!$A$2:$A$199,"="&amp;$A7,Concentrado!$B$2:$B$199, "=Baja California")</f>
        <v>109</v>
      </c>
      <c r="W7" s="10">
        <f>SUMIFS(Concentrado!X$2:X$199,Concentrado!$A$2:$A$199,"="&amp;$A7,Concentrado!$B$2:$B$199, "=Baja California")</f>
        <v>43</v>
      </c>
      <c r="X7" s="10">
        <f>SUMIFS(Concentrado!Y$2:Y$199,Concentrado!$A$2:$A$199,"="&amp;$A7,Concentrado!$B$2:$B$199, "=Baja California")</f>
        <v>23</v>
      </c>
      <c r="Y7" s="10">
        <f>SUMIFS(Concentrado!Z$2:Z$199,Concentrado!$A$2:$A$199,"="&amp;$A7,Concentrado!$B$2:$B$199, "=Baja California")</f>
        <v>126170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"=Baja California Sur")</f>
        <v>4191</v>
      </c>
      <c r="C2" s="10">
        <f>SUMIFS(Concentrado!D$2:D$199,Concentrado!$A$2:$A$199,"="&amp;$A2,Concentrado!$B$2:$B$199, "=Baja California Sur")</f>
        <v>9547</v>
      </c>
      <c r="D2" s="10">
        <f>SUMIFS(Concentrado!E$2:E$199,Concentrado!$A$2:$A$199,"="&amp;$A2,Concentrado!$B$2:$B$199, "=Baja California Sur")</f>
        <v>5880</v>
      </c>
      <c r="E2" s="10">
        <f>SUMIFS(Concentrado!F$2:F$199,Concentrado!$A$2:$A$199,"="&amp;$A2,Concentrado!$B$2:$B$199, "=Baja California Sur")</f>
        <v>4219</v>
      </c>
      <c r="F2" s="10">
        <f>SUMIFS(Concentrado!G$2:G$199,Concentrado!$A$2:$A$199,"="&amp;$A2,Concentrado!$B$2:$B$199, "=Baja California Sur")</f>
        <v>8827</v>
      </c>
      <c r="G2" s="10">
        <f>SUMIFS(Concentrado!H$2:H$199,Concentrado!$A$2:$A$199,"="&amp;$A2,Concentrado!$B$2:$B$199, "=Baja California Sur")</f>
        <v>10137</v>
      </c>
      <c r="H2" s="10">
        <f>SUMIFS(Concentrado!I$2:I$199,Concentrado!$A$2:$A$199,"="&amp;$A2,Concentrado!$B$2:$B$199, "=Baja California Sur")</f>
        <v>8210</v>
      </c>
      <c r="I2" s="10">
        <f>SUMIFS(Concentrado!J$2:J$199,Concentrado!$A$2:$A$199,"="&amp;$A2,Concentrado!$B$2:$B$199, "=Baja California Sur")</f>
        <v>5960</v>
      </c>
      <c r="J2" s="10">
        <f>SUMIFS(Concentrado!K$2:K$199,Concentrado!$A$2:$A$199,"="&amp;$A2,Concentrado!$B$2:$B$199, "=Baja California Sur")</f>
        <v>5503</v>
      </c>
      <c r="K2" s="10">
        <f>SUMIFS(Concentrado!L$2:L$199,Concentrado!$A$2:$A$199,"="&amp;$A2,Concentrado!$B$2:$B$199, "=Baja California Sur")</f>
        <v>5177</v>
      </c>
      <c r="L2" s="10">
        <f>SUMIFS(Concentrado!M$2:M$199,Concentrado!$A$2:$A$199,"="&amp;$A2,Concentrado!$B$2:$B$199, "=Baja California Sur")</f>
        <v>4499</v>
      </c>
      <c r="M2" s="10">
        <f>SUMIFS(Concentrado!N$2:N$199,Concentrado!$A$2:$A$199,"="&amp;$A2,Concentrado!$B$2:$B$199, "=Baja California Sur")</f>
        <v>3579</v>
      </c>
      <c r="N2" s="10">
        <f>SUMIFS(Concentrado!O$2:O$199,Concentrado!$A$2:$A$199,"="&amp;$A2,Concentrado!$B$2:$B$199, "=Baja California Sur")</f>
        <v>2824</v>
      </c>
      <c r="O2" s="10">
        <f>SUMIFS(Concentrado!P$2:P$199,Concentrado!$A$2:$A$199,"="&amp;$A2,Concentrado!$B$2:$B$199, "=Baja California Sur")</f>
        <v>1955</v>
      </c>
      <c r="P2" s="10">
        <f>SUMIFS(Concentrado!Q$2:Q$199,Concentrado!$A$2:$A$199,"="&amp;$A2,Concentrado!$B$2:$B$199, "=Baja California Sur")</f>
        <v>1325</v>
      </c>
      <c r="Q2" s="10">
        <f>SUMIFS(Concentrado!R$2:R$199,Concentrado!$A$2:$A$199,"="&amp;$A2,Concentrado!$B$2:$B$199, "=Baja California Sur")</f>
        <v>1168</v>
      </c>
      <c r="R2" s="10">
        <f>SUMIFS(Concentrado!S$2:S$199,Concentrado!$A$2:$A$199,"="&amp;$A2,Concentrado!$B$2:$B$199, "=Baja California Sur")</f>
        <v>908</v>
      </c>
      <c r="S2" s="10">
        <f>SUMIFS(Concentrado!T$2:T$199,Concentrado!$A$2:$A$199,"="&amp;$A2,Concentrado!$B$2:$B$199, "=Baja California Sur")</f>
        <v>506</v>
      </c>
      <c r="T2" s="10">
        <f>SUMIFS(Concentrado!U$2:U$199,Concentrado!$A$2:$A$199,"="&amp;$A2,Concentrado!$B$2:$B$199, "=Baja California Sur")</f>
        <v>287</v>
      </c>
      <c r="U2" s="10">
        <f>SUMIFS(Concentrado!V$2:V$199,Concentrado!$A$2:$A$199,"="&amp;$A2,Concentrado!$B$2:$B$199, "=Baja California Sur")</f>
        <v>138</v>
      </c>
      <c r="V2" s="10">
        <f>SUMIFS(Concentrado!W$2:W$199,Concentrado!$A$2:$A$199,"="&amp;$A2,Concentrado!$B$2:$B$199, "=Baja California Sur")</f>
        <v>60</v>
      </c>
      <c r="W2" s="10">
        <f>SUMIFS(Concentrado!X$2:X$199,Concentrado!$A$2:$A$199,"="&amp;$A2,Concentrado!$B$2:$B$199, "=Baja California Sur")</f>
        <v>10</v>
      </c>
      <c r="X2" s="10">
        <f>SUMIFS(Concentrado!Y$2:Y$199,Concentrado!$A$2:$A$199,"="&amp;$A2,Concentrado!$B$2:$B$199, "=Baja California Sur")</f>
        <v>0</v>
      </c>
      <c r="Y2" s="10">
        <f>SUMIFS(Concentrado!Z$2:Z$199,Concentrado!$A$2:$A$199,"="&amp;$A2,Concentrado!$B$2:$B$199, "=Baja California Sur")</f>
        <v>84910</v>
      </c>
    </row>
    <row r="3" spans="1:25" x14ac:dyDescent="0.25">
      <c r="A3" s="7">
        <v>2018</v>
      </c>
      <c r="B3" s="10">
        <f>SUMIFS(Concentrado!C$2:C$199,Concentrado!$A$2:$A$199,"="&amp;$A3,Concentrado!$B$2:$B$199, "=Baja California Sur")</f>
        <v>4240</v>
      </c>
      <c r="C3" s="10">
        <f>SUMIFS(Concentrado!D$2:D$199,Concentrado!$A$2:$A$199,"="&amp;$A3,Concentrado!$B$2:$B$199, "=Baja California Sur")</f>
        <v>8458</v>
      </c>
      <c r="D3" s="10">
        <f>SUMIFS(Concentrado!E$2:E$199,Concentrado!$A$2:$A$199,"="&amp;$A3,Concentrado!$B$2:$B$199, "=Baja California Sur")</f>
        <v>6182</v>
      </c>
      <c r="E3" s="10">
        <f>SUMIFS(Concentrado!F$2:F$199,Concentrado!$A$2:$A$199,"="&amp;$A3,Concentrado!$B$2:$B$199, "=Baja California Sur")</f>
        <v>4679</v>
      </c>
      <c r="F3" s="10">
        <f>SUMIFS(Concentrado!G$2:G$199,Concentrado!$A$2:$A$199,"="&amp;$A3,Concentrado!$B$2:$B$199, "=Baja California Sur")</f>
        <v>8825</v>
      </c>
      <c r="G3" s="10">
        <f>SUMIFS(Concentrado!H$2:H$199,Concentrado!$A$2:$A$199,"="&amp;$A3,Concentrado!$B$2:$B$199, "=Baja California Sur")</f>
        <v>10848</v>
      </c>
      <c r="H3" s="10">
        <f>SUMIFS(Concentrado!I$2:I$199,Concentrado!$A$2:$A$199,"="&amp;$A3,Concentrado!$B$2:$B$199, "=Baja California Sur")</f>
        <v>8114</v>
      </c>
      <c r="I3" s="10">
        <f>SUMIFS(Concentrado!J$2:J$199,Concentrado!$A$2:$A$199,"="&amp;$A3,Concentrado!$B$2:$B$199, "=Baja California Sur")</f>
        <v>6564</v>
      </c>
      <c r="J3" s="10">
        <f>SUMIFS(Concentrado!K$2:K$199,Concentrado!$A$2:$A$199,"="&amp;$A3,Concentrado!$B$2:$B$199, "=Baja California Sur")</f>
        <v>5548</v>
      </c>
      <c r="K3" s="10">
        <f>SUMIFS(Concentrado!L$2:L$199,Concentrado!$A$2:$A$199,"="&amp;$A3,Concentrado!$B$2:$B$199, "=Baja California Sur")</f>
        <v>5268</v>
      </c>
      <c r="L3" s="10">
        <f>SUMIFS(Concentrado!M$2:M$199,Concentrado!$A$2:$A$199,"="&amp;$A3,Concentrado!$B$2:$B$199, "=Baja California Sur")</f>
        <v>4813</v>
      </c>
      <c r="M3" s="10">
        <f>SUMIFS(Concentrado!N$2:N$199,Concentrado!$A$2:$A$199,"="&amp;$A3,Concentrado!$B$2:$B$199, "=Baja California Sur")</f>
        <v>3762</v>
      </c>
      <c r="N3" s="10">
        <f>SUMIFS(Concentrado!O$2:O$199,Concentrado!$A$2:$A$199,"="&amp;$A3,Concentrado!$B$2:$B$199, "=Baja California Sur")</f>
        <v>3018</v>
      </c>
      <c r="O3" s="10">
        <f>SUMIFS(Concentrado!P$2:P$199,Concentrado!$A$2:$A$199,"="&amp;$A3,Concentrado!$B$2:$B$199, "=Baja California Sur")</f>
        <v>2007</v>
      </c>
      <c r="P3" s="10">
        <f>SUMIFS(Concentrado!Q$2:Q$199,Concentrado!$A$2:$A$199,"="&amp;$A3,Concentrado!$B$2:$B$199, "=Baja California Sur")</f>
        <v>1563</v>
      </c>
      <c r="Q3" s="10">
        <f>SUMIFS(Concentrado!R$2:R$199,Concentrado!$A$2:$A$199,"="&amp;$A3,Concentrado!$B$2:$B$199, "=Baja California Sur")</f>
        <v>1173</v>
      </c>
      <c r="R3" s="10">
        <f>SUMIFS(Concentrado!S$2:S$199,Concentrado!$A$2:$A$199,"="&amp;$A3,Concentrado!$B$2:$B$199, "=Baja California Sur")</f>
        <v>895</v>
      </c>
      <c r="S3" s="10">
        <f>SUMIFS(Concentrado!T$2:T$199,Concentrado!$A$2:$A$199,"="&amp;$A3,Concentrado!$B$2:$B$199, "=Baja California Sur")</f>
        <v>615</v>
      </c>
      <c r="T3" s="10">
        <f>SUMIFS(Concentrado!U$2:U$199,Concentrado!$A$2:$A$199,"="&amp;$A3,Concentrado!$B$2:$B$199, "=Baja California Sur")</f>
        <v>359</v>
      </c>
      <c r="U3" s="10">
        <f>SUMIFS(Concentrado!V$2:V$199,Concentrado!$A$2:$A$199,"="&amp;$A3,Concentrado!$B$2:$B$199, "=Baja California Sur")</f>
        <v>144</v>
      </c>
      <c r="V3" s="10">
        <f>SUMIFS(Concentrado!W$2:W$199,Concentrado!$A$2:$A$199,"="&amp;$A3,Concentrado!$B$2:$B$199, "=Baja California Sur")</f>
        <v>75</v>
      </c>
      <c r="W3" s="10">
        <f>SUMIFS(Concentrado!X$2:X$199,Concentrado!$A$2:$A$199,"="&amp;$A3,Concentrado!$B$2:$B$199, "=Baja California Sur")</f>
        <v>9</v>
      </c>
      <c r="X3" s="10">
        <f>SUMIFS(Concentrado!Y$2:Y$199,Concentrado!$A$2:$A$199,"="&amp;$A3,Concentrado!$B$2:$B$199, "=Baja California Sur")</f>
        <v>2</v>
      </c>
      <c r="Y3" s="10">
        <f>SUMIFS(Concentrado!Z$2:Z$199,Concentrado!$A$2:$A$199,"="&amp;$A3,Concentrado!$B$2:$B$199, "=Baja California Sur")</f>
        <v>87161</v>
      </c>
    </row>
    <row r="4" spans="1:25" x14ac:dyDescent="0.25">
      <c r="A4" s="7">
        <v>2019</v>
      </c>
      <c r="B4" s="10">
        <f>SUMIFS(Concentrado!C$2:C$199,Concentrado!$A$2:$A$199,"="&amp;$A4,Concentrado!$B$2:$B$199, "=Baja California Sur")</f>
        <v>3877</v>
      </c>
      <c r="C4" s="10">
        <f>SUMIFS(Concentrado!D$2:D$199,Concentrado!$A$2:$A$199,"="&amp;$A4,Concentrado!$B$2:$B$199, "=Baja California Sur")</f>
        <v>8387</v>
      </c>
      <c r="D4" s="10">
        <f>SUMIFS(Concentrado!E$2:E$199,Concentrado!$A$2:$A$199,"="&amp;$A4,Concentrado!$B$2:$B$199, "=Baja California Sur")</f>
        <v>5340</v>
      </c>
      <c r="E4" s="10">
        <f>SUMIFS(Concentrado!F$2:F$199,Concentrado!$A$2:$A$199,"="&amp;$A4,Concentrado!$B$2:$B$199, "=Baja California Sur")</f>
        <v>4046</v>
      </c>
      <c r="F4" s="10">
        <f>SUMIFS(Concentrado!G$2:G$199,Concentrado!$A$2:$A$199,"="&amp;$A4,Concentrado!$B$2:$B$199, "=Baja California Sur")</f>
        <v>7793</v>
      </c>
      <c r="G4" s="10">
        <f>SUMIFS(Concentrado!H$2:H$199,Concentrado!$A$2:$A$199,"="&amp;$A4,Concentrado!$B$2:$B$199, "=Baja California Sur")</f>
        <v>9748</v>
      </c>
      <c r="H4" s="10">
        <f>SUMIFS(Concentrado!I$2:I$199,Concentrado!$A$2:$A$199,"="&amp;$A4,Concentrado!$B$2:$B$199, "=Baja California Sur")</f>
        <v>7830</v>
      </c>
      <c r="I4" s="10">
        <f>SUMIFS(Concentrado!J$2:J$199,Concentrado!$A$2:$A$199,"="&amp;$A4,Concentrado!$B$2:$B$199, "=Baja California Sur")</f>
        <v>5906</v>
      </c>
      <c r="J4" s="10">
        <f>SUMIFS(Concentrado!K$2:K$199,Concentrado!$A$2:$A$199,"="&amp;$A4,Concentrado!$B$2:$B$199, "=Baja California Sur")</f>
        <v>5128</v>
      </c>
      <c r="K4" s="10">
        <f>SUMIFS(Concentrado!L$2:L$199,Concentrado!$A$2:$A$199,"="&amp;$A4,Concentrado!$B$2:$B$199, "=Baja California Sur")</f>
        <v>4957</v>
      </c>
      <c r="L4" s="10">
        <f>SUMIFS(Concentrado!M$2:M$199,Concentrado!$A$2:$A$199,"="&amp;$A4,Concentrado!$B$2:$B$199, "=Baja California Sur")</f>
        <v>4527</v>
      </c>
      <c r="M4" s="10">
        <f>SUMIFS(Concentrado!N$2:N$199,Concentrado!$A$2:$A$199,"="&amp;$A4,Concentrado!$B$2:$B$199, "=Baja California Sur")</f>
        <v>3803</v>
      </c>
      <c r="N4" s="10">
        <f>SUMIFS(Concentrado!O$2:O$199,Concentrado!$A$2:$A$199,"="&amp;$A4,Concentrado!$B$2:$B$199, "=Baja California Sur")</f>
        <v>3092</v>
      </c>
      <c r="O4" s="10">
        <f>SUMIFS(Concentrado!P$2:P$199,Concentrado!$A$2:$A$199,"="&amp;$A4,Concentrado!$B$2:$B$199, "=Baja California Sur")</f>
        <v>2270</v>
      </c>
      <c r="P4" s="10">
        <f>SUMIFS(Concentrado!Q$2:Q$199,Concentrado!$A$2:$A$199,"="&amp;$A4,Concentrado!$B$2:$B$199, "=Baja California Sur")</f>
        <v>1533</v>
      </c>
      <c r="Q4" s="10">
        <f>SUMIFS(Concentrado!R$2:R$199,Concentrado!$A$2:$A$199,"="&amp;$A4,Concentrado!$B$2:$B$199, "=Baja California Sur")</f>
        <v>1283</v>
      </c>
      <c r="R4" s="10">
        <f>SUMIFS(Concentrado!S$2:S$199,Concentrado!$A$2:$A$199,"="&amp;$A4,Concentrado!$B$2:$B$199, "=Baja California Sur")</f>
        <v>890</v>
      </c>
      <c r="S4" s="10">
        <f>SUMIFS(Concentrado!T$2:T$199,Concentrado!$A$2:$A$199,"="&amp;$A4,Concentrado!$B$2:$B$199, "=Baja California Sur")</f>
        <v>524</v>
      </c>
      <c r="T4" s="10">
        <f>SUMIFS(Concentrado!U$2:U$199,Concentrado!$A$2:$A$199,"="&amp;$A4,Concentrado!$B$2:$B$199, "=Baja California Sur")</f>
        <v>411</v>
      </c>
      <c r="U4" s="10">
        <f>SUMIFS(Concentrado!V$2:V$199,Concentrado!$A$2:$A$199,"="&amp;$A4,Concentrado!$B$2:$B$199, "=Baja California Sur")</f>
        <v>140</v>
      </c>
      <c r="V4" s="10">
        <f>SUMIFS(Concentrado!W$2:W$199,Concentrado!$A$2:$A$199,"="&amp;$A4,Concentrado!$B$2:$B$199, "=Baja California Sur")</f>
        <v>57</v>
      </c>
      <c r="W4" s="10">
        <f>SUMIFS(Concentrado!X$2:X$199,Concentrado!$A$2:$A$199,"="&amp;$A4,Concentrado!$B$2:$B$199, "=Baja California Sur")</f>
        <v>9</v>
      </c>
      <c r="X4" s="10">
        <f>SUMIFS(Concentrado!Y$2:Y$199,Concentrado!$A$2:$A$199,"="&amp;$A4,Concentrado!$B$2:$B$199, "=Baja California Sur")</f>
        <v>3</v>
      </c>
      <c r="Y4" s="10">
        <f>SUMIFS(Concentrado!Z$2:Z$199,Concentrado!$A$2:$A$199,"="&amp;$A4,Concentrado!$B$2:$B$199, "=Baja California Sur")</f>
        <v>81554</v>
      </c>
    </row>
    <row r="5" spans="1:25" x14ac:dyDescent="0.25">
      <c r="A5" s="7">
        <v>2020</v>
      </c>
      <c r="B5" s="10">
        <f>SUMIFS(Concentrado!C$2:C$199,Concentrado!$A$2:$A$199,"="&amp;$A5,Concentrado!$B$2:$B$199, "=Baja California Sur")</f>
        <v>1413</v>
      </c>
      <c r="C5" s="10">
        <f>SUMIFS(Concentrado!D$2:D$199,Concentrado!$A$2:$A$199,"="&amp;$A5,Concentrado!$B$2:$B$199, "=Baja California Sur")</f>
        <v>2538</v>
      </c>
      <c r="D5" s="10">
        <f>SUMIFS(Concentrado!E$2:E$199,Concentrado!$A$2:$A$199,"="&amp;$A5,Concentrado!$B$2:$B$199, "=Baja California Sur")</f>
        <v>2032</v>
      </c>
      <c r="E5" s="10">
        <f>SUMIFS(Concentrado!F$2:F$199,Concentrado!$A$2:$A$199,"="&amp;$A5,Concentrado!$B$2:$B$199, "=Baja California Sur")</f>
        <v>1573</v>
      </c>
      <c r="F5" s="10">
        <f>SUMIFS(Concentrado!G$2:G$199,Concentrado!$A$2:$A$199,"="&amp;$A5,Concentrado!$B$2:$B$199, "=Baja California Sur")</f>
        <v>3620</v>
      </c>
      <c r="G5" s="10">
        <f>SUMIFS(Concentrado!H$2:H$199,Concentrado!$A$2:$A$199,"="&amp;$A5,Concentrado!$B$2:$B$199, "=Baja California Sur")</f>
        <v>5182</v>
      </c>
      <c r="H5" s="10">
        <f>SUMIFS(Concentrado!I$2:I$199,Concentrado!$A$2:$A$199,"="&amp;$A5,Concentrado!$B$2:$B$199, "=Baja California Sur")</f>
        <v>4114</v>
      </c>
      <c r="I5" s="10">
        <f>SUMIFS(Concentrado!J$2:J$199,Concentrado!$A$2:$A$199,"="&amp;$A5,Concentrado!$B$2:$B$199, "=Baja California Sur")</f>
        <v>3209</v>
      </c>
      <c r="J5" s="10">
        <f>SUMIFS(Concentrado!K$2:K$199,Concentrado!$A$2:$A$199,"="&amp;$A5,Concentrado!$B$2:$B$199, "=Baja California Sur")</f>
        <v>2721</v>
      </c>
      <c r="K5" s="10">
        <f>SUMIFS(Concentrado!L$2:L$199,Concentrado!$A$2:$A$199,"="&amp;$A5,Concentrado!$B$2:$B$199, "=Baja California Sur")</f>
        <v>2471</v>
      </c>
      <c r="L5" s="10">
        <f>SUMIFS(Concentrado!M$2:M$199,Concentrado!$A$2:$A$199,"="&amp;$A5,Concentrado!$B$2:$B$199, "=Baja California Sur")</f>
        <v>2456</v>
      </c>
      <c r="M5" s="10">
        <f>SUMIFS(Concentrado!N$2:N$199,Concentrado!$A$2:$A$199,"="&amp;$A5,Concentrado!$B$2:$B$199, "=Baja California Sur")</f>
        <v>2016</v>
      </c>
      <c r="N5" s="10">
        <f>SUMIFS(Concentrado!O$2:O$199,Concentrado!$A$2:$A$199,"="&amp;$A5,Concentrado!$B$2:$B$199, "=Baja California Sur")</f>
        <v>1548</v>
      </c>
      <c r="O5" s="10">
        <f>SUMIFS(Concentrado!P$2:P$199,Concentrado!$A$2:$A$199,"="&amp;$A5,Concentrado!$B$2:$B$199, "=Baja California Sur")</f>
        <v>1269</v>
      </c>
      <c r="P5" s="10">
        <f>SUMIFS(Concentrado!Q$2:Q$199,Concentrado!$A$2:$A$199,"="&amp;$A5,Concentrado!$B$2:$B$199, "=Baja California Sur")</f>
        <v>869</v>
      </c>
      <c r="Q5" s="10">
        <f>SUMIFS(Concentrado!R$2:R$199,Concentrado!$A$2:$A$199,"="&amp;$A5,Concentrado!$B$2:$B$199, "=Baja California Sur")</f>
        <v>591</v>
      </c>
      <c r="R5" s="10">
        <f>SUMIFS(Concentrado!S$2:S$199,Concentrado!$A$2:$A$199,"="&amp;$A5,Concentrado!$B$2:$B$199, "=Baja California Sur")</f>
        <v>517</v>
      </c>
      <c r="S5" s="10">
        <f>SUMIFS(Concentrado!T$2:T$199,Concentrado!$A$2:$A$199,"="&amp;$A5,Concentrado!$B$2:$B$199, "=Baja California Sur")</f>
        <v>344</v>
      </c>
      <c r="T5" s="10">
        <f>SUMIFS(Concentrado!U$2:U$199,Concentrado!$A$2:$A$199,"="&amp;$A5,Concentrado!$B$2:$B$199, "=Baja California Sur")</f>
        <v>190</v>
      </c>
      <c r="U5" s="10">
        <f>SUMIFS(Concentrado!V$2:V$199,Concentrado!$A$2:$A$199,"="&amp;$A5,Concentrado!$B$2:$B$199, "=Baja California Sur")</f>
        <v>59</v>
      </c>
      <c r="V5" s="10">
        <f>SUMIFS(Concentrado!W$2:W$199,Concentrado!$A$2:$A$199,"="&amp;$A5,Concentrado!$B$2:$B$199, "=Baja California Sur")</f>
        <v>30</v>
      </c>
      <c r="W5" s="10">
        <f>SUMIFS(Concentrado!X$2:X$199,Concentrado!$A$2:$A$199,"="&amp;$A5,Concentrado!$B$2:$B$199, "=Baja California Sur")</f>
        <v>11</v>
      </c>
      <c r="X5" s="10">
        <f>SUMIFS(Concentrado!Y$2:Y$199,Concentrado!$A$2:$A$199,"="&amp;$A5,Concentrado!$B$2:$B$199, "=Baja California Sur")</f>
        <v>0</v>
      </c>
      <c r="Y5" s="10">
        <f>SUMIFS(Concentrado!Z$2:Z$199,Concentrado!$A$2:$A$199,"="&amp;$A5,Concentrado!$B$2:$B$199, "=Baja California Sur")</f>
        <v>38773</v>
      </c>
    </row>
    <row r="6" spans="1:25" x14ac:dyDescent="0.25">
      <c r="A6" s="7">
        <v>2021</v>
      </c>
      <c r="B6" s="10">
        <f>SUMIFS(Concentrado!C$2:C$199,Concentrado!$A$2:$A$199,"="&amp;$A6,Concentrado!$B$2:$B$199, "=Baja California Sur")</f>
        <v>1017</v>
      </c>
      <c r="C6" s="10">
        <f>SUMIFS(Concentrado!D$2:D$199,Concentrado!$A$2:$A$199,"="&amp;$A6,Concentrado!$B$2:$B$199, "=Baja California Sur")</f>
        <v>2053</v>
      </c>
      <c r="D6" s="10">
        <f>SUMIFS(Concentrado!E$2:E$199,Concentrado!$A$2:$A$199,"="&amp;$A6,Concentrado!$B$2:$B$199, "=Baja California Sur")</f>
        <v>1237</v>
      </c>
      <c r="E6" s="10">
        <f>SUMIFS(Concentrado!F$2:F$199,Concentrado!$A$2:$A$199,"="&amp;$A6,Concentrado!$B$2:$B$199, "=Baja California Sur")</f>
        <v>1194</v>
      </c>
      <c r="F6" s="10">
        <f>SUMIFS(Concentrado!G$2:G$199,Concentrado!$A$2:$A$199,"="&amp;$A6,Concentrado!$B$2:$B$199, "=Baja California Sur")</f>
        <v>3182</v>
      </c>
      <c r="G6" s="10">
        <f>SUMIFS(Concentrado!H$2:H$199,Concentrado!$A$2:$A$199,"="&amp;$A6,Concentrado!$B$2:$B$199, "=Baja California Sur")</f>
        <v>4606</v>
      </c>
      <c r="H6" s="10">
        <f>SUMIFS(Concentrado!I$2:I$199,Concentrado!$A$2:$A$199,"="&amp;$A6,Concentrado!$B$2:$B$199, "=Baja California Sur")</f>
        <v>3727</v>
      </c>
      <c r="I6" s="10">
        <f>SUMIFS(Concentrado!J$2:J$199,Concentrado!$A$2:$A$199,"="&amp;$A6,Concentrado!$B$2:$B$199, "=Baja California Sur")</f>
        <v>2736</v>
      </c>
      <c r="J6" s="10">
        <f>SUMIFS(Concentrado!K$2:K$199,Concentrado!$A$2:$A$199,"="&amp;$A6,Concentrado!$B$2:$B$199, "=Baja California Sur")</f>
        <v>2422</v>
      </c>
      <c r="K6" s="10">
        <f>SUMIFS(Concentrado!L$2:L$199,Concentrado!$A$2:$A$199,"="&amp;$A6,Concentrado!$B$2:$B$199, "=Baja California Sur")</f>
        <v>2203</v>
      </c>
      <c r="L6" s="10">
        <f>SUMIFS(Concentrado!M$2:M$199,Concentrado!$A$2:$A$199,"="&amp;$A6,Concentrado!$B$2:$B$199, "=Baja California Sur")</f>
        <v>2085</v>
      </c>
      <c r="M6" s="10">
        <f>SUMIFS(Concentrado!N$2:N$199,Concentrado!$A$2:$A$199,"="&amp;$A6,Concentrado!$B$2:$B$199, "=Baja California Sur")</f>
        <v>1745</v>
      </c>
      <c r="N6" s="10">
        <f>SUMIFS(Concentrado!O$2:O$199,Concentrado!$A$2:$A$199,"="&amp;$A6,Concentrado!$B$2:$B$199, "=Baja California Sur")</f>
        <v>1470</v>
      </c>
      <c r="O6" s="10">
        <f>SUMIFS(Concentrado!P$2:P$199,Concentrado!$A$2:$A$199,"="&amp;$A6,Concentrado!$B$2:$B$199, "=Baja California Sur")</f>
        <v>1092</v>
      </c>
      <c r="P6" s="10">
        <f>SUMIFS(Concentrado!Q$2:Q$199,Concentrado!$A$2:$A$199,"="&amp;$A6,Concentrado!$B$2:$B$199, "=Baja California Sur")</f>
        <v>769</v>
      </c>
      <c r="Q6" s="10">
        <f>SUMIFS(Concentrado!R$2:R$199,Concentrado!$A$2:$A$199,"="&amp;$A6,Concentrado!$B$2:$B$199, "=Baja California Sur")</f>
        <v>579</v>
      </c>
      <c r="R6" s="10">
        <f>SUMIFS(Concentrado!S$2:S$199,Concentrado!$A$2:$A$199,"="&amp;$A6,Concentrado!$B$2:$B$199, "=Baja California Sur")</f>
        <v>411</v>
      </c>
      <c r="S6" s="10">
        <f>SUMIFS(Concentrado!T$2:T$199,Concentrado!$A$2:$A$199,"="&amp;$A6,Concentrado!$B$2:$B$199, "=Baja California Sur")</f>
        <v>256</v>
      </c>
      <c r="T6" s="10">
        <f>SUMIFS(Concentrado!U$2:U$199,Concentrado!$A$2:$A$199,"="&amp;$A6,Concentrado!$B$2:$B$199, "=Baja California Sur")</f>
        <v>195</v>
      </c>
      <c r="U6" s="10">
        <f>SUMIFS(Concentrado!V$2:V$199,Concentrado!$A$2:$A$199,"="&amp;$A6,Concentrado!$B$2:$B$199, "=Baja California Sur")</f>
        <v>42</v>
      </c>
      <c r="V6" s="10">
        <f>SUMIFS(Concentrado!W$2:W$199,Concentrado!$A$2:$A$199,"="&amp;$A6,Concentrado!$B$2:$B$199, "=Baja California Sur")</f>
        <v>27</v>
      </c>
      <c r="W6" s="10">
        <f>SUMIFS(Concentrado!X$2:X$199,Concentrado!$A$2:$A$199,"="&amp;$A6,Concentrado!$B$2:$B$199, "=Baja California Sur")</f>
        <v>3</v>
      </c>
      <c r="X6" s="10">
        <f>SUMIFS(Concentrado!Y$2:Y$199,Concentrado!$A$2:$A$199,"="&amp;$A6,Concentrado!$B$2:$B$199, "=Baja California Sur")</f>
        <v>6</v>
      </c>
      <c r="Y6" s="10">
        <f>SUMIFS(Concentrado!Z$2:Z$199,Concentrado!$A$2:$A$199,"="&amp;$A6,Concentrado!$B$2:$B$199, "=Baja California Sur")</f>
        <v>33057</v>
      </c>
    </row>
    <row r="7" spans="1:25" x14ac:dyDescent="0.25">
      <c r="A7" s="7">
        <v>2022</v>
      </c>
      <c r="B7" s="10">
        <f>SUMIFS(Concentrado!C$2:C$199,Concentrado!$A$2:$A$199,"="&amp;$A7,Concentrado!$B$2:$B$199, "=Baja California Sur")</f>
        <v>1264</v>
      </c>
      <c r="C7" s="10">
        <f>SUMIFS(Concentrado!D$2:D$199,Concentrado!$A$2:$A$199,"="&amp;$A7,Concentrado!$B$2:$B$199, "=Baja California Sur")</f>
        <v>2050</v>
      </c>
      <c r="D7" s="10">
        <f>SUMIFS(Concentrado!E$2:E$199,Concentrado!$A$2:$A$199,"="&amp;$A7,Concentrado!$B$2:$B$199, "=Baja California Sur")</f>
        <v>1505</v>
      </c>
      <c r="E7" s="10">
        <f>SUMIFS(Concentrado!F$2:F$199,Concentrado!$A$2:$A$199,"="&amp;$A7,Concentrado!$B$2:$B$199, "=Baja California Sur")</f>
        <v>1344</v>
      </c>
      <c r="F7" s="10">
        <f>SUMIFS(Concentrado!G$2:G$199,Concentrado!$A$2:$A$199,"="&amp;$A7,Concentrado!$B$2:$B$199, "=Baja California Sur")</f>
        <v>2860</v>
      </c>
      <c r="G7" s="10">
        <f>SUMIFS(Concentrado!H$2:H$199,Concentrado!$A$2:$A$199,"="&amp;$A7,Concentrado!$B$2:$B$199, "=Baja California Sur")</f>
        <v>4106</v>
      </c>
      <c r="H7" s="10">
        <f>SUMIFS(Concentrado!I$2:I$199,Concentrado!$A$2:$A$199,"="&amp;$A7,Concentrado!$B$2:$B$199, "=Baja California Sur")</f>
        <v>3382</v>
      </c>
      <c r="I7" s="10">
        <f>SUMIFS(Concentrado!J$2:J$199,Concentrado!$A$2:$A$199,"="&amp;$A7,Concentrado!$B$2:$B$199, "=Baja California Sur")</f>
        <v>2743</v>
      </c>
      <c r="J7" s="10">
        <f>SUMIFS(Concentrado!K$2:K$199,Concentrado!$A$2:$A$199,"="&amp;$A7,Concentrado!$B$2:$B$199, "=Baja California Sur")</f>
        <v>2226</v>
      </c>
      <c r="K7" s="10">
        <f>SUMIFS(Concentrado!L$2:L$199,Concentrado!$A$2:$A$199,"="&amp;$A7,Concentrado!$B$2:$B$199, "=Baja California Sur")</f>
        <v>1911</v>
      </c>
      <c r="L7" s="10">
        <f>SUMIFS(Concentrado!M$2:M$199,Concentrado!$A$2:$A$199,"="&amp;$A7,Concentrado!$B$2:$B$199, "=Baja California Sur")</f>
        <v>2144</v>
      </c>
      <c r="M7" s="10">
        <f>SUMIFS(Concentrado!N$2:N$199,Concentrado!$A$2:$A$199,"="&amp;$A7,Concentrado!$B$2:$B$199, "=Baja California Sur")</f>
        <v>1678</v>
      </c>
      <c r="N7" s="10">
        <f>SUMIFS(Concentrado!O$2:O$199,Concentrado!$A$2:$A$199,"="&amp;$A7,Concentrado!$B$2:$B$199, "=Baja California Sur")</f>
        <v>1426</v>
      </c>
      <c r="O7" s="10">
        <f>SUMIFS(Concentrado!P$2:P$199,Concentrado!$A$2:$A$199,"="&amp;$A7,Concentrado!$B$2:$B$199, "=Baja California Sur")</f>
        <v>1130</v>
      </c>
      <c r="P7" s="10">
        <f>SUMIFS(Concentrado!Q$2:Q$199,Concentrado!$A$2:$A$199,"="&amp;$A7,Concentrado!$B$2:$B$199, "=Baja California Sur")</f>
        <v>898</v>
      </c>
      <c r="Q7" s="10">
        <f>SUMIFS(Concentrado!R$2:R$199,Concentrado!$A$2:$A$199,"="&amp;$A7,Concentrado!$B$2:$B$199, "=Baja California Sur")</f>
        <v>694</v>
      </c>
      <c r="R7" s="10">
        <f>SUMIFS(Concentrado!S$2:S$199,Concentrado!$A$2:$A$199,"="&amp;$A7,Concentrado!$B$2:$B$199, "=Baja California Sur")</f>
        <v>423</v>
      </c>
      <c r="S7" s="10">
        <f>SUMIFS(Concentrado!T$2:T$199,Concentrado!$A$2:$A$199,"="&amp;$A7,Concentrado!$B$2:$B$199, "=Baja California Sur")</f>
        <v>286</v>
      </c>
      <c r="T7" s="10">
        <f>SUMIFS(Concentrado!U$2:U$199,Concentrado!$A$2:$A$199,"="&amp;$A7,Concentrado!$B$2:$B$199, "=Baja California Sur")</f>
        <v>145</v>
      </c>
      <c r="U7" s="10">
        <f>SUMIFS(Concentrado!V$2:V$199,Concentrado!$A$2:$A$199,"="&amp;$A7,Concentrado!$B$2:$B$199, "=Baja California Sur")</f>
        <v>64</v>
      </c>
      <c r="V7" s="10">
        <f>SUMIFS(Concentrado!W$2:W$199,Concentrado!$A$2:$A$199,"="&amp;$A7,Concentrado!$B$2:$B$199, "=Baja California Sur")</f>
        <v>23</v>
      </c>
      <c r="W7" s="10">
        <f>SUMIFS(Concentrado!X$2:X$199,Concentrado!$A$2:$A$199,"="&amp;$A7,Concentrado!$B$2:$B$199, "=Baja California Sur")</f>
        <v>7</v>
      </c>
      <c r="X7" s="10">
        <f>SUMIFS(Concentrado!Y$2:Y$199,Concentrado!$A$2:$A$199,"="&amp;$A7,Concentrado!$B$2:$B$199, "=Baja California Sur")</f>
        <v>2</v>
      </c>
      <c r="Y7" s="10">
        <f>SUMIFS(Concentrado!Z$2:Z$199,Concentrado!$A$2:$A$199,"="&amp;$A7,Concentrado!$B$2:$B$199, "=Baja California Sur")</f>
        <v>32311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"=Campeche")</f>
        <v>3310</v>
      </c>
      <c r="C2" s="10">
        <f>SUMIFS(Concentrado!D$2:D$199,Concentrado!$A$2:$A$199,"="&amp;$A2,Concentrado!$B$2:$B$199, "=Campeche")</f>
        <v>9194</v>
      </c>
      <c r="D2" s="10">
        <f>SUMIFS(Concentrado!E$2:E$199,Concentrado!$A$2:$A$199,"="&amp;$A2,Concentrado!$B$2:$B$199, "=Campeche")</f>
        <v>5768</v>
      </c>
      <c r="E2" s="10">
        <f>SUMIFS(Concentrado!F$2:F$199,Concentrado!$A$2:$A$199,"="&amp;$A2,Concentrado!$B$2:$B$199, "=Campeche")</f>
        <v>3886</v>
      </c>
      <c r="F2" s="10">
        <f>SUMIFS(Concentrado!G$2:G$199,Concentrado!$A$2:$A$199,"="&amp;$A2,Concentrado!$B$2:$B$199, "=Campeche")</f>
        <v>9774</v>
      </c>
      <c r="G2" s="10">
        <f>SUMIFS(Concentrado!H$2:H$199,Concentrado!$A$2:$A$199,"="&amp;$A2,Concentrado!$B$2:$B$199, "=Campeche")</f>
        <v>12383</v>
      </c>
      <c r="H2" s="10">
        <f>SUMIFS(Concentrado!I$2:I$199,Concentrado!$A$2:$A$199,"="&amp;$A2,Concentrado!$B$2:$B$199, "=Campeche")</f>
        <v>9051</v>
      </c>
      <c r="I2" s="10">
        <f>SUMIFS(Concentrado!J$2:J$199,Concentrado!$A$2:$A$199,"="&amp;$A2,Concentrado!$B$2:$B$199, "=Campeche")</f>
        <v>6374</v>
      </c>
      <c r="J2" s="10">
        <f>SUMIFS(Concentrado!K$2:K$199,Concentrado!$A$2:$A$199,"="&amp;$A2,Concentrado!$B$2:$B$199, "=Campeche")</f>
        <v>4619</v>
      </c>
      <c r="K2" s="10">
        <f>SUMIFS(Concentrado!L$2:L$199,Concentrado!$A$2:$A$199,"="&amp;$A2,Concentrado!$B$2:$B$199, "=Campeche")</f>
        <v>3928</v>
      </c>
      <c r="L2" s="10">
        <f>SUMIFS(Concentrado!M$2:M$199,Concentrado!$A$2:$A$199,"="&amp;$A2,Concentrado!$B$2:$B$199, "=Campeche")</f>
        <v>3112</v>
      </c>
      <c r="M2" s="10">
        <f>SUMIFS(Concentrado!N$2:N$199,Concentrado!$A$2:$A$199,"="&amp;$A2,Concentrado!$B$2:$B$199, "=Campeche")</f>
        <v>2957</v>
      </c>
      <c r="N2" s="10">
        <f>SUMIFS(Concentrado!O$2:O$199,Concentrado!$A$2:$A$199,"="&amp;$A2,Concentrado!$B$2:$B$199, "=Campeche")</f>
        <v>2267</v>
      </c>
      <c r="O2" s="10">
        <f>SUMIFS(Concentrado!P$2:P$199,Concentrado!$A$2:$A$199,"="&amp;$A2,Concentrado!$B$2:$B$199, "=Campeche")</f>
        <v>1985</v>
      </c>
      <c r="P2" s="10">
        <f>SUMIFS(Concentrado!Q$2:Q$199,Concentrado!$A$2:$A$199,"="&amp;$A2,Concentrado!$B$2:$B$199, "=Campeche")</f>
        <v>1603</v>
      </c>
      <c r="Q2" s="10">
        <f>SUMIFS(Concentrado!R$2:R$199,Concentrado!$A$2:$A$199,"="&amp;$A2,Concentrado!$B$2:$B$199, "=Campeche")</f>
        <v>1261</v>
      </c>
      <c r="R2" s="10">
        <f>SUMIFS(Concentrado!S$2:S$199,Concentrado!$A$2:$A$199,"="&amp;$A2,Concentrado!$B$2:$B$199, "=Campeche")</f>
        <v>1033</v>
      </c>
      <c r="S2" s="10">
        <f>SUMIFS(Concentrado!T$2:T$199,Concentrado!$A$2:$A$199,"="&amp;$A2,Concentrado!$B$2:$B$199, "=Campeche")</f>
        <v>729</v>
      </c>
      <c r="T2" s="10">
        <f>SUMIFS(Concentrado!U$2:U$199,Concentrado!$A$2:$A$199,"="&amp;$A2,Concentrado!$B$2:$B$199, "=Campeche")</f>
        <v>512</v>
      </c>
      <c r="U2" s="10">
        <f>SUMIFS(Concentrado!V$2:V$199,Concentrado!$A$2:$A$199,"="&amp;$A2,Concentrado!$B$2:$B$199, "=Campeche")</f>
        <v>190</v>
      </c>
      <c r="V2" s="10">
        <f>SUMIFS(Concentrado!W$2:W$199,Concentrado!$A$2:$A$199,"="&amp;$A2,Concentrado!$B$2:$B$199, "=Campeche")</f>
        <v>87</v>
      </c>
      <c r="W2" s="10">
        <f>SUMIFS(Concentrado!X$2:X$199,Concentrado!$A$2:$A$199,"="&amp;$A2,Concentrado!$B$2:$B$199, "=Campeche")</f>
        <v>16</v>
      </c>
      <c r="X2" s="10">
        <f>SUMIFS(Concentrado!Y$2:Y$199,Concentrado!$A$2:$A$199,"="&amp;$A2,Concentrado!$B$2:$B$199, "=Campeche")</f>
        <v>3</v>
      </c>
      <c r="Y2" s="10">
        <f>SUMIFS(Concentrado!Z$2:Z$199,Concentrado!$A$2:$A$199,"="&amp;$A2,Concentrado!$B$2:$B$199, "=Campeche")</f>
        <v>84042</v>
      </c>
    </row>
    <row r="3" spans="1:25" x14ac:dyDescent="0.25">
      <c r="A3" s="7">
        <v>2018</v>
      </c>
      <c r="B3" s="10">
        <f>SUMIFS(Concentrado!C$2:C$199,Concentrado!$A$2:$A$199,"="&amp;$A3,Concentrado!$B$2:$B$199, "=Campeche")</f>
        <v>3077</v>
      </c>
      <c r="C3" s="10">
        <f>SUMIFS(Concentrado!D$2:D$199,Concentrado!$A$2:$A$199,"="&amp;$A3,Concentrado!$B$2:$B$199, "=Campeche")</f>
        <v>7417</v>
      </c>
      <c r="D3" s="10">
        <f>SUMIFS(Concentrado!E$2:E$199,Concentrado!$A$2:$A$199,"="&amp;$A3,Concentrado!$B$2:$B$199, "=Campeche")</f>
        <v>4373</v>
      </c>
      <c r="E3" s="10">
        <f>SUMIFS(Concentrado!F$2:F$199,Concentrado!$A$2:$A$199,"="&amp;$A3,Concentrado!$B$2:$B$199, "=Campeche")</f>
        <v>3057</v>
      </c>
      <c r="F3" s="10">
        <f>SUMIFS(Concentrado!G$2:G$199,Concentrado!$A$2:$A$199,"="&amp;$A3,Concentrado!$B$2:$B$199, "=Campeche")</f>
        <v>8658</v>
      </c>
      <c r="G3" s="10">
        <f>SUMIFS(Concentrado!H$2:H$199,Concentrado!$A$2:$A$199,"="&amp;$A3,Concentrado!$B$2:$B$199, "=Campeche")</f>
        <v>10942</v>
      </c>
      <c r="H3" s="10">
        <f>SUMIFS(Concentrado!I$2:I$199,Concentrado!$A$2:$A$199,"="&amp;$A3,Concentrado!$B$2:$B$199, "=Campeche")</f>
        <v>8418</v>
      </c>
      <c r="I3" s="10">
        <f>SUMIFS(Concentrado!J$2:J$199,Concentrado!$A$2:$A$199,"="&amp;$A3,Concentrado!$B$2:$B$199, "=Campeche")</f>
        <v>5832</v>
      </c>
      <c r="J3" s="10">
        <f>SUMIFS(Concentrado!K$2:K$199,Concentrado!$A$2:$A$199,"="&amp;$A3,Concentrado!$B$2:$B$199, "=Campeche")</f>
        <v>4206</v>
      </c>
      <c r="K3" s="10">
        <f>SUMIFS(Concentrado!L$2:L$199,Concentrado!$A$2:$A$199,"="&amp;$A3,Concentrado!$B$2:$B$199, "=Campeche")</f>
        <v>3501</v>
      </c>
      <c r="L3" s="10">
        <f>SUMIFS(Concentrado!M$2:M$199,Concentrado!$A$2:$A$199,"="&amp;$A3,Concentrado!$B$2:$B$199, "=Campeche")</f>
        <v>3092</v>
      </c>
      <c r="M3" s="10">
        <f>SUMIFS(Concentrado!N$2:N$199,Concentrado!$A$2:$A$199,"="&amp;$A3,Concentrado!$B$2:$B$199, "=Campeche")</f>
        <v>2605</v>
      </c>
      <c r="N3" s="10">
        <f>SUMIFS(Concentrado!O$2:O$199,Concentrado!$A$2:$A$199,"="&amp;$A3,Concentrado!$B$2:$B$199, "=Campeche")</f>
        <v>2146</v>
      </c>
      <c r="O3" s="10">
        <f>SUMIFS(Concentrado!P$2:P$199,Concentrado!$A$2:$A$199,"="&amp;$A3,Concentrado!$B$2:$B$199, "=Campeche")</f>
        <v>1879</v>
      </c>
      <c r="P3" s="10">
        <f>SUMIFS(Concentrado!Q$2:Q$199,Concentrado!$A$2:$A$199,"="&amp;$A3,Concentrado!$B$2:$B$199, "=Campeche")</f>
        <v>1499</v>
      </c>
      <c r="Q3" s="10">
        <f>SUMIFS(Concentrado!R$2:R$199,Concentrado!$A$2:$A$199,"="&amp;$A3,Concentrado!$B$2:$B$199, "=Campeche")</f>
        <v>1115</v>
      </c>
      <c r="R3" s="10">
        <f>SUMIFS(Concentrado!S$2:S$199,Concentrado!$A$2:$A$199,"="&amp;$A3,Concentrado!$B$2:$B$199, "=Campeche")</f>
        <v>863</v>
      </c>
      <c r="S3" s="10">
        <f>SUMIFS(Concentrado!T$2:T$199,Concentrado!$A$2:$A$199,"="&amp;$A3,Concentrado!$B$2:$B$199, "=Campeche")</f>
        <v>667</v>
      </c>
      <c r="T3" s="10">
        <f>SUMIFS(Concentrado!U$2:U$199,Concentrado!$A$2:$A$199,"="&amp;$A3,Concentrado!$B$2:$B$199, "=Campeche")</f>
        <v>391</v>
      </c>
      <c r="U3" s="10">
        <f>SUMIFS(Concentrado!V$2:V$199,Concentrado!$A$2:$A$199,"="&amp;$A3,Concentrado!$B$2:$B$199, "=Campeche")</f>
        <v>157</v>
      </c>
      <c r="V3" s="10">
        <f>SUMIFS(Concentrado!W$2:W$199,Concentrado!$A$2:$A$199,"="&amp;$A3,Concentrado!$B$2:$B$199, "=Campeche")</f>
        <v>63</v>
      </c>
      <c r="W3" s="10">
        <f>SUMIFS(Concentrado!X$2:X$199,Concentrado!$A$2:$A$199,"="&amp;$A3,Concentrado!$B$2:$B$199, "=Campeche")</f>
        <v>81</v>
      </c>
      <c r="X3" s="10">
        <f>SUMIFS(Concentrado!Y$2:Y$199,Concentrado!$A$2:$A$199,"="&amp;$A3,Concentrado!$B$2:$B$199, "=Campeche")</f>
        <v>64</v>
      </c>
      <c r="Y3" s="10">
        <f>SUMIFS(Concentrado!Z$2:Z$199,Concentrado!$A$2:$A$199,"="&amp;$A3,Concentrado!$B$2:$B$199, "=Campeche")</f>
        <v>74103</v>
      </c>
    </row>
    <row r="4" spans="1:25" x14ac:dyDescent="0.25">
      <c r="A4" s="7">
        <v>2019</v>
      </c>
      <c r="B4" s="10">
        <f>SUMIFS(Concentrado!C$2:C$199,Concentrado!$A$2:$A$199,"="&amp;$A4,Concentrado!$B$2:$B$199, "=Campeche")</f>
        <v>3282</v>
      </c>
      <c r="C4" s="10">
        <f>SUMIFS(Concentrado!D$2:D$199,Concentrado!$A$2:$A$199,"="&amp;$A4,Concentrado!$B$2:$B$199, "=Campeche")</f>
        <v>7310</v>
      </c>
      <c r="D4" s="10">
        <f>SUMIFS(Concentrado!E$2:E$199,Concentrado!$A$2:$A$199,"="&amp;$A4,Concentrado!$B$2:$B$199, "=Campeche")</f>
        <v>4711</v>
      </c>
      <c r="E4" s="10">
        <f>SUMIFS(Concentrado!F$2:F$199,Concentrado!$A$2:$A$199,"="&amp;$A4,Concentrado!$B$2:$B$199, "=Campeche")</f>
        <v>3494</v>
      </c>
      <c r="F4" s="10">
        <f>SUMIFS(Concentrado!G$2:G$199,Concentrado!$A$2:$A$199,"="&amp;$A4,Concentrado!$B$2:$B$199, "=Campeche")</f>
        <v>8872</v>
      </c>
      <c r="G4" s="10">
        <f>SUMIFS(Concentrado!H$2:H$199,Concentrado!$A$2:$A$199,"="&amp;$A4,Concentrado!$B$2:$B$199, "=Campeche")</f>
        <v>10890</v>
      </c>
      <c r="H4" s="10">
        <f>SUMIFS(Concentrado!I$2:I$199,Concentrado!$A$2:$A$199,"="&amp;$A4,Concentrado!$B$2:$B$199, "=Campeche")</f>
        <v>8604</v>
      </c>
      <c r="I4" s="10">
        <f>SUMIFS(Concentrado!J$2:J$199,Concentrado!$A$2:$A$199,"="&amp;$A4,Concentrado!$B$2:$B$199, "=Campeche")</f>
        <v>6236</v>
      </c>
      <c r="J4" s="10">
        <f>SUMIFS(Concentrado!K$2:K$199,Concentrado!$A$2:$A$199,"="&amp;$A4,Concentrado!$B$2:$B$199, "=Campeche")</f>
        <v>4591</v>
      </c>
      <c r="K4" s="10">
        <f>SUMIFS(Concentrado!L$2:L$199,Concentrado!$A$2:$A$199,"="&amp;$A4,Concentrado!$B$2:$B$199, "=Campeche")</f>
        <v>3468</v>
      </c>
      <c r="L4" s="10">
        <f>SUMIFS(Concentrado!M$2:M$199,Concentrado!$A$2:$A$199,"="&amp;$A4,Concentrado!$B$2:$B$199, "=Campeche")</f>
        <v>3169</v>
      </c>
      <c r="M4" s="10">
        <f>SUMIFS(Concentrado!N$2:N$199,Concentrado!$A$2:$A$199,"="&amp;$A4,Concentrado!$B$2:$B$199, "=Campeche")</f>
        <v>2757</v>
      </c>
      <c r="N4" s="10">
        <f>SUMIFS(Concentrado!O$2:O$199,Concentrado!$A$2:$A$199,"="&amp;$A4,Concentrado!$B$2:$B$199, "=Campeche")</f>
        <v>2294</v>
      </c>
      <c r="O4" s="10">
        <f>SUMIFS(Concentrado!P$2:P$199,Concentrado!$A$2:$A$199,"="&amp;$A4,Concentrado!$B$2:$B$199, "=Campeche")</f>
        <v>1998</v>
      </c>
      <c r="P4" s="10">
        <f>SUMIFS(Concentrado!Q$2:Q$199,Concentrado!$A$2:$A$199,"="&amp;$A4,Concentrado!$B$2:$B$199, "=Campeche")</f>
        <v>1659</v>
      </c>
      <c r="Q4" s="10">
        <f>SUMIFS(Concentrado!R$2:R$199,Concentrado!$A$2:$A$199,"="&amp;$A4,Concentrado!$B$2:$B$199, "=Campeche")</f>
        <v>1231</v>
      </c>
      <c r="R4" s="10">
        <f>SUMIFS(Concentrado!S$2:S$199,Concentrado!$A$2:$A$199,"="&amp;$A4,Concentrado!$B$2:$B$199, "=Campeche")</f>
        <v>948</v>
      </c>
      <c r="S4" s="10">
        <f>SUMIFS(Concentrado!T$2:T$199,Concentrado!$A$2:$A$199,"="&amp;$A4,Concentrado!$B$2:$B$199, "=Campeche")</f>
        <v>752</v>
      </c>
      <c r="T4" s="10">
        <f>SUMIFS(Concentrado!U$2:U$199,Concentrado!$A$2:$A$199,"="&amp;$A4,Concentrado!$B$2:$B$199, "=Campeche")</f>
        <v>430</v>
      </c>
      <c r="U4" s="10">
        <f>SUMIFS(Concentrado!V$2:V$199,Concentrado!$A$2:$A$199,"="&amp;$A4,Concentrado!$B$2:$B$199, "=Campeche")</f>
        <v>191</v>
      </c>
      <c r="V4" s="10">
        <f>SUMIFS(Concentrado!W$2:W$199,Concentrado!$A$2:$A$199,"="&amp;$A4,Concentrado!$B$2:$B$199, "=Campeche")</f>
        <v>57</v>
      </c>
      <c r="W4" s="10">
        <f>SUMIFS(Concentrado!X$2:X$199,Concentrado!$A$2:$A$199,"="&amp;$A4,Concentrado!$B$2:$B$199, "=Campeche")</f>
        <v>111</v>
      </c>
      <c r="X4" s="10">
        <f>SUMIFS(Concentrado!Y$2:Y$199,Concentrado!$A$2:$A$199,"="&amp;$A4,Concentrado!$B$2:$B$199, "=Campeche")</f>
        <v>38</v>
      </c>
      <c r="Y4" s="10">
        <f>SUMIFS(Concentrado!Z$2:Z$199,Concentrado!$A$2:$A$199,"="&amp;$A4,Concentrado!$B$2:$B$199, "=Campeche")</f>
        <v>77093</v>
      </c>
    </row>
    <row r="5" spans="1:25" x14ac:dyDescent="0.25">
      <c r="A5" s="7">
        <v>2020</v>
      </c>
      <c r="B5" s="10">
        <f>SUMIFS(Concentrado!C$2:C$199,Concentrado!$A$2:$A$199,"="&amp;$A5,Concentrado!$B$2:$B$199, "=Campeche")</f>
        <v>1439</v>
      </c>
      <c r="C5" s="10">
        <f>SUMIFS(Concentrado!D$2:D$199,Concentrado!$A$2:$A$199,"="&amp;$A5,Concentrado!$B$2:$B$199, "=Campeche")</f>
        <v>2511</v>
      </c>
      <c r="D5" s="10">
        <f>SUMIFS(Concentrado!E$2:E$199,Concentrado!$A$2:$A$199,"="&amp;$A5,Concentrado!$B$2:$B$199, "=Campeche")</f>
        <v>1832</v>
      </c>
      <c r="E5" s="10">
        <f>SUMIFS(Concentrado!F$2:F$199,Concentrado!$A$2:$A$199,"="&amp;$A5,Concentrado!$B$2:$B$199, "=Campeche")</f>
        <v>1631</v>
      </c>
      <c r="F5" s="10">
        <f>SUMIFS(Concentrado!G$2:G$199,Concentrado!$A$2:$A$199,"="&amp;$A5,Concentrado!$B$2:$B$199, "=Campeche")</f>
        <v>5881</v>
      </c>
      <c r="G5" s="10">
        <f>SUMIFS(Concentrado!H$2:H$199,Concentrado!$A$2:$A$199,"="&amp;$A5,Concentrado!$B$2:$B$199, "=Campeche")</f>
        <v>8235</v>
      </c>
      <c r="H5" s="10">
        <f>SUMIFS(Concentrado!I$2:I$199,Concentrado!$A$2:$A$199,"="&amp;$A5,Concentrado!$B$2:$B$199, "=Campeche")</f>
        <v>6799</v>
      </c>
      <c r="I5" s="10">
        <f>SUMIFS(Concentrado!J$2:J$199,Concentrado!$A$2:$A$199,"="&amp;$A5,Concentrado!$B$2:$B$199, "=Campeche")</f>
        <v>4812</v>
      </c>
      <c r="J5" s="10">
        <f>SUMIFS(Concentrado!K$2:K$199,Concentrado!$A$2:$A$199,"="&amp;$A5,Concentrado!$B$2:$B$199, "=Campeche")</f>
        <v>3401</v>
      </c>
      <c r="K5" s="10">
        <f>SUMIFS(Concentrado!L$2:L$199,Concentrado!$A$2:$A$199,"="&amp;$A5,Concentrado!$B$2:$B$199, "=Campeche")</f>
        <v>2476</v>
      </c>
      <c r="L5" s="10">
        <f>SUMIFS(Concentrado!M$2:M$199,Concentrado!$A$2:$A$199,"="&amp;$A5,Concentrado!$B$2:$B$199, "=Campeche")</f>
        <v>2258</v>
      </c>
      <c r="M5" s="10">
        <f>SUMIFS(Concentrado!N$2:N$199,Concentrado!$A$2:$A$199,"="&amp;$A5,Concentrado!$B$2:$B$199, "=Campeche")</f>
        <v>1808</v>
      </c>
      <c r="N5" s="10">
        <f>SUMIFS(Concentrado!O$2:O$199,Concentrado!$A$2:$A$199,"="&amp;$A5,Concentrado!$B$2:$B$199, "=Campeche")</f>
        <v>1585</v>
      </c>
      <c r="O5" s="10">
        <f>SUMIFS(Concentrado!P$2:P$199,Concentrado!$A$2:$A$199,"="&amp;$A5,Concentrado!$B$2:$B$199, "=Campeche")</f>
        <v>1312</v>
      </c>
      <c r="P5" s="10">
        <f>SUMIFS(Concentrado!Q$2:Q$199,Concentrado!$A$2:$A$199,"="&amp;$A5,Concentrado!$B$2:$B$199, "=Campeche")</f>
        <v>1116</v>
      </c>
      <c r="Q5" s="10">
        <f>SUMIFS(Concentrado!R$2:R$199,Concentrado!$A$2:$A$199,"="&amp;$A5,Concentrado!$B$2:$B$199, "=Campeche")</f>
        <v>877</v>
      </c>
      <c r="R5" s="10">
        <f>SUMIFS(Concentrado!S$2:S$199,Concentrado!$A$2:$A$199,"="&amp;$A5,Concentrado!$B$2:$B$199, "=Campeche")</f>
        <v>583</v>
      </c>
      <c r="S5" s="10">
        <f>SUMIFS(Concentrado!T$2:T$199,Concentrado!$A$2:$A$199,"="&amp;$A5,Concentrado!$B$2:$B$199, "=Campeche")</f>
        <v>441</v>
      </c>
      <c r="T5" s="10">
        <f>SUMIFS(Concentrado!U$2:U$199,Concentrado!$A$2:$A$199,"="&amp;$A5,Concentrado!$B$2:$B$199, "=Campeche")</f>
        <v>259</v>
      </c>
      <c r="U5" s="10">
        <f>SUMIFS(Concentrado!V$2:V$199,Concentrado!$A$2:$A$199,"="&amp;$A5,Concentrado!$B$2:$B$199, "=Campeche")</f>
        <v>113</v>
      </c>
      <c r="V5" s="10">
        <f>SUMIFS(Concentrado!W$2:W$199,Concentrado!$A$2:$A$199,"="&amp;$A5,Concentrado!$B$2:$B$199, "=Campeche")</f>
        <v>28</v>
      </c>
      <c r="W5" s="10">
        <f>SUMIFS(Concentrado!X$2:X$199,Concentrado!$A$2:$A$199,"="&amp;$A5,Concentrado!$B$2:$B$199, "=Campeche")</f>
        <v>50</v>
      </c>
      <c r="X5" s="10">
        <f>SUMIFS(Concentrado!Y$2:Y$199,Concentrado!$A$2:$A$199,"="&amp;$A5,Concentrado!$B$2:$B$199, "=Campeche")</f>
        <v>54</v>
      </c>
      <c r="Y5" s="10">
        <f>SUMIFS(Concentrado!Z$2:Z$199,Concentrado!$A$2:$A$199,"="&amp;$A5,Concentrado!$B$2:$B$199, "=Campeche")</f>
        <v>49501</v>
      </c>
    </row>
    <row r="6" spans="1:25" x14ac:dyDescent="0.25">
      <c r="A6" s="7">
        <v>2021</v>
      </c>
      <c r="B6" s="10">
        <f>SUMIFS(Concentrado!C$2:C$199,Concentrado!$A$2:$A$199,"="&amp;$A6,Concentrado!$B$2:$B$199, "=Campeche")</f>
        <v>1546</v>
      </c>
      <c r="C6" s="10">
        <f>SUMIFS(Concentrado!D$2:D$199,Concentrado!$A$2:$A$199,"="&amp;$A6,Concentrado!$B$2:$B$199, "=Campeche")</f>
        <v>2810</v>
      </c>
      <c r="D6" s="10">
        <f>SUMIFS(Concentrado!E$2:E$199,Concentrado!$A$2:$A$199,"="&amp;$A6,Concentrado!$B$2:$B$199, "=Campeche")</f>
        <v>1978</v>
      </c>
      <c r="E6" s="10">
        <f>SUMIFS(Concentrado!F$2:F$199,Concentrado!$A$2:$A$199,"="&amp;$A6,Concentrado!$B$2:$B$199, "=Campeche")</f>
        <v>1873</v>
      </c>
      <c r="F6" s="10">
        <f>SUMIFS(Concentrado!G$2:G$199,Concentrado!$A$2:$A$199,"="&amp;$A6,Concentrado!$B$2:$B$199, "=Campeche")</f>
        <v>6850</v>
      </c>
      <c r="G6" s="10">
        <f>SUMIFS(Concentrado!H$2:H$199,Concentrado!$A$2:$A$199,"="&amp;$A6,Concentrado!$B$2:$B$199, "=Campeche")</f>
        <v>9153</v>
      </c>
      <c r="H6" s="10">
        <f>SUMIFS(Concentrado!I$2:I$199,Concentrado!$A$2:$A$199,"="&amp;$A6,Concentrado!$B$2:$B$199, "=Campeche")</f>
        <v>7730</v>
      </c>
      <c r="I6" s="10">
        <f>SUMIFS(Concentrado!J$2:J$199,Concentrado!$A$2:$A$199,"="&amp;$A6,Concentrado!$B$2:$B$199, "=Campeche")</f>
        <v>5765</v>
      </c>
      <c r="J6" s="10">
        <f>SUMIFS(Concentrado!K$2:K$199,Concentrado!$A$2:$A$199,"="&amp;$A6,Concentrado!$B$2:$B$199, "=Campeche")</f>
        <v>4279</v>
      </c>
      <c r="K6" s="10">
        <f>SUMIFS(Concentrado!L$2:L$199,Concentrado!$A$2:$A$199,"="&amp;$A6,Concentrado!$B$2:$B$199, "=Campeche")</f>
        <v>3330</v>
      </c>
      <c r="L6" s="10">
        <f>SUMIFS(Concentrado!M$2:M$199,Concentrado!$A$2:$A$199,"="&amp;$A6,Concentrado!$B$2:$B$199, "=Campeche")</f>
        <v>3072</v>
      </c>
      <c r="M6" s="10">
        <f>SUMIFS(Concentrado!N$2:N$199,Concentrado!$A$2:$A$199,"="&amp;$A6,Concentrado!$B$2:$B$199, "=Campeche")</f>
        <v>2543</v>
      </c>
      <c r="N6" s="10">
        <f>SUMIFS(Concentrado!O$2:O$199,Concentrado!$A$2:$A$199,"="&amp;$A6,Concentrado!$B$2:$B$199, "=Campeche")</f>
        <v>2114</v>
      </c>
      <c r="O6" s="10">
        <f>SUMIFS(Concentrado!P$2:P$199,Concentrado!$A$2:$A$199,"="&amp;$A6,Concentrado!$B$2:$B$199, "=Campeche")</f>
        <v>1676</v>
      </c>
      <c r="P6" s="10">
        <f>SUMIFS(Concentrado!Q$2:Q$199,Concentrado!$A$2:$A$199,"="&amp;$A6,Concentrado!$B$2:$B$199, "=Campeche")</f>
        <v>1466</v>
      </c>
      <c r="Q6" s="10">
        <f>SUMIFS(Concentrado!R$2:R$199,Concentrado!$A$2:$A$199,"="&amp;$A6,Concentrado!$B$2:$B$199, "=Campeche")</f>
        <v>1083</v>
      </c>
      <c r="R6" s="10">
        <f>SUMIFS(Concentrado!S$2:S$199,Concentrado!$A$2:$A$199,"="&amp;$A6,Concentrado!$B$2:$B$199, "=Campeche")</f>
        <v>783</v>
      </c>
      <c r="S6" s="10">
        <f>SUMIFS(Concentrado!T$2:T$199,Concentrado!$A$2:$A$199,"="&amp;$A6,Concentrado!$B$2:$B$199, "=Campeche")</f>
        <v>554</v>
      </c>
      <c r="T6" s="10">
        <f>SUMIFS(Concentrado!U$2:U$199,Concentrado!$A$2:$A$199,"="&amp;$A6,Concentrado!$B$2:$B$199, "=Campeche")</f>
        <v>267</v>
      </c>
      <c r="U6" s="10">
        <f>SUMIFS(Concentrado!V$2:V$199,Concentrado!$A$2:$A$199,"="&amp;$A6,Concentrado!$B$2:$B$199, "=Campeche")</f>
        <v>122</v>
      </c>
      <c r="V6" s="10">
        <f>SUMIFS(Concentrado!W$2:W$199,Concentrado!$A$2:$A$199,"="&amp;$A6,Concentrado!$B$2:$B$199, "=Campeche")</f>
        <v>34</v>
      </c>
      <c r="W6" s="10">
        <f>SUMIFS(Concentrado!X$2:X$199,Concentrado!$A$2:$A$199,"="&amp;$A6,Concentrado!$B$2:$B$199, "=Campeche")</f>
        <v>65</v>
      </c>
      <c r="X6" s="10">
        <f>SUMIFS(Concentrado!Y$2:Y$199,Concentrado!$A$2:$A$199,"="&amp;$A6,Concentrado!$B$2:$B$199, "=Campeche")</f>
        <v>33</v>
      </c>
      <c r="Y6" s="10">
        <f>SUMIFS(Concentrado!Z$2:Z$199,Concentrado!$A$2:$A$199,"="&amp;$A6,Concentrado!$B$2:$B$199, "=Campeche")</f>
        <v>59126</v>
      </c>
    </row>
    <row r="7" spans="1:25" x14ac:dyDescent="0.25">
      <c r="A7" s="7">
        <v>2022</v>
      </c>
      <c r="B7" s="10">
        <f>SUMIFS(Concentrado!C$2:C$199,Concentrado!$A$2:$A$199,"="&amp;$A7,Concentrado!$B$2:$B$199, "=Campeche")</f>
        <v>2367</v>
      </c>
      <c r="C7" s="10">
        <f>SUMIFS(Concentrado!D$2:D$199,Concentrado!$A$2:$A$199,"="&amp;$A7,Concentrado!$B$2:$B$199, "=Campeche")</f>
        <v>4495</v>
      </c>
      <c r="D7" s="10">
        <f>SUMIFS(Concentrado!E$2:E$199,Concentrado!$A$2:$A$199,"="&amp;$A7,Concentrado!$B$2:$B$199, "=Campeche")</f>
        <v>3343</v>
      </c>
      <c r="E7" s="10">
        <f>SUMIFS(Concentrado!F$2:F$199,Concentrado!$A$2:$A$199,"="&amp;$A7,Concentrado!$B$2:$B$199, "=Campeche")</f>
        <v>2603</v>
      </c>
      <c r="F7" s="10">
        <f>SUMIFS(Concentrado!G$2:G$199,Concentrado!$A$2:$A$199,"="&amp;$A7,Concentrado!$B$2:$B$199, "=Campeche")</f>
        <v>6580</v>
      </c>
      <c r="G7" s="10">
        <f>SUMIFS(Concentrado!H$2:H$199,Concentrado!$A$2:$A$199,"="&amp;$A7,Concentrado!$B$2:$B$199, "=Campeche")</f>
        <v>8595</v>
      </c>
      <c r="H7" s="10">
        <f>SUMIFS(Concentrado!I$2:I$199,Concentrado!$A$2:$A$199,"="&amp;$A7,Concentrado!$B$2:$B$199, "=Campeche")</f>
        <v>7283</v>
      </c>
      <c r="I7" s="10">
        <f>SUMIFS(Concentrado!J$2:J$199,Concentrado!$A$2:$A$199,"="&amp;$A7,Concentrado!$B$2:$B$199, "=Campeche")</f>
        <v>5857</v>
      </c>
      <c r="J7" s="10">
        <f>SUMIFS(Concentrado!K$2:K$199,Concentrado!$A$2:$A$199,"="&amp;$A7,Concentrado!$B$2:$B$199, "=Campeche")</f>
        <v>4455</v>
      </c>
      <c r="K7" s="10">
        <f>SUMIFS(Concentrado!L$2:L$199,Concentrado!$A$2:$A$199,"="&amp;$A7,Concentrado!$B$2:$B$199, "=Campeche")</f>
        <v>3489</v>
      </c>
      <c r="L7" s="10">
        <f>SUMIFS(Concentrado!M$2:M$199,Concentrado!$A$2:$A$199,"="&amp;$A7,Concentrado!$B$2:$B$199, "=Campeche")</f>
        <v>3255</v>
      </c>
      <c r="M7" s="10">
        <f>SUMIFS(Concentrado!N$2:N$199,Concentrado!$A$2:$A$199,"="&amp;$A7,Concentrado!$B$2:$B$199, "=Campeche")</f>
        <v>2745</v>
      </c>
      <c r="N7" s="10">
        <f>SUMIFS(Concentrado!O$2:O$199,Concentrado!$A$2:$A$199,"="&amp;$A7,Concentrado!$B$2:$B$199, "=Campeche")</f>
        <v>2242</v>
      </c>
      <c r="O7" s="10">
        <f>SUMIFS(Concentrado!P$2:P$199,Concentrado!$A$2:$A$199,"="&amp;$A7,Concentrado!$B$2:$B$199, "=Campeche")</f>
        <v>1957</v>
      </c>
      <c r="P7" s="10">
        <f>SUMIFS(Concentrado!Q$2:Q$199,Concentrado!$A$2:$A$199,"="&amp;$A7,Concentrado!$B$2:$B$199, "=Campeche")</f>
        <v>1641</v>
      </c>
      <c r="Q7" s="10">
        <f>SUMIFS(Concentrado!R$2:R$199,Concentrado!$A$2:$A$199,"="&amp;$A7,Concentrado!$B$2:$B$199, "=Campeche")</f>
        <v>1300</v>
      </c>
      <c r="R7" s="10">
        <f>SUMIFS(Concentrado!S$2:S$199,Concentrado!$A$2:$A$199,"="&amp;$A7,Concentrado!$B$2:$B$199, "=Campeche")</f>
        <v>898</v>
      </c>
      <c r="S7" s="10">
        <f>SUMIFS(Concentrado!T$2:T$199,Concentrado!$A$2:$A$199,"="&amp;$A7,Concentrado!$B$2:$B$199, "=Campeche")</f>
        <v>576</v>
      </c>
      <c r="T7" s="10">
        <f>SUMIFS(Concentrado!U$2:U$199,Concentrado!$A$2:$A$199,"="&amp;$A7,Concentrado!$B$2:$B$199, "=Campeche")</f>
        <v>340</v>
      </c>
      <c r="U7" s="10">
        <f>SUMIFS(Concentrado!V$2:V$199,Concentrado!$A$2:$A$199,"="&amp;$A7,Concentrado!$B$2:$B$199, "=Campeche")</f>
        <v>146</v>
      </c>
      <c r="V7" s="10">
        <f>SUMIFS(Concentrado!W$2:W$199,Concentrado!$A$2:$A$199,"="&amp;$A7,Concentrado!$B$2:$B$199, "=Campeche")</f>
        <v>34</v>
      </c>
      <c r="W7" s="10">
        <f>SUMIFS(Concentrado!X$2:X$199,Concentrado!$A$2:$A$199,"="&amp;$A7,Concentrado!$B$2:$B$199, "=Campeche")</f>
        <v>39</v>
      </c>
      <c r="X7" s="10">
        <f>SUMIFS(Concentrado!Y$2:Y$199,Concentrado!$A$2:$A$199,"="&amp;$A7,Concentrado!$B$2:$B$199, "=Campeche")</f>
        <v>31</v>
      </c>
      <c r="Y7" s="10">
        <f>SUMIFS(Concentrado!Z$2:Z$199,Concentrado!$A$2:$A$199,"="&amp;$A7,Concentrado!$B$2:$B$199, "=Campeche")</f>
        <v>64271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"=Chiapas")</f>
        <v>8455</v>
      </c>
      <c r="C2" s="10">
        <f>SUMIFS(Concentrado!D$2:D$199,Concentrado!$A$2:$A$199,"="&amp;$A2,Concentrado!$B$2:$B$199, "=Chiapas")</f>
        <v>14642</v>
      </c>
      <c r="D2" s="10">
        <f>SUMIFS(Concentrado!E$2:E$199,Concentrado!$A$2:$A$199,"="&amp;$A2,Concentrado!$B$2:$B$199, "=Chiapas")</f>
        <v>9986</v>
      </c>
      <c r="E2" s="10">
        <f>SUMIFS(Concentrado!F$2:F$199,Concentrado!$A$2:$A$199,"="&amp;$A2,Concentrado!$B$2:$B$199, "=Chiapas")</f>
        <v>8294</v>
      </c>
      <c r="F2" s="10">
        <f>SUMIFS(Concentrado!G$2:G$199,Concentrado!$A$2:$A$199,"="&amp;$A2,Concentrado!$B$2:$B$199, "=Chiapas")</f>
        <v>31270</v>
      </c>
      <c r="G2" s="10">
        <f>SUMIFS(Concentrado!H$2:H$199,Concentrado!$A$2:$A$199,"="&amp;$A2,Concentrado!$B$2:$B$199, "=Chiapas")</f>
        <v>41205</v>
      </c>
      <c r="H2" s="10">
        <f>SUMIFS(Concentrado!I$2:I$199,Concentrado!$A$2:$A$199,"="&amp;$A2,Concentrado!$B$2:$B$199, "=Chiapas")</f>
        <v>30299</v>
      </c>
      <c r="I2" s="10">
        <f>SUMIFS(Concentrado!J$2:J$199,Concentrado!$A$2:$A$199,"="&amp;$A2,Concentrado!$B$2:$B$199, "=Chiapas")</f>
        <v>20862</v>
      </c>
      <c r="J2" s="10">
        <f>SUMIFS(Concentrado!K$2:K$199,Concentrado!$A$2:$A$199,"="&amp;$A2,Concentrado!$B$2:$B$199, "=Chiapas")</f>
        <v>14269</v>
      </c>
      <c r="K2" s="10">
        <f>SUMIFS(Concentrado!L$2:L$199,Concentrado!$A$2:$A$199,"="&amp;$A2,Concentrado!$B$2:$B$199, "=Chiapas")</f>
        <v>9970</v>
      </c>
      <c r="L2" s="10">
        <f>SUMIFS(Concentrado!M$2:M$199,Concentrado!$A$2:$A$199,"="&amp;$A2,Concentrado!$B$2:$B$199, "=Chiapas")</f>
        <v>8116</v>
      </c>
      <c r="M2" s="10">
        <f>SUMIFS(Concentrado!N$2:N$199,Concentrado!$A$2:$A$199,"="&amp;$A2,Concentrado!$B$2:$B$199, "=Chiapas")</f>
        <v>7894</v>
      </c>
      <c r="N2" s="10">
        <f>SUMIFS(Concentrado!O$2:O$199,Concentrado!$A$2:$A$199,"="&amp;$A2,Concentrado!$B$2:$B$199, "=Chiapas")</f>
        <v>6774</v>
      </c>
      <c r="O2" s="10">
        <f>SUMIFS(Concentrado!P$2:P$199,Concentrado!$A$2:$A$199,"="&amp;$A2,Concentrado!$B$2:$B$199, "=Chiapas")</f>
        <v>5725</v>
      </c>
      <c r="P2" s="10">
        <f>SUMIFS(Concentrado!Q$2:Q$199,Concentrado!$A$2:$A$199,"="&amp;$A2,Concentrado!$B$2:$B$199, "=Chiapas")</f>
        <v>5000</v>
      </c>
      <c r="Q2" s="10">
        <f>SUMIFS(Concentrado!R$2:R$199,Concentrado!$A$2:$A$199,"="&amp;$A2,Concentrado!$B$2:$B$199, "=Chiapas")</f>
        <v>4027</v>
      </c>
      <c r="R2" s="10">
        <f>SUMIFS(Concentrado!S$2:S$199,Concentrado!$A$2:$A$199,"="&amp;$A2,Concentrado!$B$2:$B$199, "=Chiapas")</f>
        <v>3459</v>
      </c>
      <c r="S2" s="10">
        <f>SUMIFS(Concentrado!T$2:T$199,Concentrado!$A$2:$A$199,"="&amp;$A2,Concentrado!$B$2:$B$199, "=Chiapas")</f>
        <v>1970</v>
      </c>
      <c r="T2" s="10">
        <f>SUMIFS(Concentrado!U$2:U$199,Concentrado!$A$2:$A$199,"="&amp;$A2,Concentrado!$B$2:$B$199, "=Chiapas")</f>
        <v>1456</v>
      </c>
      <c r="U2" s="10">
        <f>SUMIFS(Concentrado!V$2:V$199,Concentrado!$A$2:$A$199,"="&amp;$A2,Concentrado!$B$2:$B$199, "=Chiapas")</f>
        <v>531</v>
      </c>
      <c r="V2" s="10">
        <f>SUMIFS(Concentrado!W$2:W$199,Concentrado!$A$2:$A$199,"="&amp;$A2,Concentrado!$B$2:$B$199, "=Chiapas")</f>
        <v>228</v>
      </c>
      <c r="W2" s="10">
        <f>SUMIFS(Concentrado!X$2:X$199,Concentrado!$A$2:$A$199,"="&amp;$A2,Concentrado!$B$2:$B$199, "=Chiapas")</f>
        <v>89</v>
      </c>
      <c r="X2" s="10">
        <f>SUMIFS(Concentrado!Y$2:Y$199,Concentrado!$A$2:$A$199,"="&amp;$A2,Concentrado!$B$2:$B$199, "=Chiapas")</f>
        <v>252</v>
      </c>
      <c r="Y2" s="10">
        <f>SUMIFS(Concentrado!Z$2:Z$199,Concentrado!$A$2:$A$199,"="&amp;$A2,Concentrado!$B$2:$B$199, "=Chiapas")</f>
        <v>234773</v>
      </c>
    </row>
    <row r="3" spans="1:25" x14ac:dyDescent="0.25">
      <c r="A3" s="7">
        <v>2018</v>
      </c>
      <c r="B3" s="10">
        <f>SUMIFS(Concentrado!C$2:C$199,Concentrado!$A$2:$A$199,"="&amp;$A3,Concentrado!$B$2:$B$199, "=Chiapas")</f>
        <v>6514</v>
      </c>
      <c r="C3" s="10">
        <f>SUMIFS(Concentrado!D$2:D$199,Concentrado!$A$2:$A$199,"="&amp;$A3,Concentrado!$B$2:$B$199, "=Chiapas")</f>
        <v>11594</v>
      </c>
      <c r="D3" s="10">
        <f>SUMIFS(Concentrado!E$2:E$199,Concentrado!$A$2:$A$199,"="&amp;$A3,Concentrado!$B$2:$B$199, "=Chiapas")</f>
        <v>9181</v>
      </c>
      <c r="E3" s="10">
        <f>SUMIFS(Concentrado!F$2:F$199,Concentrado!$A$2:$A$199,"="&amp;$A3,Concentrado!$B$2:$B$199, "=Chiapas")</f>
        <v>7279</v>
      </c>
      <c r="F3" s="10">
        <f>SUMIFS(Concentrado!G$2:G$199,Concentrado!$A$2:$A$199,"="&amp;$A3,Concentrado!$B$2:$B$199, "=Chiapas")</f>
        <v>24192</v>
      </c>
      <c r="G3" s="10">
        <f>SUMIFS(Concentrado!H$2:H$199,Concentrado!$A$2:$A$199,"="&amp;$A3,Concentrado!$B$2:$B$199, "=Chiapas")</f>
        <v>29968</v>
      </c>
      <c r="H3" s="10">
        <f>SUMIFS(Concentrado!I$2:I$199,Concentrado!$A$2:$A$199,"="&amp;$A3,Concentrado!$B$2:$B$199, "=Chiapas")</f>
        <v>23200</v>
      </c>
      <c r="I3" s="10">
        <f>SUMIFS(Concentrado!J$2:J$199,Concentrado!$A$2:$A$199,"="&amp;$A3,Concentrado!$B$2:$B$199, "=Chiapas")</f>
        <v>16436</v>
      </c>
      <c r="J3" s="10">
        <f>SUMIFS(Concentrado!K$2:K$199,Concentrado!$A$2:$A$199,"="&amp;$A3,Concentrado!$B$2:$B$199, "=Chiapas")</f>
        <v>12125</v>
      </c>
      <c r="K3" s="10">
        <f>SUMIFS(Concentrado!L$2:L$199,Concentrado!$A$2:$A$199,"="&amp;$A3,Concentrado!$B$2:$B$199, "=Chiapas")</f>
        <v>8921</v>
      </c>
      <c r="L3" s="10">
        <f>SUMIFS(Concentrado!M$2:M$199,Concentrado!$A$2:$A$199,"="&amp;$A3,Concentrado!$B$2:$B$199, "=Chiapas")</f>
        <v>7577</v>
      </c>
      <c r="M3" s="10">
        <f>SUMIFS(Concentrado!N$2:N$199,Concentrado!$A$2:$A$199,"="&amp;$A3,Concentrado!$B$2:$B$199, "=Chiapas")</f>
        <v>6726</v>
      </c>
      <c r="N3" s="10">
        <f>SUMIFS(Concentrado!O$2:O$199,Concentrado!$A$2:$A$199,"="&amp;$A3,Concentrado!$B$2:$B$199, "=Chiapas")</f>
        <v>6381</v>
      </c>
      <c r="O3" s="10">
        <f>SUMIFS(Concentrado!P$2:P$199,Concentrado!$A$2:$A$199,"="&amp;$A3,Concentrado!$B$2:$B$199, "=Chiapas")</f>
        <v>5392</v>
      </c>
      <c r="P3" s="10">
        <f>SUMIFS(Concentrado!Q$2:Q$199,Concentrado!$A$2:$A$199,"="&amp;$A3,Concentrado!$B$2:$B$199, "=Chiapas")</f>
        <v>4523</v>
      </c>
      <c r="Q3" s="10">
        <f>SUMIFS(Concentrado!R$2:R$199,Concentrado!$A$2:$A$199,"="&amp;$A3,Concentrado!$B$2:$B$199, "=Chiapas")</f>
        <v>4024</v>
      </c>
      <c r="R3" s="10">
        <f>SUMIFS(Concentrado!S$2:S$199,Concentrado!$A$2:$A$199,"="&amp;$A3,Concentrado!$B$2:$B$199, "=Chiapas")</f>
        <v>3564</v>
      </c>
      <c r="S3" s="10">
        <f>SUMIFS(Concentrado!T$2:T$199,Concentrado!$A$2:$A$199,"="&amp;$A3,Concentrado!$B$2:$B$199, "=Chiapas")</f>
        <v>1977</v>
      </c>
      <c r="T3" s="10">
        <f>SUMIFS(Concentrado!U$2:U$199,Concentrado!$A$2:$A$199,"="&amp;$A3,Concentrado!$B$2:$B$199, "=Chiapas")</f>
        <v>1249</v>
      </c>
      <c r="U3" s="10">
        <f>SUMIFS(Concentrado!V$2:V$199,Concentrado!$A$2:$A$199,"="&amp;$A3,Concentrado!$B$2:$B$199, "=Chiapas")</f>
        <v>499</v>
      </c>
      <c r="V3" s="10">
        <f>SUMIFS(Concentrado!W$2:W$199,Concentrado!$A$2:$A$199,"="&amp;$A3,Concentrado!$B$2:$B$199, "=Chiapas")</f>
        <v>199</v>
      </c>
      <c r="W3" s="10">
        <f>SUMIFS(Concentrado!X$2:X$199,Concentrado!$A$2:$A$199,"="&amp;$A3,Concentrado!$B$2:$B$199, "=Chiapas")</f>
        <v>164</v>
      </c>
      <c r="X3" s="10">
        <f>SUMIFS(Concentrado!Y$2:Y$199,Concentrado!$A$2:$A$199,"="&amp;$A3,Concentrado!$B$2:$B$199, "=Chiapas")</f>
        <v>241</v>
      </c>
      <c r="Y3" s="10">
        <f>SUMIFS(Concentrado!Z$2:Z$199,Concentrado!$A$2:$A$199,"="&amp;$A3,Concentrado!$B$2:$B$199, "=Chiapas")</f>
        <v>191926</v>
      </c>
    </row>
    <row r="4" spans="1:25" x14ac:dyDescent="0.25">
      <c r="A4" s="7">
        <v>2019</v>
      </c>
      <c r="B4" s="10">
        <f>SUMIFS(Concentrado!C$2:C$199,Concentrado!$A$2:$A$199,"="&amp;$A4,Concentrado!$B$2:$B$199, "=Chiapas")</f>
        <v>11155</v>
      </c>
      <c r="C4" s="10">
        <f>SUMIFS(Concentrado!D$2:D$199,Concentrado!$A$2:$A$199,"="&amp;$A4,Concentrado!$B$2:$B$199, "=Chiapas")</f>
        <v>19412</v>
      </c>
      <c r="D4" s="10">
        <f>SUMIFS(Concentrado!E$2:E$199,Concentrado!$A$2:$A$199,"="&amp;$A4,Concentrado!$B$2:$B$199, "=Chiapas")</f>
        <v>14977</v>
      </c>
      <c r="E4" s="10">
        <f>SUMIFS(Concentrado!F$2:F$199,Concentrado!$A$2:$A$199,"="&amp;$A4,Concentrado!$B$2:$B$199, "=Chiapas")</f>
        <v>11900</v>
      </c>
      <c r="F4" s="10">
        <f>SUMIFS(Concentrado!G$2:G$199,Concentrado!$A$2:$A$199,"="&amp;$A4,Concentrado!$B$2:$B$199, "=Chiapas")</f>
        <v>31058</v>
      </c>
      <c r="G4" s="10">
        <f>SUMIFS(Concentrado!H$2:H$199,Concentrado!$A$2:$A$199,"="&amp;$A4,Concentrado!$B$2:$B$199, "=Chiapas")</f>
        <v>37238</v>
      </c>
      <c r="H4" s="10">
        <f>SUMIFS(Concentrado!I$2:I$199,Concentrado!$A$2:$A$199,"="&amp;$A4,Concentrado!$B$2:$B$199, "=Chiapas")</f>
        <v>31067</v>
      </c>
      <c r="I4" s="10">
        <f>SUMIFS(Concentrado!J$2:J$199,Concentrado!$A$2:$A$199,"="&amp;$A4,Concentrado!$B$2:$B$199, "=Chiapas")</f>
        <v>22265</v>
      </c>
      <c r="J4" s="10">
        <f>SUMIFS(Concentrado!K$2:K$199,Concentrado!$A$2:$A$199,"="&amp;$A4,Concentrado!$B$2:$B$199, "=Chiapas")</f>
        <v>16828</v>
      </c>
      <c r="K4" s="10">
        <f>SUMIFS(Concentrado!L$2:L$199,Concentrado!$A$2:$A$199,"="&amp;$A4,Concentrado!$B$2:$B$199, "=Chiapas")</f>
        <v>12265</v>
      </c>
      <c r="L4" s="10">
        <f>SUMIFS(Concentrado!M$2:M$199,Concentrado!$A$2:$A$199,"="&amp;$A4,Concentrado!$B$2:$B$199, "=Chiapas")</f>
        <v>10506</v>
      </c>
      <c r="M4" s="10">
        <f>SUMIFS(Concentrado!N$2:N$199,Concentrado!$A$2:$A$199,"="&amp;$A4,Concentrado!$B$2:$B$199, "=Chiapas")</f>
        <v>9221</v>
      </c>
      <c r="N4" s="10">
        <f>SUMIFS(Concentrado!O$2:O$199,Concentrado!$A$2:$A$199,"="&amp;$A4,Concentrado!$B$2:$B$199, "=Chiapas")</f>
        <v>8652</v>
      </c>
      <c r="O4" s="10">
        <f>SUMIFS(Concentrado!P$2:P$199,Concentrado!$A$2:$A$199,"="&amp;$A4,Concentrado!$B$2:$B$199, "=Chiapas")</f>
        <v>7474</v>
      </c>
      <c r="P4" s="10">
        <f>SUMIFS(Concentrado!Q$2:Q$199,Concentrado!$A$2:$A$199,"="&amp;$A4,Concentrado!$B$2:$B$199, "=Chiapas")</f>
        <v>6453</v>
      </c>
      <c r="Q4" s="10">
        <f>SUMIFS(Concentrado!R$2:R$199,Concentrado!$A$2:$A$199,"="&amp;$A4,Concentrado!$B$2:$B$199, "=Chiapas")</f>
        <v>5325</v>
      </c>
      <c r="R4" s="10">
        <f>SUMIFS(Concentrado!S$2:S$199,Concentrado!$A$2:$A$199,"="&amp;$A4,Concentrado!$B$2:$B$199, "=Chiapas")</f>
        <v>4642</v>
      </c>
      <c r="S4" s="10">
        <f>SUMIFS(Concentrado!T$2:T$199,Concentrado!$A$2:$A$199,"="&amp;$A4,Concentrado!$B$2:$B$199, "=Chiapas")</f>
        <v>2931</v>
      </c>
      <c r="T4" s="10">
        <f>SUMIFS(Concentrado!U$2:U$199,Concentrado!$A$2:$A$199,"="&amp;$A4,Concentrado!$B$2:$B$199, "=Chiapas")</f>
        <v>1691</v>
      </c>
      <c r="U4" s="10">
        <f>SUMIFS(Concentrado!V$2:V$199,Concentrado!$A$2:$A$199,"="&amp;$A4,Concentrado!$B$2:$B$199, "=Chiapas")</f>
        <v>573</v>
      </c>
      <c r="V4" s="10">
        <f>SUMIFS(Concentrado!W$2:W$199,Concentrado!$A$2:$A$199,"="&amp;$A4,Concentrado!$B$2:$B$199, "=Chiapas")</f>
        <v>222</v>
      </c>
      <c r="W4" s="10">
        <f>SUMIFS(Concentrado!X$2:X$199,Concentrado!$A$2:$A$199,"="&amp;$A4,Concentrado!$B$2:$B$199, "=Chiapas")</f>
        <v>385</v>
      </c>
      <c r="X4" s="10">
        <f>SUMIFS(Concentrado!Y$2:Y$199,Concentrado!$A$2:$A$199,"="&amp;$A4,Concentrado!$B$2:$B$199, "=Chiapas")</f>
        <v>231</v>
      </c>
      <c r="Y4" s="10">
        <f>SUMIFS(Concentrado!Z$2:Z$199,Concentrado!$A$2:$A$199,"="&amp;$A4,Concentrado!$B$2:$B$199, "=Chiapas")</f>
        <v>266471</v>
      </c>
    </row>
    <row r="5" spans="1:25" x14ac:dyDescent="0.25">
      <c r="A5" s="7">
        <v>2020</v>
      </c>
      <c r="B5" s="10">
        <f>SUMIFS(Concentrado!C$2:C$199,Concentrado!$A$2:$A$199,"="&amp;$A5,Concentrado!$B$2:$B$199, "=Chiapas")</f>
        <v>5035</v>
      </c>
      <c r="C5" s="10">
        <f>SUMIFS(Concentrado!D$2:D$199,Concentrado!$A$2:$A$199,"="&amp;$A5,Concentrado!$B$2:$B$199, "=Chiapas")</f>
        <v>6859</v>
      </c>
      <c r="D5" s="10">
        <f>SUMIFS(Concentrado!E$2:E$199,Concentrado!$A$2:$A$199,"="&amp;$A5,Concentrado!$B$2:$B$199, "=Chiapas")</f>
        <v>4991</v>
      </c>
      <c r="E5" s="10">
        <f>SUMIFS(Concentrado!F$2:F$199,Concentrado!$A$2:$A$199,"="&amp;$A5,Concentrado!$B$2:$B$199, "=Chiapas")</f>
        <v>4947</v>
      </c>
      <c r="F5" s="10">
        <f>SUMIFS(Concentrado!G$2:G$199,Concentrado!$A$2:$A$199,"="&amp;$A5,Concentrado!$B$2:$B$199, "=Chiapas")</f>
        <v>19491</v>
      </c>
      <c r="G5" s="10">
        <f>SUMIFS(Concentrado!H$2:H$199,Concentrado!$A$2:$A$199,"="&amp;$A5,Concentrado!$B$2:$B$199, "=Chiapas")</f>
        <v>26652</v>
      </c>
      <c r="H5" s="10">
        <f>SUMIFS(Concentrado!I$2:I$199,Concentrado!$A$2:$A$199,"="&amp;$A5,Concentrado!$B$2:$B$199, "=Chiapas")</f>
        <v>21626</v>
      </c>
      <c r="I5" s="10">
        <f>SUMIFS(Concentrado!J$2:J$199,Concentrado!$A$2:$A$199,"="&amp;$A5,Concentrado!$B$2:$B$199, "=Chiapas")</f>
        <v>14975</v>
      </c>
      <c r="J5" s="10">
        <f>SUMIFS(Concentrado!K$2:K$199,Concentrado!$A$2:$A$199,"="&amp;$A5,Concentrado!$B$2:$B$199, "=Chiapas")</f>
        <v>10689</v>
      </c>
      <c r="K5" s="10">
        <f>SUMIFS(Concentrado!L$2:L$199,Concentrado!$A$2:$A$199,"="&amp;$A5,Concentrado!$B$2:$B$199, "=Chiapas")</f>
        <v>7212</v>
      </c>
      <c r="L5" s="10">
        <f>SUMIFS(Concentrado!M$2:M$199,Concentrado!$A$2:$A$199,"="&amp;$A5,Concentrado!$B$2:$B$199, "=Chiapas")</f>
        <v>5888</v>
      </c>
      <c r="M5" s="10">
        <f>SUMIFS(Concentrado!N$2:N$199,Concentrado!$A$2:$A$199,"="&amp;$A5,Concentrado!$B$2:$B$199, "=Chiapas")</f>
        <v>5323</v>
      </c>
      <c r="N5" s="10">
        <f>SUMIFS(Concentrado!O$2:O$199,Concentrado!$A$2:$A$199,"="&amp;$A5,Concentrado!$B$2:$B$199, "=Chiapas")</f>
        <v>4793</v>
      </c>
      <c r="O5" s="10">
        <f>SUMIFS(Concentrado!P$2:P$199,Concentrado!$A$2:$A$199,"="&amp;$A5,Concentrado!$B$2:$B$199, "=Chiapas")</f>
        <v>4198</v>
      </c>
      <c r="P5" s="10">
        <f>SUMIFS(Concentrado!Q$2:Q$199,Concentrado!$A$2:$A$199,"="&amp;$A5,Concentrado!$B$2:$B$199, "=Chiapas")</f>
        <v>3428</v>
      </c>
      <c r="Q5" s="10">
        <f>SUMIFS(Concentrado!R$2:R$199,Concentrado!$A$2:$A$199,"="&amp;$A5,Concentrado!$B$2:$B$199, "=Chiapas")</f>
        <v>2750</v>
      </c>
      <c r="R5" s="10">
        <f>SUMIFS(Concentrado!S$2:S$199,Concentrado!$A$2:$A$199,"="&amp;$A5,Concentrado!$B$2:$B$199, "=Chiapas")</f>
        <v>2179</v>
      </c>
      <c r="S5" s="10">
        <f>SUMIFS(Concentrado!T$2:T$199,Concentrado!$A$2:$A$199,"="&amp;$A5,Concentrado!$B$2:$B$199, "=Chiapas")</f>
        <v>1469</v>
      </c>
      <c r="T5" s="10">
        <f>SUMIFS(Concentrado!U$2:U$199,Concentrado!$A$2:$A$199,"="&amp;$A5,Concentrado!$B$2:$B$199, "=Chiapas")</f>
        <v>828</v>
      </c>
      <c r="U5" s="10">
        <f>SUMIFS(Concentrado!V$2:V$199,Concentrado!$A$2:$A$199,"="&amp;$A5,Concentrado!$B$2:$B$199, "=Chiapas")</f>
        <v>337</v>
      </c>
      <c r="V5" s="10">
        <f>SUMIFS(Concentrado!W$2:W$199,Concentrado!$A$2:$A$199,"="&amp;$A5,Concentrado!$B$2:$B$199, "=Chiapas")</f>
        <v>82</v>
      </c>
      <c r="W5" s="10">
        <f>SUMIFS(Concentrado!X$2:X$199,Concentrado!$A$2:$A$199,"="&amp;$A5,Concentrado!$B$2:$B$199, "=Chiapas")</f>
        <v>137</v>
      </c>
      <c r="X5" s="10">
        <f>SUMIFS(Concentrado!Y$2:Y$199,Concentrado!$A$2:$A$199,"="&amp;$A5,Concentrado!$B$2:$B$199, "=Chiapas")</f>
        <v>817</v>
      </c>
      <c r="Y5" s="10">
        <f>SUMIFS(Concentrado!Z$2:Z$199,Concentrado!$A$2:$A$199,"="&amp;$A5,Concentrado!$B$2:$B$199, "=Chiapas")</f>
        <v>154706</v>
      </c>
    </row>
    <row r="6" spans="1:25" x14ac:dyDescent="0.25">
      <c r="A6" s="7">
        <v>2021</v>
      </c>
      <c r="B6" s="10">
        <f>SUMIFS(Concentrado!C$2:C$199,Concentrado!$A$2:$A$199,"="&amp;$A6,Concentrado!$B$2:$B$199, "=Chiapas")</f>
        <v>8021</v>
      </c>
      <c r="C6" s="10">
        <f>SUMIFS(Concentrado!D$2:D$199,Concentrado!$A$2:$A$199,"="&amp;$A6,Concentrado!$B$2:$B$199, "=Chiapas")</f>
        <v>10356</v>
      </c>
      <c r="D6" s="10">
        <f>SUMIFS(Concentrado!E$2:E$199,Concentrado!$A$2:$A$199,"="&amp;$A6,Concentrado!$B$2:$B$199, "=Chiapas")</f>
        <v>6372</v>
      </c>
      <c r="E6" s="10">
        <f>SUMIFS(Concentrado!F$2:F$199,Concentrado!$A$2:$A$199,"="&amp;$A6,Concentrado!$B$2:$B$199, "=Chiapas")</f>
        <v>6839</v>
      </c>
      <c r="F6" s="10">
        <f>SUMIFS(Concentrado!G$2:G$199,Concentrado!$A$2:$A$199,"="&amp;$A6,Concentrado!$B$2:$B$199, "=Chiapas")</f>
        <v>27212</v>
      </c>
      <c r="G6" s="10">
        <f>SUMIFS(Concentrado!H$2:H$199,Concentrado!$A$2:$A$199,"="&amp;$A6,Concentrado!$B$2:$B$199, "=Chiapas")</f>
        <v>34241</v>
      </c>
      <c r="H6" s="10">
        <f>SUMIFS(Concentrado!I$2:I$199,Concentrado!$A$2:$A$199,"="&amp;$A6,Concentrado!$B$2:$B$199, "=Chiapas")</f>
        <v>29243</v>
      </c>
      <c r="I6" s="10">
        <f>SUMIFS(Concentrado!J$2:J$199,Concentrado!$A$2:$A$199,"="&amp;$A6,Concentrado!$B$2:$B$199, "=Chiapas")</f>
        <v>20972</v>
      </c>
      <c r="J6" s="10">
        <f>SUMIFS(Concentrado!K$2:K$199,Concentrado!$A$2:$A$199,"="&amp;$A6,Concentrado!$B$2:$B$199, "=Chiapas")</f>
        <v>14945</v>
      </c>
      <c r="K6" s="10">
        <f>SUMIFS(Concentrado!L$2:L$199,Concentrado!$A$2:$A$199,"="&amp;$A6,Concentrado!$B$2:$B$199, "=Chiapas")</f>
        <v>11030</v>
      </c>
      <c r="L6" s="10">
        <f>SUMIFS(Concentrado!M$2:M$199,Concentrado!$A$2:$A$199,"="&amp;$A6,Concentrado!$B$2:$B$199, "=Chiapas")</f>
        <v>9025</v>
      </c>
      <c r="M6" s="10">
        <f>SUMIFS(Concentrado!N$2:N$199,Concentrado!$A$2:$A$199,"="&amp;$A6,Concentrado!$B$2:$B$199, "=Chiapas")</f>
        <v>7965</v>
      </c>
      <c r="N6" s="10">
        <f>SUMIFS(Concentrado!O$2:O$199,Concentrado!$A$2:$A$199,"="&amp;$A6,Concentrado!$B$2:$B$199, "=Chiapas")</f>
        <v>7290</v>
      </c>
      <c r="O6" s="10">
        <f>SUMIFS(Concentrado!P$2:P$199,Concentrado!$A$2:$A$199,"="&amp;$A6,Concentrado!$B$2:$B$199, "=Chiapas")</f>
        <v>6317</v>
      </c>
      <c r="P6" s="10">
        <f>SUMIFS(Concentrado!Q$2:Q$199,Concentrado!$A$2:$A$199,"="&amp;$A6,Concentrado!$B$2:$B$199, "=Chiapas")</f>
        <v>5261</v>
      </c>
      <c r="Q6" s="10">
        <f>SUMIFS(Concentrado!R$2:R$199,Concentrado!$A$2:$A$199,"="&amp;$A6,Concentrado!$B$2:$B$199, "=Chiapas")</f>
        <v>3704</v>
      </c>
      <c r="R6" s="10">
        <f>SUMIFS(Concentrado!S$2:S$199,Concentrado!$A$2:$A$199,"="&amp;$A6,Concentrado!$B$2:$B$199, "=Chiapas")</f>
        <v>3067</v>
      </c>
      <c r="S6" s="10">
        <f>SUMIFS(Concentrado!T$2:T$199,Concentrado!$A$2:$A$199,"="&amp;$A6,Concentrado!$B$2:$B$199, "=Chiapas")</f>
        <v>1934</v>
      </c>
      <c r="T6" s="10">
        <f>SUMIFS(Concentrado!U$2:U$199,Concentrado!$A$2:$A$199,"="&amp;$A6,Concentrado!$B$2:$B$199, "=Chiapas")</f>
        <v>1019</v>
      </c>
      <c r="U6" s="10">
        <f>SUMIFS(Concentrado!V$2:V$199,Concentrado!$A$2:$A$199,"="&amp;$A6,Concentrado!$B$2:$B$199, "=Chiapas")</f>
        <v>356</v>
      </c>
      <c r="V6" s="10">
        <f>SUMIFS(Concentrado!W$2:W$199,Concentrado!$A$2:$A$199,"="&amp;$A6,Concentrado!$B$2:$B$199, "=Chiapas")</f>
        <v>143</v>
      </c>
      <c r="W6" s="10">
        <f>SUMIFS(Concentrado!X$2:X$199,Concentrado!$A$2:$A$199,"="&amp;$A6,Concentrado!$B$2:$B$199, "=Chiapas")</f>
        <v>117</v>
      </c>
      <c r="X6" s="10">
        <f>SUMIFS(Concentrado!Y$2:Y$199,Concentrado!$A$2:$A$199,"="&amp;$A6,Concentrado!$B$2:$B$199, "=Chiapas")</f>
        <v>490</v>
      </c>
      <c r="Y6" s="10">
        <f>SUMIFS(Concentrado!Z$2:Z$199,Concentrado!$A$2:$A$199,"="&amp;$A6,Concentrado!$B$2:$B$199, "=Chiapas")</f>
        <v>215919</v>
      </c>
    </row>
    <row r="7" spans="1:25" x14ac:dyDescent="0.25">
      <c r="A7" s="7">
        <v>2022</v>
      </c>
      <c r="B7" s="10">
        <f>SUMIFS(Concentrado!C$2:C$199,Concentrado!$A$2:$A$199,"="&amp;$A7,Concentrado!$B$2:$B$199, "=Chiapas")</f>
        <v>13745</v>
      </c>
      <c r="C7" s="10">
        <f>SUMIFS(Concentrado!D$2:D$199,Concentrado!$A$2:$A$199,"="&amp;$A7,Concentrado!$B$2:$B$199, "=Chiapas")</f>
        <v>20307</v>
      </c>
      <c r="D7" s="10">
        <f>SUMIFS(Concentrado!E$2:E$199,Concentrado!$A$2:$A$199,"="&amp;$A7,Concentrado!$B$2:$B$199, "=Chiapas")</f>
        <v>13677</v>
      </c>
      <c r="E7" s="10">
        <f>SUMIFS(Concentrado!F$2:F$199,Concentrado!$A$2:$A$199,"="&amp;$A7,Concentrado!$B$2:$B$199, "=Chiapas")</f>
        <v>12985</v>
      </c>
      <c r="F7" s="10">
        <f>SUMIFS(Concentrado!G$2:G$199,Concentrado!$A$2:$A$199,"="&amp;$A7,Concentrado!$B$2:$B$199, "=Chiapas")</f>
        <v>38901</v>
      </c>
      <c r="G7" s="10">
        <f>SUMIFS(Concentrado!H$2:H$199,Concentrado!$A$2:$A$199,"="&amp;$A7,Concentrado!$B$2:$B$199, "=Chiapas")</f>
        <v>46924</v>
      </c>
      <c r="H7" s="10">
        <f>SUMIFS(Concentrado!I$2:I$199,Concentrado!$A$2:$A$199,"="&amp;$A7,Concentrado!$B$2:$B$199, "=Chiapas")</f>
        <v>39767</v>
      </c>
      <c r="I7" s="10">
        <f>SUMIFS(Concentrado!J$2:J$199,Concentrado!$A$2:$A$199,"="&amp;$A7,Concentrado!$B$2:$B$199, "=Chiapas")</f>
        <v>30359</v>
      </c>
      <c r="J7" s="10">
        <f>SUMIFS(Concentrado!K$2:K$199,Concentrado!$A$2:$A$199,"="&amp;$A7,Concentrado!$B$2:$B$199, "=Chiapas")</f>
        <v>22735</v>
      </c>
      <c r="K7" s="10">
        <f>SUMIFS(Concentrado!L$2:L$199,Concentrado!$A$2:$A$199,"="&amp;$A7,Concentrado!$B$2:$B$199, "=Chiapas")</f>
        <v>17320</v>
      </c>
      <c r="L7" s="10">
        <f>SUMIFS(Concentrado!M$2:M$199,Concentrado!$A$2:$A$199,"="&amp;$A7,Concentrado!$B$2:$B$199, "=Chiapas")</f>
        <v>14838</v>
      </c>
      <c r="M7" s="10">
        <f>SUMIFS(Concentrado!N$2:N$199,Concentrado!$A$2:$A$199,"="&amp;$A7,Concentrado!$B$2:$B$199, "=Chiapas")</f>
        <v>12944</v>
      </c>
      <c r="N7" s="10">
        <f>SUMIFS(Concentrado!O$2:O$199,Concentrado!$A$2:$A$199,"="&amp;$A7,Concentrado!$B$2:$B$199, "=Chiapas")</f>
        <v>11671</v>
      </c>
      <c r="O7" s="10">
        <f>SUMIFS(Concentrado!P$2:P$199,Concentrado!$A$2:$A$199,"="&amp;$A7,Concentrado!$B$2:$B$199, "=Chiapas")</f>
        <v>10251</v>
      </c>
      <c r="P7" s="10">
        <f>SUMIFS(Concentrado!Q$2:Q$199,Concentrado!$A$2:$A$199,"="&amp;$A7,Concentrado!$B$2:$B$199, "=Chiapas")</f>
        <v>8758</v>
      </c>
      <c r="Q7" s="10">
        <f>SUMIFS(Concentrado!R$2:R$199,Concentrado!$A$2:$A$199,"="&amp;$A7,Concentrado!$B$2:$B$199, "=Chiapas")</f>
        <v>6522</v>
      </c>
      <c r="R7" s="10">
        <f>SUMIFS(Concentrado!S$2:S$199,Concentrado!$A$2:$A$199,"="&amp;$A7,Concentrado!$B$2:$B$199, "=Chiapas")</f>
        <v>5229</v>
      </c>
      <c r="S7" s="10">
        <f>SUMIFS(Concentrado!T$2:T$199,Concentrado!$A$2:$A$199,"="&amp;$A7,Concentrado!$B$2:$B$199, "=Chiapas")</f>
        <v>3529</v>
      </c>
      <c r="T7" s="10">
        <f>SUMIFS(Concentrado!U$2:U$199,Concentrado!$A$2:$A$199,"="&amp;$A7,Concentrado!$B$2:$B$199, "=Chiapas")</f>
        <v>1739</v>
      </c>
      <c r="U7" s="10">
        <f>SUMIFS(Concentrado!V$2:V$199,Concentrado!$A$2:$A$199,"="&amp;$A7,Concentrado!$B$2:$B$199, "=Chiapas")</f>
        <v>630</v>
      </c>
      <c r="V7" s="10">
        <f>SUMIFS(Concentrado!W$2:W$199,Concentrado!$A$2:$A$199,"="&amp;$A7,Concentrado!$B$2:$B$199, "=Chiapas")</f>
        <v>172</v>
      </c>
      <c r="W7" s="10">
        <f>SUMIFS(Concentrado!X$2:X$199,Concentrado!$A$2:$A$199,"="&amp;$A7,Concentrado!$B$2:$B$199, "=Chiapas")</f>
        <v>147</v>
      </c>
      <c r="X7" s="10">
        <f>SUMIFS(Concentrado!Y$2:Y$199,Concentrado!$A$2:$A$199,"="&amp;$A7,Concentrado!$B$2:$B$199, "=Chiapas")</f>
        <v>643</v>
      </c>
      <c r="Y7" s="10">
        <f>SUMIFS(Concentrado!Z$2:Z$199,Concentrado!$A$2:$A$199,"="&amp;$A7,Concentrado!$B$2:$B$199, "=Chiapas")</f>
        <v>333793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"=Chihuahua")</f>
        <v>8523</v>
      </c>
      <c r="C2" s="10">
        <f>SUMIFS(Concentrado!D$2:D$199,Concentrado!$A$2:$A$199,"="&amp;$A2,Concentrado!$B$2:$B$199, "=Chihuahua")</f>
        <v>19737</v>
      </c>
      <c r="D2" s="10">
        <f>SUMIFS(Concentrado!E$2:E$199,Concentrado!$A$2:$A$199,"="&amp;$A2,Concentrado!$B$2:$B$199, "=Chihuahua")</f>
        <v>11722</v>
      </c>
      <c r="E2" s="10">
        <f>SUMIFS(Concentrado!F$2:F$199,Concentrado!$A$2:$A$199,"="&amp;$A2,Concentrado!$B$2:$B$199, "=Chihuahua")</f>
        <v>8976</v>
      </c>
      <c r="F2" s="10">
        <f>SUMIFS(Concentrado!G$2:G$199,Concentrado!$A$2:$A$199,"="&amp;$A2,Concentrado!$B$2:$B$199, "=Chihuahua")</f>
        <v>23943</v>
      </c>
      <c r="G2" s="10">
        <f>SUMIFS(Concentrado!H$2:H$199,Concentrado!$A$2:$A$199,"="&amp;$A2,Concentrado!$B$2:$B$199, "=Chihuahua")</f>
        <v>22759</v>
      </c>
      <c r="H2" s="10">
        <f>SUMIFS(Concentrado!I$2:I$199,Concentrado!$A$2:$A$199,"="&amp;$A2,Concentrado!$B$2:$B$199, "=Chihuahua")</f>
        <v>15874</v>
      </c>
      <c r="I2" s="10">
        <f>SUMIFS(Concentrado!J$2:J$199,Concentrado!$A$2:$A$199,"="&amp;$A2,Concentrado!$B$2:$B$199, "=Chihuahua")</f>
        <v>10250</v>
      </c>
      <c r="J2" s="10">
        <f>SUMIFS(Concentrado!K$2:K$199,Concentrado!$A$2:$A$199,"="&amp;$A2,Concentrado!$B$2:$B$199, "=Chihuahua")</f>
        <v>7861</v>
      </c>
      <c r="K2" s="10">
        <f>SUMIFS(Concentrado!L$2:L$199,Concentrado!$A$2:$A$199,"="&amp;$A2,Concentrado!$B$2:$B$199, "=Chihuahua")</f>
        <v>7121</v>
      </c>
      <c r="L2" s="10">
        <f>SUMIFS(Concentrado!M$2:M$199,Concentrado!$A$2:$A$199,"="&amp;$A2,Concentrado!$B$2:$B$199, "=Chihuahua")</f>
        <v>6236</v>
      </c>
      <c r="M2" s="10">
        <f>SUMIFS(Concentrado!N$2:N$199,Concentrado!$A$2:$A$199,"="&amp;$A2,Concentrado!$B$2:$B$199, "=Chihuahua")</f>
        <v>5791</v>
      </c>
      <c r="N2" s="10">
        <f>SUMIFS(Concentrado!O$2:O$199,Concentrado!$A$2:$A$199,"="&amp;$A2,Concentrado!$B$2:$B$199, "=Chihuahua")</f>
        <v>4690</v>
      </c>
      <c r="O2" s="10">
        <f>SUMIFS(Concentrado!P$2:P$199,Concentrado!$A$2:$A$199,"="&amp;$A2,Concentrado!$B$2:$B$199, "=Chihuahua")</f>
        <v>3586</v>
      </c>
      <c r="P2" s="10">
        <f>SUMIFS(Concentrado!Q$2:Q$199,Concentrado!$A$2:$A$199,"="&amp;$A2,Concentrado!$B$2:$B$199, "=Chihuahua")</f>
        <v>3010</v>
      </c>
      <c r="Q2" s="10">
        <f>SUMIFS(Concentrado!R$2:R$199,Concentrado!$A$2:$A$199,"="&amp;$A2,Concentrado!$B$2:$B$199, "=Chihuahua")</f>
        <v>2575</v>
      </c>
      <c r="R2" s="10">
        <f>SUMIFS(Concentrado!S$2:S$199,Concentrado!$A$2:$A$199,"="&amp;$A2,Concentrado!$B$2:$B$199, "=Chihuahua")</f>
        <v>2399</v>
      </c>
      <c r="S2" s="10">
        <f>SUMIFS(Concentrado!T$2:T$199,Concentrado!$A$2:$A$199,"="&amp;$A2,Concentrado!$B$2:$B$199, "=Chihuahua")</f>
        <v>1747</v>
      </c>
      <c r="T2" s="10">
        <f>SUMIFS(Concentrado!U$2:U$199,Concentrado!$A$2:$A$199,"="&amp;$A2,Concentrado!$B$2:$B$199, "=Chihuahua")</f>
        <v>1023</v>
      </c>
      <c r="U2" s="10">
        <f>SUMIFS(Concentrado!V$2:V$199,Concentrado!$A$2:$A$199,"="&amp;$A2,Concentrado!$B$2:$B$199, "=Chihuahua")</f>
        <v>371</v>
      </c>
      <c r="V2" s="10">
        <f>SUMIFS(Concentrado!W$2:W$199,Concentrado!$A$2:$A$199,"="&amp;$A2,Concentrado!$B$2:$B$199, "=Chihuahua")</f>
        <v>84</v>
      </c>
      <c r="W2" s="10">
        <f>SUMIFS(Concentrado!X$2:X$199,Concentrado!$A$2:$A$199,"="&amp;$A2,Concentrado!$B$2:$B$199, "=Chihuahua")</f>
        <v>461</v>
      </c>
      <c r="X2" s="10">
        <f>SUMIFS(Concentrado!Y$2:Y$199,Concentrado!$A$2:$A$199,"="&amp;$A2,Concentrado!$B$2:$B$199, "=Chihuahua")</f>
        <v>282</v>
      </c>
      <c r="Y2" s="10">
        <f>SUMIFS(Concentrado!Z$2:Z$199,Concentrado!$A$2:$A$199,"="&amp;$A2,Concentrado!$B$2:$B$199, "=Chihuahua")</f>
        <v>169021</v>
      </c>
    </row>
    <row r="3" spans="1:25" x14ac:dyDescent="0.25">
      <c r="A3" s="7">
        <v>2018</v>
      </c>
      <c r="B3" s="10">
        <f>SUMIFS(Concentrado!C$2:C$199,Concentrado!$A$2:$A$199,"="&amp;$A3,Concentrado!$B$2:$B$199, "=Chihuahua")</f>
        <v>9062</v>
      </c>
      <c r="C3" s="10">
        <f>SUMIFS(Concentrado!D$2:D$199,Concentrado!$A$2:$A$199,"="&amp;$A3,Concentrado!$B$2:$B$199, "=Chihuahua")</f>
        <v>19998</v>
      </c>
      <c r="D3" s="10">
        <f>SUMIFS(Concentrado!E$2:E$199,Concentrado!$A$2:$A$199,"="&amp;$A3,Concentrado!$B$2:$B$199, "=Chihuahua")</f>
        <v>12673</v>
      </c>
      <c r="E3" s="10">
        <f>SUMIFS(Concentrado!F$2:F$199,Concentrado!$A$2:$A$199,"="&amp;$A3,Concentrado!$B$2:$B$199, "=Chihuahua")</f>
        <v>10107</v>
      </c>
      <c r="F3" s="10">
        <f>SUMIFS(Concentrado!G$2:G$199,Concentrado!$A$2:$A$199,"="&amp;$A3,Concentrado!$B$2:$B$199, "=Chihuahua")</f>
        <v>24491</v>
      </c>
      <c r="G3" s="10">
        <f>SUMIFS(Concentrado!H$2:H$199,Concentrado!$A$2:$A$199,"="&amp;$A3,Concentrado!$B$2:$B$199, "=Chihuahua")</f>
        <v>22701</v>
      </c>
      <c r="H3" s="10">
        <f>SUMIFS(Concentrado!I$2:I$199,Concentrado!$A$2:$A$199,"="&amp;$A3,Concentrado!$B$2:$B$199, "=Chihuahua")</f>
        <v>16442</v>
      </c>
      <c r="I3" s="10">
        <f>SUMIFS(Concentrado!J$2:J$199,Concentrado!$A$2:$A$199,"="&amp;$A3,Concentrado!$B$2:$B$199, "=Chihuahua")</f>
        <v>11141</v>
      </c>
      <c r="J3" s="10">
        <f>SUMIFS(Concentrado!K$2:K$199,Concentrado!$A$2:$A$199,"="&amp;$A3,Concentrado!$B$2:$B$199, "=Chihuahua")</f>
        <v>8771</v>
      </c>
      <c r="K3" s="10">
        <f>SUMIFS(Concentrado!L$2:L$199,Concentrado!$A$2:$A$199,"="&amp;$A3,Concentrado!$B$2:$B$199, "=Chihuahua")</f>
        <v>8017</v>
      </c>
      <c r="L3" s="10">
        <f>SUMIFS(Concentrado!M$2:M$199,Concentrado!$A$2:$A$199,"="&amp;$A3,Concentrado!$B$2:$B$199, "=Chihuahua")</f>
        <v>7396</v>
      </c>
      <c r="M3" s="10">
        <f>SUMIFS(Concentrado!N$2:N$199,Concentrado!$A$2:$A$199,"="&amp;$A3,Concentrado!$B$2:$B$199, "=Chihuahua")</f>
        <v>6684</v>
      </c>
      <c r="N3" s="10">
        <f>SUMIFS(Concentrado!O$2:O$199,Concentrado!$A$2:$A$199,"="&amp;$A3,Concentrado!$B$2:$B$199, "=Chihuahua")</f>
        <v>5801</v>
      </c>
      <c r="O3" s="10">
        <f>SUMIFS(Concentrado!P$2:P$199,Concentrado!$A$2:$A$199,"="&amp;$A3,Concentrado!$B$2:$B$199, "=Chihuahua")</f>
        <v>4341</v>
      </c>
      <c r="P3" s="10">
        <f>SUMIFS(Concentrado!Q$2:Q$199,Concentrado!$A$2:$A$199,"="&amp;$A3,Concentrado!$B$2:$B$199, "=Chihuahua")</f>
        <v>3506</v>
      </c>
      <c r="Q3" s="10">
        <f>SUMIFS(Concentrado!R$2:R$199,Concentrado!$A$2:$A$199,"="&amp;$A3,Concentrado!$B$2:$B$199, "=Chihuahua")</f>
        <v>3300</v>
      </c>
      <c r="R3" s="10">
        <f>SUMIFS(Concentrado!S$2:S$199,Concentrado!$A$2:$A$199,"="&amp;$A3,Concentrado!$B$2:$B$199, "=Chihuahua")</f>
        <v>2924</v>
      </c>
      <c r="S3" s="10">
        <f>SUMIFS(Concentrado!T$2:T$199,Concentrado!$A$2:$A$199,"="&amp;$A3,Concentrado!$B$2:$B$199, "=Chihuahua")</f>
        <v>2086</v>
      </c>
      <c r="T3" s="10">
        <f>SUMIFS(Concentrado!U$2:U$199,Concentrado!$A$2:$A$199,"="&amp;$A3,Concentrado!$B$2:$B$199, "=Chihuahua")</f>
        <v>1278</v>
      </c>
      <c r="U3" s="10">
        <f>SUMIFS(Concentrado!V$2:V$199,Concentrado!$A$2:$A$199,"="&amp;$A3,Concentrado!$B$2:$B$199, "=Chihuahua")</f>
        <v>473</v>
      </c>
      <c r="V3" s="10">
        <f>SUMIFS(Concentrado!W$2:W$199,Concentrado!$A$2:$A$199,"="&amp;$A3,Concentrado!$B$2:$B$199, "=Chihuahua")</f>
        <v>124</v>
      </c>
      <c r="W3" s="10">
        <f>SUMIFS(Concentrado!X$2:X$199,Concentrado!$A$2:$A$199,"="&amp;$A3,Concentrado!$B$2:$B$199, "=Chihuahua")</f>
        <v>214</v>
      </c>
      <c r="X3" s="10">
        <f>SUMIFS(Concentrado!Y$2:Y$199,Concentrado!$A$2:$A$199,"="&amp;$A3,Concentrado!$B$2:$B$199, "=Chihuahua")</f>
        <v>320</v>
      </c>
      <c r="Y3" s="10">
        <f>SUMIFS(Concentrado!Z$2:Z$199,Concentrado!$A$2:$A$199,"="&amp;$A3,Concentrado!$B$2:$B$199, "=Chihuahua")</f>
        <v>181850</v>
      </c>
    </row>
    <row r="4" spans="1:25" x14ac:dyDescent="0.25">
      <c r="A4" s="7">
        <v>2019</v>
      </c>
      <c r="B4" s="10">
        <f>SUMIFS(Concentrado!C$2:C$199,Concentrado!$A$2:$A$199,"="&amp;$A4,Concentrado!$B$2:$B$199, "=Chihuahua")</f>
        <v>9582</v>
      </c>
      <c r="C4" s="10">
        <f>SUMIFS(Concentrado!D$2:D$199,Concentrado!$A$2:$A$199,"="&amp;$A4,Concentrado!$B$2:$B$199, "=Chihuahua")</f>
        <v>19405</v>
      </c>
      <c r="D4" s="10">
        <f>SUMIFS(Concentrado!E$2:E$199,Concentrado!$A$2:$A$199,"="&amp;$A4,Concentrado!$B$2:$B$199, "=Chihuahua")</f>
        <v>12169</v>
      </c>
      <c r="E4" s="10">
        <f>SUMIFS(Concentrado!F$2:F$199,Concentrado!$A$2:$A$199,"="&amp;$A4,Concentrado!$B$2:$B$199, "=Chihuahua")</f>
        <v>10482</v>
      </c>
      <c r="F4" s="10">
        <f>SUMIFS(Concentrado!G$2:G$199,Concentrado!$A$2:$A$199,"="&amp;$A4,Concentrado!$B$2:$B$199, "=Chihuahua")</f>
        <v>22783</v>
      </c>
      <c r="G4" s="10">
        <f>SUMIFS(Concentrado!H$2:H$199,Concentrado!$A$2:$A$199,"="&amp;$A4,Concentrado!$B$2:$B$199, "=Chihuahua")</f>
        <v>21601</v>
      </c>
      <c r="H4" s="10">
        <f>SUMIFS(Concentrado!I$2:I$199,Concentrado!$A$2:$A$199,"="&amp;$A4,Concentrado!$B$2:$B$199, "=Chihuahua")</f>
        <v>16624</v>
      </c>
      <c r="I4" s="10">
        <f>SUMIFS(Concentrado!J$2:J$199,Concentrado!$A$2:$A$199,"="&amp;$A4,Concentrado!$B$2:$B$199, "=Chihuahua")</f>
        <v>11802</v>
      </c>
      <c r="J4" s="10">
        <f>SUMIFS(Concentrado!K$2:K$199,Concentrado!$A$2:$A$199,"="&amp;$A4,Concentrado!$B$2:$B$199, "=Chihuahua")</f>
        <v>9470</v>
      </c>
      <c r="K4" s="10">
        <f>SUMIFS(Concentrado!L$2:L$199,Concentrado!$A$2:$A$199,"="&amp;$A4,Concentrado!$B$2:$B$199, "=Chihuahua")</f>
        <v>8297</v>
      </c>
      <c r="L4" s="10">
        <f>SUMIFS(Concentrado!M$2:M$199,Concentrado!$A$2:$A$199,"="&amp;$A4,Concentrado!$B$2:$B$199, "=Chihuahua")</f>
        <v>8298</v>
      </c>
      <c r="M4" s="10">
        <f>SUMIFS(Concentrado!N$2:N$199,Concentrado!$A$2:$A$199,"="&amp;$A4,Concentrado!$B$2:$B$199, "=Chihuahua")</f>
        <v>7284</v>
      </c>
      <c r="N4" s="10">
        <f>SUMIFS(Concentrado!O$2:O$199,Concentrado!$A$2:$A$199,"="&amp;$A4,Concentrado!$B$2:$B$199, "=Chihuahua")</f>
        <v>6345</v>
      </c>
      <c r="O4" s="10">
        <f>SUMIFS(Concentrado!P$2:P$199,Concentrado!$A$2:$A$199,"="&amp;$A4,Concentrado!$B$2:$B$199, "=Chihuahua")</f>
        <v>5046</v>
      </c>
      <c r="P4" s="10">
        <f>SUMIFS(Concentrado!Q$2:Q$199,Concentrado!$A$2:$A$199,"="&amp;$A4,Concentrado!$B$2:$B$199, "=Chihuahua")</f>
        <v>4263</v>
      </c>
      <c r="Q4" s="10">
        <f>SUMIFS(Concentrado!R$2:R$199,Concentrado!$A$2:$A$199,"="&amp;$A4,Concentrado!$B$2:$B$199, "=Chihuahua")</f>
        <v>3803</v>
      </c>
      <c r="R4" s="10">
        <f>SUMIFS(Concentrado!S$2:S$199,Concentrado!$A$2:$A$199,"="&amp;$A4,Concentrado!$B$2:$B$199, "=Chihuahua")</f>
        <v>3402</v>
      </c>
      <c r="S4" s="10">
        <f>SUMIFS(Concentrado!T$2:T$199,Concentrado!$A$2:$A$199,"="&amp;$A4,Concentrado!$B$2:$B$199, "=Chihuahua")</f>
        <v>2574</v>
      </c>
      <c r="T4" s="10">
        <f>SUMIFS(Concentrado!U$2:U$199,Concentrado!$A$2:$A$199,"="&amp;$A4,Concentrado!$B$2:$B$199, "=Chihuahua")</f>
        <v>1473</v>
      </c>
      <c r="U4" s="10">
        <f>SUMIFS(Concentrado!V$2:V$199,Concentrado!$A$2:$A$199,"="&amp;$A4,Concentrado!$B$2:$B$199, "=Chihuahua")</f>
        <v>518</v>
      </c>
      <c r="V4" s="10">
        <f>SUMIFS(Concentrado!W$2:W$199,Concentrado!$A$2:$A$199,"="&amp;$A4,Concentrado!$B$2:$B$199, "=Chihuahua")</f>
        <v>184</v>
      </c>
      <c r="W4" s="10">
        <f>SUMIFS(Concentrado!X$2:X$199,Concentrado!$A$2:$A$199,"="&amp;$A4,Concentrado!$B$2:$B$199, "=Chihuahua")</f>
        <v>163</v>
      </c>
      <c r="X4" s="10">
        <f>SUMIFS(Concentrado!Y$2:Y$199,Concentrado!$A$2:$A$199,"="&amp;$A4,Concentrado!$B$2:$B$199, "=Chihuahua")</f>
        <v>894</v>
      </c>
      <c r="Y4" s="10">
        <f>SUMIFS(Concentrado!Z$2:Z$199,Concentrado!$A$2:$A$199,"="&amp;$A4,Concentrado!$B$2:$B$199, "=Chihuahua")</f>
        <v>186462</v>
      </c>
    </row>
    <row r="5" spans="1:25" x14ac:dyDescent="0.25">
      <c r="A5" s="7">
        <v>2020</v>
      </c>
      <c r="B5" s="10">
        <f>SUMIFS(Concentrado!C$2:C$199,Concentrado!$A$2:$A$199,"="&amp;$A5,Concentrado!$B$2:$B$199, "=Chihuahua")</f>
        <v>3547</v>
      </c>
      <c r="C5" s="10">
        <f>SUMIFS(Concentrado!D$2:D$199,Concentrado!$A$2:$A$199,"="&amp;$A5,Concentrado!$B$2:$B$199, "=Chihuahua")</f>
        <v>6902</v>
      </c>
      <c r="D5" s="10">
        <f>SUMIFS(Concentrado!E$2:E$199,Concentrado!$A$2:$A$199,"="&amp;$A5,Concentrado!$B$2:$B$199, "=Chihuahua")</f>
        <v>5483</v>
      </c>
      <c r="E5" s="10">
        <f>SUMIFS(Concentrado!F$2:F$199,Concentrado!$A$2:$A$199,"="&amp;$A5,Concentrado!$B$2:$B$199, "=Chihuahua")</f>
        <v>5218</v>
      </c>
      <c r="F5" s="10">
        <f>SUMIFS(Concentrado!G$2:G$199,Concentrado!$A$2:$A$199,"="&amp;$A5,Concentrado!$B$2:$B$199, "=Chihuahua")</f>
        <v>15194</v>
      </c>
      <c r="G5" s="10">
        <f>SUMIFS(Concentrado!H$2:H$199,Concentrado!$A$2:$A$199,"="&amp;$A5,Concentrado!$B$2:$B$199, "=Chihuahua")</f>
        <v>15839</v>
      </c>
      <c r="H5" s="10">
        <f>SUMIFS(Concentrado!I$2:I$199,Concentrado!$A$2:$A$199,"="&amp;$A5,Concentrado!$B$2:$B$199, "=Chihuahua")</f>
        <v>12150</v>
      </c>
      <c r="I5" s="10">
        <f>SUMIFS(Concentrado!J$2:J$199,Concentrado!$A$2:$A$199,"="&amp;$A5,Concentrado!$B$2:$B$199, "=Chihuahua")</f>
        <v>9023</v>
      </c>
      <c r="J5" s="10">
        <f>SUMIFS(Concentrado!K$2:K$199,Concentrado!$A$2:$A$199,"="&amp;$A5,Concentrado!$B$2:$B$199, "=Chihuahua")</f>
        <v>6788</v>
      </c>
      <c r="K5" s="10">
        <f>SUMIFS(Concentrado!L$2:L$199,Concentrado!$A$2:$A$199,"="&amp;$A5,Concentrado!$B$2:$B$199, "=Chihuahua")</f>
        <v>5724</v>
      </c>
      <c r="L5" s="10">
        <f>SUMIFS(Concentrado!M$2:M$199,Concentrado!$A$2:$A$199,"="&amp;$A5,Concentrado!$B$2:$B$199, "=Chihuahua")</f>
        <v>5880</v>
      </c>
      <c r="M5" s="10">
        <f>SUMIFS(Concentrado!N$2:N$199,Concentrado!$A$2:$A$199,"="&amp;$A5,Concentrado!$B$2:$B$199, "=Chihuahua")</f>
        <v>5347</v>
      </c>
      <c r="N5" s="10">
        <f>SUMIFS(Concentrado!O$2:O$199,Concentrado!$A$2:$A$199,"="&amp;$A5,Concentrado!$B$2:$B$199, "=Chihuahua")</f>
        <v>4399</v>
      </c>
      <c r="O5" s="10">
        <f>SUMIFS(Concentrado!P$2:P$199,Concentrado!$A$2:$A$199,"="&amp;$A5,Concentrado!$B$2:$B$199, "=Chihuahua")</f>
        <v>3598</v>
      </c>
      <c r="P5" s="10">
        <f>SUMIFS(Concentrado!Q$2:Q$199,Concentrado!$A$2:$A$199,"="&amp;$A5,Concentrado!$B$2:$B$199, "=Chihuahua")</f>
        <v>2757</v>
      </c>
      <c r="Q5" s="10">
        <f>SUMIFS(Concentrado!R$2:R$199,Concentrado!$A$2:$A$199,"="&amp;$A5,Concentrado!$B$2:$B$199, "=Chihuahua")</f>
        <v>2436</v>
      </c>
      <c r="R5" s="10">
        <f>SUMIFS(Concentrado!S$2:S$199,Concentrado!$A$2:$A$199,"="&amp;$A5,Concentrado!$B$2:$B$199, "=Chihuahua")</f>
        <v>2094</v>
      </c>
      <c r="S5" s="10">
        <f>SUMIFS(Concentrado!T$2:T$199,Concentrado!$A$2:$A$199,"="&amp;$A5,Concentrado!$B$2:$B$199, "=Chihuahua")</f>
        <v>1609</v>
      </c>
      <c r="T5" s="10">
        <f>SUMIFS(Concentrado!U$2:U$199,Concentrado!$A$2:$A$199,"="&amp;$A5,Concentrado!$B$2:$B$199, "=Chihuahua")</f>
        <v>894</v>
      </c>
      <c r="U5" s="10">
        <f>SUMIFS(Concentrado!V$2:V$199,Concentrado!$A$2:$A$199,"="&amp;$A5,Concentrado!$B$2:$B$199, "=Chihuahua")</f>
        <v>323</v>
      </c>
      <c r="V5" s="10">
        <f>SUMIFS(Concentrado!W$2:W$199,Concentrado!$A$2:$A$199,"="&amp;$A5,Concentrado!$B$2:$B$199, "=Chihuahua")</f>
        <v>82</v>
      </c>
      <c r="W5" s="10">
        <f>SUMIFS(Concentrado!X$2:X$199,Concentrado!$A$2:$A$199,"="&amp;$A5,Concentrado!$B$2:$B$199, "=Chihuahua")</f>
        <v>126</v>
      </c>
      <c r="X5" s="10">
        <f>SUMIFS(Concentrado!Y$2:Y$199,Concentrado!$A$2:$A$199,"="&amp;$A5,Concentrado!$B$2:$B$199, "=Chihuahua")</f>
        <v>154</v>
      </c>
      <c r="Y5" s="10">
        <f>SUMIFS(Concentrado!Z$2:Z$199,Concentrado!$A$2:$A$199,"="&amp;$A5,Concentrado!$B$2:$B$199, "=Chihuahua")</f>
        <v>115567</v>
      </c>
    </row>
    <row r="6" spans="1:25" x14ac:dyDescent="0.25">
      <c r="A6" s="7">
        <v>2021</v>
      </c>
      <c r="B6" s="10">
        <f>SUMIFS(Concentrado!C$2:C$199,Concentrado!$A$2:$A$199,"="&amp;$A6,Concentrado!$B$2:$B$199, "=Chihuahua")</f>
        <v>3117</v>
      </c>
      <c r="C6" s="10">
        <f>SUMIFS(Concentrado!D$2:D$199,Concentrado!$A$2:$A$199,"="&amp;$A6,Concentrado!$B$2:$B$199, "=Chihuahua")</f>
        <v>6738</v>
      </c>
      <c r="D6" s="10">
        <f>SUMIFS(Concentrado!E$2:E$199,Concentrado!$A$2:$A$199,"="&amp;$A6,Concentrado!$B$2:$B$199, "=Chihuahua")</f>
        <v>4695</v>
      </c>
      <c r="E6" s="10">
        <f>SUMIFS(Concentrado!F$2:F$199,Concentrado!$A$2:$A$199,"="&amp;$A6,Concentrado!$B$2:$B$199, "=Chihuahua")</f>
        <v>4290</v>
      </c>
      <c r="F6" s="10">
        <f>SUMIFS(Concentrado!G$2:G$199,Concentrado!$A$2:$A$199,"="&amp;$A6,Concentrado!$B$2:$B$199, "=Chihuahua")</f>
        <v>12341</v>
      </c>
      <c r="G6" s="10">
        <f>SUMIFS(Concentrado!H$2:H$199,Concentrado!$A$2:$A$199,"="&amp;$A6,Concentrado!$B$2:$B$199, "=Chihuahua")</f>
        <v>12999</v>
      </c>
      <c r="H6" s="10">
        <f>SUMIFS(Concentrado!I$2:I$199,Concentrado!$A$2:$A$199,"="&amp;$A6,Concentrado!$B$2:$B$199, "=Chihuahua")</f>
        <v>10343</v>
      </c>
      <c r="I6" s="10">
        <f>SUMIFS(Concentrado!J$2:J$199,Concentrado!$A$2:$A$199,"="&amp;$A6,Concentrado!$B$2:$B$199, "=Chihuahua")</f>
        <v>8190</v>
      </c>
      <c r="J6" s="10">
        <f>SUMIFS(Concentrado!K$2:K$199,Concentrado!$A$2:$A$199,"="&amp;$A6,Concentrado!$B$2:$B$199, "=Chihuahua")</f>
        <v>6555</v>
      </c>
      <c r="K6" s="10">
        <f>SUMIFS(Concentrado!L$2:L$199,Concentrado!$A$2:$A$199,"="&amp;$A6,Concentrado!$B$2:$B$199, "=Chihuahua")</f>
        <v>5359</v>
      </c>
      <c r="L6" s="10">
        <f>SUMIFS(Concentrado!M$2:M$199,Concentrado!$A$2:$A$199,"="&amp;$A6,Concentrado!$B$2:$B$199, "=Chihuahua")</f>
        <v>5622</v>
      </c>
      <c r="M6" s="10">
        <f>SUMIFS(Concentrado!N$2:N$199,Concentrado!$A$2:$A$199,"="&amp;$A6,Concentrado!$B$2:$B$199, "=Chihuahua")</f>
        <v>5407</v>
      </c>
      <c r="N6" s="10">
        <f>SUMIFS(Concentrado!O$2:O$199,Concentrado!$A$2:$A$199,"="&amp;$A6,Concentrado!$B$2:$B$199, "=Chihuahua")</f>
        <v>4472</v>
      </c>
      <c r="O6" s="10">
        <f>SUMIFS(Concentrado!P$2:P$199,Concentrado!$A$2:$A$199,"="&amp;$A6,Concentrado!$B$2:$B$199, "=Chihuahua")</f>
        <v>3561</v>
      </c>
      <c r="P6" s="10">
        <f>SUMIFS(Concentrado!Q$2:Q$199,Concentrado!$A$2:$A$199,"="&amp;$A6,Concentrado!$B$2:$B$199, "=Chihuahua")</f>
        <v>2674</v>
      </c>
      <c r="Q6" s="10">
        <f>SUMIFS(Concentrado!R$2:R$199,Concentrado!$A$2:$A$199,"="&amp;$A6,Concentrado!$B$2:$B$199, "=Chihuahua")</f>
        <v>2349</v>
      </c>
      <c r="R6" s="10">
        <f>SUMIFS(Concentrado!S$2:S$199,Concentrado!$A$2:$A$199,"="&amp;$A6,Concentrado!$B$2:$B$199, "=Chihuahua")</f>
        <v>1881</v>
      </c>
      <c r="S6" s="10">
        <f>SUMIFS(Concentrado!T$2:T$199,Concentrado!$A$2:$A$199,"="&amp;$A6,Concentrado!$B$2:$B$199, "=Chihuahua")</f>
        <v>1363</v>
      </c>
      <c r="T6" s="10">
        <f>SUMIFS(Concentrado!U$2:U$199,Concentrado!$A$2:$A$199,"="&amp;$A6,Concentrado!$B$2:$B$199, "=Chihuahua")</f>
        <v>784</v>
      </c>
      <c r="U6" s="10">
        <f>SUMIFS(Concentrado!V$2:V$199,Concentrado!$A$2:$A$199,"="&amp;$A6,Concentrado!$B$2:$B$199, "=Chihuahua")</f>
        <v>279</v>
      </c>
      <c r="V6" s="10">
        <f>SUMIFS(Concentrado!W$2:W$199,Concentrado!$A$2:$A$199,"="&amp;$A6,Concentrado!$B$2:$B$199, "=Chihuahua")</f>
        <v>56</v>
      </c>
      <c r="W6" s="10">
        <f>SUMIFS(Concentrado!X$2:X$199,Concentrado!$A$2:$A$199,"="&amp;$A6,Concentrado!$B$2:$B$199, "=Chihuahua")</f>
        <v>22</v>
      </c>
      <c r="X6" s="10">
        <f>SUMIFS(Concentrado!Y$2:Y$199,Concentrado!$A$2:$A$199,"="&amp;$A6,Concentrado!$B$2:$B$199, "=Chihuahua")</f>
        <v>44</v>
      </c>
      <c r="Y6" s="10">
        <f>SUMIFS(Concentrado!Z$2:Z$199,Concentrado!$A$2:$A$199,"="&amp;$A6,Concentrado!$B$2:$B$199, "=Chihuahua")</f>
        <v>103141</v>
      </c>
    </row>
    <row r="7" spans="1:25" x14ac:dyDescent="0.25">
      <c r="A7" s="7">
        <v>2022</v>
      </c>
      <c r="B7" s="10">
        <f>SUMIFS(Concentrado!C$2:C$199,Concentrado!$A$2:$A$199,"="&amp;$A7,Concentrado!$B$2:$B$199, "=Chihuahua")</f>
        <v>4333</v>
      </c>
      <c r="C7" s="10">
        <f>SUMIFS(Concentrado!D$2:D$199,Concentrado!$A$2:$A$199,"="&amp;$A7,Concentrado!$B$2:$B$199, "=Chihuahua")</f>
        <v>9231</v>
      </c>
      <c r="D7" s="10">
        <f>SUMIFS(Concentrado!E$2:E$199,Concentrado!$A$2:$A$199,"="&amp;$A7,Concentrado!$B$2:$B$199, "=Chihuahua")</f>
        <v>8386</v>
      </c>
      <c r="E7" s="10">
        <f>SUMIFS(Concentrado!F$2:F$199,Concentrado!$A$2:$A$199,"="&amp;$A7,Concentrado!$B$2:$B$199, "=Chihuahua")</f>
        <v>7403</v>
      </c>
      <c r="F7" s="10">
        <f>SUMIFS(Concentrado!G$2:G$199,Concentrado!$A$2:$A$199,"="&amp;$A7,Concentrado!$B$2:$B$199, "=Chihuahua")</f>
        <v>13511</v>
      </c>
      <c r="G7" s="10">
        <f>SUMIFS(Concentrado!H$2:H$199,Concentrado!$A$2:$A$199,"="&amp;$A7,Concentrado!$B$2:$B$199, "=Chihuahua")</f>
        <v>14058</v>
      </c>
      <c r="H7" s="10">
        <f>SUMIFS(Concentrado!I$2:I$199,Concentrado!$A$2:$A$199,"="&amp;$A7,Concentrado!$B$2:$B$199, "=Chihuahua")</f>
        <v>10871</v>
      </c>
      <c r="I7" s="10">
        <f>SUMIFS(Concentrado!J$2:J$199,Concentrado!$A$2:$A$199,"="&amp;$A7,Concentrado!$B$2:$B$199, "=Chihuahua")</f>
        <v>8976</v>
      </c>
      <c r="J7" s="10">
        <f>SUMIFS(Concentrado!K$2:K$199,Concentrado!$A$2:$A$199,"="&amp;$A7,Concentrado!$B$2:$B$199, "=Chihuahua")</f>
        <v>7196</v>
      </c>
      <c r="K7" s="10">
        <f>SUMIFS(Concentrado!L$2:L$199,Concentrado!$A$2:$A$199,"="&amp;$A7,Concentrado!$B$2:$B$199, "=Chihuahua")</f>
        <v>5691</v>
      </c>
      <c r="L7" s="10">
        <f>SUMIFS(Concentrado!M$2:M$199,Concentrado!$A$2:$A$199,"="&amp;$A7,Concentrado!$B$2:$B$199, "=Chihuahua")</f>
        <v>5891</v>
      </c>
      <c r="M7" s="10">
        <f>SUMIFS(Concentrado!N$2:N$199,Concentrado!$A$2:$A$199,"="&amp;$A7,Concentrado!$B$2:$B$199, "=Chihuahua")</f>
        <v>5552</v>
      </c>
      <c r="N7" s="10">
        <f>SUMIFS(Concentrado!O$2:O$199,Concentrado!$A$2:$A$199,"="&amp;$A7,Concentrado!$B$2:$B$199, "=Chihuahua")</f>
        <v>4833</v>
      </c>
      <c r="O7" s="10">
        <f>SUMIFS(Concentrado!P$2:P$199,Concentrado!$A$2:$A$199,"="&amp;$A7,Concentrado!$B$2:$B$199, "=Chihuahua")</f>
        <v>3934</v>
      </c>
      <c r="P7" s="10">
        <f>SUMIFS(Concentrado!Q$2:Q$199,Concentrado!$A$2:$A$199,"="&amp;$A7,Concentrado!$B$2:$B$199, "=Chihuahua")</f>
        <v>3027</v>
      </c>
      <c r="Q7" s="10">
        <f>SUMIFS(Concentrado!R$2:R$199,Concentrado!$A$2:$A$199,"="&amp;$A7,Concentrado!$B$2:$B$199, "=Chihuahua")</f>
        <v>2702</v>
      </c>
      <c r="R7" s="10">
        <f>SUMIFS(Concentrado!S$2:S$199,Concentrado!$A$2:$A$199,"="&amp;$A7,Concentrado!$B$2:$B$199, "=Chihuahua")</f>
        <v>2194</v>
      </c>
      <c r="S7" s="10">
        <f>SUMIFS(Concentrado!T$2:T$199,Concentrado!$A$2:$A$199,"="&amp;$A7,Concentrado!$B$2:$B$199, "=Chihuahua")</f>
        <v>1654</v>
      </c>
      <c r="T7" s="10">
        <f>SUMIFS(Concentrado!U$2:U$199,Concentrado!$A$2:$A$199,"="&amp;$A7,Concentrado!$B$2:$B$199, "=Chihuahua")</f>
        <v>916</v>
      </c>
      <c r="U7" s="10">
        <f>SUMIFS(Concentrado!V$2:V$199,Concentrado!$A$2:$A$199,"="&amp;$A7,Concentrado!$B$2:$B$199, "=Chihuahua")</f>
        <v>353</v>
      </c>
      <c r="V7" s="10">
        <f>SUMIFS(Concentrado!W$2:W$199,Concentrado!$A$2:$A$199,"="&amp;$A7,Concentrado!$B$2:$B$199, "=Chihuahua")</f>
        <v>87</v>
      </c>
      <c r="W7" s="10">
        <f>SUMIFS(Concentrado!X$2:X$199,Concentrado!$A$2:$A$199,"="&amp;$A7,Concentrado!$B$2:$B$199, "=Chihuahua")</f>
        <v>60</v>
      </c>
      <c r="X7" s="10">
        <f>SUMIFS(Concentrado!Y$2:Y$199,Concentrado!$A$2:$A$199,"="&amp;$A7,Concentrado!$B$2:$B$199, "=Chihuahua")</f>
        <v>17</v>
      </c>
      <c r="Y7" s="10">
        <f>SUMIFS(Concentrado!Z$2:Z$199,Concentrado!$A$2:$A$199,"="&amp;$A7,Concentrado!$B$2:$B$199, "=Chihuahua")</f>
        <v>120876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Q1" workbookViewId="0">
      <selection activeCell="U5" sqref="U5"/>
    </sheetView>
  </sheetViews>
  <sheetFormatPr baseColWidth="10" defaultRowHeight="15" x14ac:dyDescent="0.25"/>
  <cols>
    <col min="1" max="1" width="12.140625" customWidth="1"/>
    <col min="2" max="2" width="16.42578125" customWidth="1"/>
    <col min="3" max="23" width="11.7109375" customWidth="1"/>
    <col min="24" max="24" width="13.7109375" customWidth="1"/>
    <col min="25" max="25" width="11.7109375" customWidth="1"/>
  </cols>
  <sheetData>
    <row r="1" spans="1:25" s="3" customFormat="1" ht="28.5" x14ac:dyDescent="0.2">
      <c r="A1" s="1" t="s">
        <v>0</v>
      </c>
      <c r="B1" s="1" t="s">
        <v>33</v>
      </c>
      <c r="C1" s="1" t="s">
        <v>54</v>
      </c>
      <c r="D1" s="1" t="s">
        <v>55</v>
      </c>
      <c r="E1" s="1" t="s">
        <v>56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60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57</v>
      </c>
      <c r="X1" s="1" t="s">
        <v>51</v>
      </c>
      <c r="Y1" s="1" t="s">
        <v>53</v>
      </c>
    </row>
    <row r="2" spans="1:25" x14ac:dyDescent="0.25">
      <c r="A2" s="7">
        <v>2017</v>
      </c>
      <c r="B2" s="10">
        <f>SUMIFS(Concentrado!C$2:C$199,Concentrado!$A$2:$A$199,"="&amp;$A2,Concentrado!$B$2:$B$199, "=Ciudad de México")</f>
        <v>43732</v>
      </c>
      <c r="C2" s="10">
        <f>SUMIFS(Concentrado!D$2:D$199,Concentrado!$A$2:$A$199,"="&amp;$A2,Concentrado!$B$2:$B$199, "=Ciudad de México")</f>
        <v>79599</v>
      </c>
      <c r="D2" s="10">
        <f>SUMIFS(Concentrado!E$2:E$199,Concentrado!$A$2:$A$199,"="&amp;$A2,Concentrado!$B$2:$B$199, "=Ciudad de México")</f>
        <v>52588</v>
      </c>
      <c r="E2" s="10">
        <f>SUMIFS(Concentrado!F$2:F$199,Concentrado!$A$2:$A$199,"="&amp;$A2,Concentrado!$B$2:$B$199, "=Ciudad de México")</f>
        <v>42714</v>
      </c>
      <c r="F2" s="10">
        <f>SUMIFS(Concentrado!G$2:G$199,Concentrado!$A$2:$A$199,"="&amp;$A2,Concentrado!$B$2:$B$199, "=Ciudad de México")</f>
        <v>85692</v>
      </c>
      <c r="G2" s="10">
        <f>SUMIFS(Concentrado!H$2:H$199,Concentrado!$A$2:$A$199,"="&amp;$A2,Concentrado!$B$2:$B$199, "=Ciudad de México")</f>
        <v>109840</v>
      </c>
      <c r="H2" s="10">
        <f>SUMIFS(Concentrado!I$2:I$199,Concentrado!$A$2:$A$199,"="&amp;$A2,Concentrado!$B$2:$B$199, "=Ciudad de México")</f>
        <v>86642</v>
      </c>
      <c r="I2" s="10">
        <f>SUMIFS(Concentrado!J$2:J$199,Concentrado!$A$2:$A$199,"="&amp;$A2,Concentrado!$B$2:$B$199, "=Ciudad de México")</f>
        <v>65411</v>
      </c>
      <c r="J2" s="10">
        <f>SUMIFS(Concentrado!K$2:K$199,Concentrado!$A$2:$A$199,"="&amp;$A2,Concentrado!$B$2:$B$199, "=Ciudad de México")</f>
        <v>52229</v>
      </c>
      <c r="K2" s="10">
        <f>SUMIFS(Concentrado!L$2:L$199,Concentrado!$A$2:$A$199,"="&amp;$A2,Concentrado!$B$2:$B$199, "=Ciudad de México")</f>
        <v>50645</v>
      </c>
      <c r="L2" s="10">
        <f>SUMIFS(Concentrado!M$2:M$199,Concentrado!$A$2:$A$199,"="&amp;$A2,Concentrado!$B$2:$B$199, "=Ciudad de México")</f>
        <v>43916</v>
      </c>
      <c r="M2" s="10">
        <f>SUMIFS(Concentrado!N$2:N$199,Concentrado!$A$2:$A$199,"="&amp;$A2,Concentrado!$B$2:$B$199, "=Ciudad de México")</f>
        <v>39810</v>
      </c>
      <c r="N2" s="10">
        <f>SUMIFS(Concentrado!O$2:O$199,Concentrado!$A$2:$A$199,"="&amp;$A2,Concentrado!$B$2:$B$199, "=Ciudad de México")</f>
        <v>33775</v>
      </c>
      <c r="O2" s="10">
        <f>SUMIFS(Concentrado!P$2:P$199,Concentrado!$A$2:$A$199,"="&amp;$A2,Concentrado!$B$2:$B$199, "=Ciudad de México")</f>
        <v>28552</v>
      </c>
      <c r="P2" s="10">
        <f>SUMIFS(Concentrado!Q$2:Q$199,Concentrado!$A$2:$A$199,"="&amp;$A2,Concentrado!$B$2:$B$199, "=Ciudad de México")</f>
        <v>21461</v>
      </c>
      <c r="Q2" s="10">
        <f>SUMIFS(Concentrado!R$2:R$199,Concentrado!$A$2:$A$199,"="&amp;$A2,Concentrado!$B$2:$B$199, "=Ciudad de México")</f>
        <v>16903</v>
      </c>
      <c r="R2" s="10">
        <f>SUMIFS(Concentrado!S$2:S$199,Concentrado!$A$2:$A$199,"="&amp;$A2,Concentrado!$B$2:$B$199, "=Ciudad de México")</f>
        <v>12673</v>
      </c>
      <c r="S2" s="10">
        <f>SUMIFS(Concentrado!T$2:T$199,Concentrado!$A$2:$A$199,"="&amp;$A2,Concentrado!$B$2:$B$199, "=Ciudad de México")</f>
        <v>9308</v>
      </c>
      <c r="T2" s="10">
        <f>SUMIFS(Concentrado!U$2:U$199,Concentrado!$A$2:$A$199,"="&amp;$A2,Concentrado!$B$2:$B$199, "=Ciudad de México")</f>
        <v>5916</v>
      </c>
      <c r="U2" s="10">
        <f>SUMIFS(Concentrado!V$2:V$199,Concentrado!$A$2:$A$199,"="&amp;$A2,Concentrado!$B$2:$B$199, "=Ciudad de México")</f>
        <v>2455</v>
      </c>
      <c r="V2" s="10">
        <f>SUMIFS(Concentrado!W$2:W$199,Concentrado!$A$2:$A$199,"="&amp;$A2,Concentrado!$B$2:$B$199, "=Ciudad de México")</f>
        <v>800</v>
      </c>
      <c r="W2" s="10">
        <f>SUMIFS(Concentrado!X$2:X$199,Concentrado!$A$2:$A$199,"="&amp;$A2,Concentrado!$B$2:$B$199, "=Ciudad de México")</f>
        <v>116</v>
      </c>
      <c r="X2" s="10">
        <f>SUMIFS(Concentrado!Y$2:Y$199,Concentrado!$A$2:$A$199,"="&amp;$A2,Concentrado!$B$2:$B$199, "=Ciudad de México")</f>
        <v>20</v>
      </c>
      <c r="Y2" s="10">
        <f>SUMIFS(Concentrado!Z$2:Z$199,Concentrado!$A$2:$A$199,"="&amp;$A2,Concentrado!$B$2:$B$199, "=Ciudad de México")</f>
        <v>884797</v>
      </c>
    </row>
    <row r="3" spans="1:25" x14ac:dyDescent="0.25">
      <c r="A3" s="7">
        <v>2018</v>
      </c>
      <c r="B3" s="10">
        <f>SUMIFS(Concentrado!C$2:C$199,Concentrado!$A$2:$A$199,"="&amp;$A3,Concentrado!$B$2:$B$199, "=Ciudad de México")</f>
        <v>44604</v>
      </c>
      <c r="C3" s="10">
        <f>SUMIFS(Concentrado!D$2:D$199,Concentrado!$A$2:$A$199,"="&amp;$A3,Concentrado!$B$2:$B$199, "=Ciudad de México")</f>
        <v>85864</v>
      </c>
      <c r="D3" s="10">
        <f>SUMIFS(Concentrado!E$2:E$199,Concentrado!$A$2:$A$199,"="&amp;$A3,Concentrado!$B$2:$B$199, "=Ciudad de México")</f>
        <v>58061</v>
      </c>
      <c r="E3" s="10">
        <f>SUMIFS(Concentrado!F$2:F$199,Concentrado!$A$2:$A$199,"="&amp;$A3,Concentrado!$B$2:$B$199, "=Ciudad de México")</f>
        <v>47596</v>
      </c>
      <c r="F3" s="10">
        <f>SUMIFS(Concentrado!G$2:G$199,Concentrado!$A$2:$A$199,"="&amp;$A3,Concentrado!$B$2:$B$199, "=Ciudad de México")</f>
        <v>87076</v>
      </c>
      <c r="G3" s="10">
        <f>SUMIFS(Concentrado!H$2:H$199,Concentrado!$A$2:$A$199,"="&amp;$A3,Concentrado!$B$2:$B$199, "=Ciudad de México")</f>
        <v>109301</v>
      </c>
      <c r="H3" s="10">
        <f>SUMIFS(Concentrado!I$2:I$199,Concentrado!$A$2:$A$199,"="&amp;$A3,Concentrado!$B$2:$B$199, "=Ciudad de México")</f>
        <v>93451</v>
      </c>
      <c r="I3" s="10">
        <f>SUMIFS(Concentrado!J$2:J$199,Concentrado!$A$2:$A$199,"="&amp;$A3,Concentrado!$B$2:$B$199, "=Ciudad de México")</f>
        <v>70324</v>
      </c>
      <c r="J3" s="10">
        <f>SUMIFS(Concentrado!K$2:K$199,Concentrado!$A$2:$A$199,"="&amp;$A3,Concentrado!$B$2:$B$199, "=Ciudad de México")</f>
        <v>56993</v>
      </c>
      <c r="K3" s="10">
        <f>SUMIFS(Concentrado!L$2:L$199,Concentrado!$A$2:$A$199,"="&amp;$A3,Concentrado!$B$2:$B$199, "=Ciudad de México")</f>
        <v>52543</v>
      </c>
      <c r="L3" s="10">
        <f>SUMIFS(Concentrado!M$2:M$199,Concentrado!$A$2:$A$199,"="&amp;$A3,Concentrado!$B$2:$B$199, "=Ciudad de México")</f>
        <v>48035</v>
      </c>
      <c r="M3" s="10">
        <f>SUMIFS(Concentrado!N$2:N$199,Concentrado!$A$2:$A$199,"="&amp;$A3,Concentrado!$B$2:$B$199, "=Ciudad de México")</f>
        <v>42936</v>
      </c>
      <c r="N3" s="10">
        <f>SUMIFS(Concentrado!O$2:O$199,Concentrado!$A$2:$A$199,"="&amp;$A3,Concentrado!$B$2:$B$199, "=Ciudad de México")</f>
        <v>36656</v>
      </c>
      <c r="O3" s="10">
        <f>SUMIFS(Concentrado!P$2:P$199,Concentrado!$A$2:$A$199,"="&amp;$A3,Concentrado!$B$2:$B$199, "=Ciudad de México")</f>
        <v>31297</v>
      </c>
      <c r="P3" s="10">
        <f>SUMIFS(Concentrado!Q$2:Q$199,Concentrado!$A$2:$A$199,"="&amp;$A3,Concentrado!$B$2:$B$199, "=Ciudad de México")</f>
        <v>23657</v>
      </c>
      <c r="Q3" s="10">
        <f>SUMIFS(Concentrado!R$2:R$199,Concentrado!$A$2:$A$199,"="&amp;$A3,Concentrado!$B$2:$B$199, "=Ciudad de México")</f>
        <v>19015</v>
      </c>
      <c r="R3" s="10">
        <f>SUMIFS(Concentrado!S$2:S$199,Concentrado!$A$2:$A$199,"="&amp;$A3,Concentrado!$B$2:$B$199, "=Ciudad de México")</f>
        <v>14261</v>
      </c>
      <c r="S3" s="10">
        <f>SUMIFS(Concentrado!T$2:T$199,Concentrado!$A$2:$A$199,"="&amp;$A3,Concentrado!$B$2:$B$199, "=Ciudad de México")</f>
        <v>9774</v>
      </c>
      <c r="T3" s="10">
        <f>SUMIFS(Concentrado!U$2:U$199,Concentrado!$A$2:$A$199,"="&amp;$A3,Concentrado!$B$2:$B$199, "=Ciudad de México")</f>
        <v>6358</v>
      </c>
      <c r="U3" s="10">
        <f>SUMIFS(Concentrado!V$2:V$199,Concentrado!$A$2:$A$199,"="&amp;$A3,Concentrado!$B$2:$B$199, "=Ciudad de México")</f>
        <v>2554</v>
      </c>
      <c r="V3" s="10">
        <f>SUMIFS(Concentrado!W$2:W$199,Concentrado!$A$2:$A$199,"="&amp;$A3,Concentrado!$B$2:$B$199, "=Ciudad de México")</f>
        <v>917</v>
      </c>
      <c r="W3" s="10">
        <f>SUMIFS(Concentrado!X$2:X$199,Concentrado!$A$2:$A$199,"="&amp;$A3,Concentrado!$B$2:$B$199, "=Ciudad de México")</f>
        <v>126</v>
      </c>
      <c r="X3" s="10">
        <f>SUMIFS(Concentrado!Y$2:Y$199,Concentrado!$A$2:$A$199,"="&amp;$A3,Concentrado!$B$2:$B$199, "=Ciudad de México")</f>
        <v>11307</v>
      </c>
      <c r="Y3" s="10">
        <f>SUMIFS(Concentrado!Z$2:Z$199,Concentrado!$A$2:$A$199,"="&amp;$A3,Concentrado!$B$2:$B$199, "=Ciudad de México")</f>
        <v>952706</v>
      </c>
    </row>
    <row r="4" spans="1:25" x14ac:dyDescent="0.25">
      <c r="A4" s="7">
        <v>2019</v>
      </c>
      <c r="B4" s="10">
        <f>SUMIFS(Concentrado!C$2:C$199,Concentrado!$A$2:$A$199,"="&amp;$A4,Concentrado!$B$2:$B$199, "=Ciudad de México")</f>
        <v>44651</v>
      </c>
      <c r="C4" s="10">
        <f>SUMIFS(Concentrado!D$2:D$199,Concentrado!$A$2:$A$199,"="&amp;$A4,Concentrado!$B$2:$B$199, "=Ciudad de México")</f>
        <v>86859</v>
      </c>
      <c r="D4" s="10">
        <f>SUMIFS(Concentrado!E$2:E$199,Concentrado!$A$2:$A$199,"="&amp;$A4,Concentrado!$B$2:$B$199, "=Ciudad de México")</f>
        <v>60022</v>
      </c>
      <c r="E4" s="10">
        <f>SUMIFS(Concentrado!F$2:F$199,Concentrado!$A$2:$A$199,"="&amp;$A4,Concentrado!$B$2:$B$199, "=Ciudad de México")</f>
        <v>47152</v>
      </c>
      <c r="F4" s="10">
        <f>SUMIFS(Concentrado!G$2:G$199,Concentrado!$A$2:$A$199,"="&amp;$A4,Concentrado!$B$2:$B$199, "=Ciudad de México")</f>
        <v>84181</v>
      </c>
      <c r="G4" s="10">
        <f>SUMIFS(Concentrado!H$2:H$199,Concentrado!$A$2:$A$199,"="&amp;$A4,Concentrado!$B$2:$B$199, "=Ciudad de México")</f>
        <v>104447</v>
      </c>
      <c r="H4" s="10">
        <f>SUMIFS(Concentrado!I$2:I$199,Concentrado!$A$2:$A$199,"="&amp;$A4,Concentrado!$B$2:$B$199, "=Ciudad de México")</f>
        <v>93210</v>
      </c>
      <c r="I4" s="10">
        <f>SUMIFS(Concentrado!J$2:J$199,Concentrado!$A$2:$A$199,"="&amp;$A4,Concentrado!$B$2:$B$199, "=Ciudad de México")</f>
        <v>69769</v>
      </c>
      <c r="J4" s="10">
        <f>SUMIFS(Concentrado!K$2:K$199,Concentrado!$A$2:$A$199,"="&amp;$A4,Concentrado!$B$2:$B$199, "=Ciudad de México")</f>
        <v>58272</v>
      </c>
      <c r="K4" s="10">
        <f>SUMIFS(Concentrado!L$2:L$199,Concentrado!$A$2:$A$199,"="&amp;$A4,Concentrado!$B$2:$B$199, "=Ciudad de México")</f>
        <v>49498</v>
      </c>
      <c r="L4" s="10">
        <f>SUMIFS(Concentrado!M$2:M$199,Concentrado!$A$2:$A$199,"="&amp;$A4,Concentrado!$B$2:$B$199, "=Ciudad de México")</f>
        <v>47804</v>
      </c>
      <c r="M4" s="10">
        <f>SUMIFS(Concentrado!N$2:N$199,Concentrado!$A$2:$A$199,"="&amp;$A4,Concentrado!$B$2:$B$199, "=Ciudad de México")</f>
        <v>42390</v>
      </c>
      <c r="N4" s="10">
        <f>SUMIFS(Concentrado!O$2:O$199,Concentrado!$A$2:$A$199,"="&amp;$A4,Concentrado!$B$2:$B$199, "=Ciudad de México")</f>
        <v>36881</v>
      </c>
      <c r="O4" s="10">
        <f>SUMIFS(Concentrado!P$2:P$199,Concentrado!$A$2:$A$199,"="&amp;$A4,Concentrado!$B$2:$B$199, "=Ciudad de México")</f>
        <v>30636</v>
      </c>
      <c r="P4" s="10">
        <f>SUMIFS(Concentrado!Q$2:Q$199,Concentrado!$A$2:$A$199,"="&amp;$A4,Concentrado!$B$2:$B$199, "=Ciudad de México")</f>
        <v>23712</v>
      </c>
      <c r="Q4" s="10">
        <f>SUMIFS(Concentrado!R$2:R$199,Concentrado!$A$2:$A$199,"="&amp;$A4,Concentrado!$B$2:$B$199, "=Ciudad de México")</f>
        <v>18081</v>
      </c>
      <c r="R4" s="10">
        <f>SUMIFS(Concentrado!S$2:S$199,Concentrado!$A$2:$A$199,"="&amp;$A4,Concentrado!$B$2:$B$199, "=Ciudad de México")</f>
        <v>13654</v>
      </c>
      <c r="S4" s="10">
        <f>SUMIFS(Concentrado!T$2:T$199,Concentrado!$A$2:$A$199,"="&amp;$A4,Concentrado!$B$2:$B$199, "=Ciudad de México")</f>
        <v>9282</v>
      </c>
      <c r="T4" s="10">
        <f>SUMIFS(Concentrado!U$2:U$199,Concentrado!$A$2:$A$199,"="&amp;$A4,Concentrado!$B$2:$B$199, "=Ciudad de México")</f>
        <v>5949</v>
      </c>
      <c r="U4" s="10">
        <f>SUMIFS(Concentrado!V$2:V$199,Concentrado!$A$2:$A$199,"="&amp;$A4,Concentrado!$B$2:$B$199, "=Ciudad de México")</f>
        <v>2387</v>
      </c>
      <c r="V4" s="10">
        <f>SUMIFS(Concentrado!W$2:W$199,Concentrado!$A$2:$A$199,"="&amp;$A4,Concentrado!$B$2:$B$199, "=Ciudad de México")</f>
        <v>752</v>
      </c>
      <c r="W4" s="10">
        <f>SUMIFS(Concentrado!X$2:X$199,Concentrado!$A$2:$A$199,"="&amp;$A4,Concentrado!$B$2:$B$199, "=Ciudad de México")</f>
        <v>113</v>
      </c>
      <c r="X4" s="10">
        <f>SUMIFS(Concentrado!Y$2:Y$199,Concentrado!$A$2:$A$199,"="&amp;$A4,Concentrado!$B$2:$B$199, "=Ciudad de México")</f>
        <v>45</v>
      </c>
      <c r="Y4" s="10">
        <f>SUMIFS(Concentrado!Z$2:Z$199,Concentrado!$A$2:$A$199,"="&amp;$A4,Concentrado!$B$2:$B$199, "=Ciudad de México")</f>
        <v>929747</v>
      </c>
    </row>
    <row r="5" spans="1:25" x14ac:dyDescent="0.25">
      <c r="A5" s="7">
        <v>2020</v>
      </c>
      <c r="B5" s="10">
        <f>SUMIFS(Concentrado!C$2:C$199,Concentrado!$A$2:$A$199,"="&amp;$A5,Concentrado!$B$2:$B$199, "=Ciudad de México")</f>
        <v>21715</v>
      </c>
      <c r="C5" s="10">
        <f>SUMIFS(Concentrado!D$2:D$199,Concentrado!$A$2:$A$199,"="&amp;$A5,Concentrado!$B$2:$B$199, "=Ciudad de México")</f>
        <v>37864</v>
      </c>
      <c r="D5" s="10">
        <f>SUMIFS(Concentrado!E$2:E$199,Concentrado!$A$2:$A$199,"="&amp;$A5,Concentrado!$B$2:$B$199, "=Ciudad de México")</f>
        <v>30064</v>
      </c>
      <c r="E5" s="10">
        <f>SUMIFS(Concentrado!F$2:F$199,Concentrado!$A$2:$A$199,"="&amp;$A5,Concentrado!$B$2:$B$199, "=Ciudad de México")</f>
        <v>26251</v>
      </c>
      <c r="F5" s="10">
        <f>SUMIFS(Concentrado!G$2:G$199,Concentrado!$A$2:$A$199,"="&amp;$A5,Concentrado!$B$2:$B$199, "=Ciudad de México")</f>
        <v>58695</v>
      </c>
      <c r="G5" s="10">
        <f>SUMIFS(Concentrado!H$2:H$199,Concentrado!$A$2:$A$199,"="&amp;$A5,Concentrado!$B$2:$B$199, "=Ciudad de México")</f>
        <v>74142</v>
      </c>
      <c r="H5" s="10">
        <f>SUMIFS(Concentrado!I$2:I$199,Concentrado!$A$2:$A$199,"="&amp;$A5,Concentrado!$B$2:$B$199, "=Ciudad de México")</f>
        <v>68254</v>
      </c>
      <c r="I5" s="10">
        <f>SUMIFS(Concentrado!J$2:J$199,Concentrado!$A$2:$A$199,"="&amp;$A5,Concentrado!$B$2:$B$199, "=Ciudad de México")</f>
        <v>52410</v>
      </c>
      <c r="J5" s="10">
        <f>SUMIFS(Concentrado!K$2:K$199,Concentrado!$A$2:$A$199,"="&amp;$A5,Concentrado!$B$2:$B$199, "=Ciudad de México")</f>
        <v>41554</v>
      </c>
      <c r="K5" s="10">
        <f>SUMIFS(Concentrado!L$2:L$199,Concentrado!$A$2:$A$199,"="&amp;$A5,Concentrado!$B$2:$B$199, "=Ciudad de México")</f>
        <v>35912</v>
      </c>
      <c r="L5" s="10">
        <f>SUMIFS(Concentrado!M$2:M$199,Concentrado!$A$2:$A$199,"="&amp;$A5,Concentrado!$B$2:$B$199, "=Ciudad de México")</f>
        <v>36197</v>
      </c>
      <c r="M5" s="10">
        <f>SUMIFS(Concentrado!N$2:N$199,Concentrado!$A$2:$A$199,"="&amp;$A5,Concentrado!$B$2:$B$199, "=Ciudad de México")</f>
        <v>31997</v>
      </c>
      <c r="N5" s="10">
        <f>SUMIFS(Concentrado!O$2:O$199,Concentrado!$A$2:$A$199,"="&amp;$A5,Concentrado!$B$2:$B$199, "=Ciudad de México")</f>
        <v>27610</v>
      </c>
      <c r="O5" s="10">
        <f>SUMIFS(Concentrado!P$2:P$199,Concentrado!$A$2:$A$199,"="&amp;$A5,Concentrado!$B$2:$B$199, "=Ciudad de México")</f>
        <v>23041</v>
      </c>
      <c r="P5" s="10">
        <f>SUMIFS(Concentrado!Q$2:Q$199,Concentrado!$A$2:$A$199,"="&amp;$A5,Concentrado!$B$2:$B$199, "=Ciudad de México")</f>
        <v>16893</v>
      </c>
      <c r="Q5" s="10">
        <f>SUMIFS(Concentrado!R$2:R$199,Concentrado!$A$2:$A$199,"="&amp;$A5,Concentrado!$B$2:$B$199, "=Ciudad de México")</f>
        <v>12522</v>
      </c>
      <c r="R5" s="10">
        <f>SUMIFS(Concentrado!S$2:S$199,Concentrado!$A$2:$A$199,"="&amp;$A5,Concentrado!$B$2:$B$199, "=Ciudad de México")</f>
        <v>8781</v>
      </c>
      <c r="S5" s="10">
        <f>SUMIFS(Concentrado!T$2:T$199,Concentrado!$A$2:$A$199,"="&amp;$A5,Concentrado!$B$2:$B$199, "=Ciudad de México")</f>
        <v>5656</v>
      </c>
      <c r="T5" s="10">
        <f>SUMIFS(Concentrado!U$2:U$199,Concentrado!$A$2:$A$199,"="&amp;$A5,Concentrado!$B$2:$B$199, "=Ciudad de México")</f>
        <v>3292</v>
      </c>
      <c r="U5" s="10">
        <f>SUMIFS(Concentrado!V$2:V$199,Concentrado!$A$2:$A$199,"="&amp;$A5,Concentrado!$B$2:$B$199, "=Ciudad de México")</f>
        <v>1229</v>
      </c>
      <c r="V5" s="10">
        <f>SUMIFS(Concentrado!W$2:W$199,Concentrado!$A$2:$A$199,"="&amp;$A5,Concentrado!$B$2:$B$199, "=Ciudad de México")</f>
        <v>394</v>
      </c>
      <c r="W5" s="10">
        <f>SUMIFS(Concentrado!X$2:X$199,Concentrado!$A$2:$A$199,"="&amp;$A5,Concentrado!$B$2:$B$199, "=Ciudad de México")</f>
        <v>70</v>
      </c>
      <c r="X5" s="10">
        <f>SUMIFS(Concentrado!Y$2:Y$199,Concentrado!$A$2:$A$199,"="&amp;$A5,Concentrado!$B$2:$B$199, "=Ciudad de México")</f>
        <v>4</v>
      </c>
      <c r="Y5" s="10">
        <f>SUMIFS(Concentrado!Z$2:Z$199,Concentrado!$A$2:$A$199,"="&amp;$A5,Concentrado!$B$2:$B$199, "=Ciudad de México")</f>
        <v>614547</v>
      </c>
    </row>
    <row r="6" spans="1:25" x14ac:dyDescent="0.25">
      <c r="A6" s="7">
        <v>2021</v>
      </c>
      <c r="B6" s="10">
        <f>SUMIFS(Concentrado!C$2:C$199,Concentrado!$A$2:$A$199,"="&amp;$A6,Concentrado!$B$2:$B$199, "=Ciudad de México")</f>
        <v>20918</v>
      </c>
      <c r="C6" s="10">
        <f>SUMIFS(Concentrado!D$2:D$199,Concentrado!$A$2:$A$199,"="&amp;$A6,Concentrado!$B$2:$B$199, "=Ciudad de México")</f>
        <v>42573</v>
      </c>
      <c r="D6" s="10">
        <f>SUMIFS(Concentrado!E$2:E$199,Concentrado!$A$2:$A$199,"="&amp;$A6,Concentrado!$B$2:$B$199, "=Ciudad de México")</f>
        <v>30861</v>
      </c>
      <c r="E6" s="10">
        <f>SUMIFS(Concentrado!F$2:F$199,Concentrado!$A$2:$A$199,"="&amp;$A6,Concentrado!$B$2:$B$199, "=Ciudad de México")</f>
        <v>28767</v>
      </c>
      <c r="F6" s="10">
        <f>SUMIFS(Concentrado!G$2:G$199,Concentrado!$A$2:$A$199,"="&amp;$A6,Concentrado!$B$2:$B$199, "=Ciudad de México")</f>
        <v>62621</v>
      </c>
      <c r="G6" s="10">
        <f>SUMIFS(Concentrado!H$2:H$199,Concentrado!$A$2:$A$199,"="&amp;$A6,Concentrado!$B$2:$B$199, "=Ciudad de México")</f>
        <v>79509</v>
      </c>
      <c r="H6" s="10">
        <f>SUMIFS(Concentrado!I$2:I$199,Concentrado!$A$2:$A$199,"="&amp;$A6,Concentrado!$B$2:$B$199, "=Ciudad de México")</f>
        <v>74734</v>
      </c>
      <c r="I6" s="10">
        <f>SUMIFS(Concentrado!J$2:J$199,Concentrado!$A$2:$A$199,"="&amp;$A6,Concentrado!$B$2:$B$199, "=Ciudad de México")</f>
        <v>58419</v>
      </c>
      <c r="J6" s="10">
        <f>SUMIFS(Concentrado!K$2:K$199,Concentrado!$A$2:$A$199,"="&amp;$A6,Concentrado!$B$2:$B$199, "=Ciudad de México")</f>
        <v>47150</v>
      </c>
      <c r="K6" s="10">
        <f>SUMIFS(Concentrado!L$2:L$199,Concentrado!$A$2:$A$199,"="&amp;$A6,Concentrado!$B$2:$B$199, "=Ciudad de México")</f>
        <v>41009</v>
      </c>
      <c r="L6" s="10">
        <f>SUMIFS(Concentrado!M$2:M$199,Concentrado!$A$2:$A$199,"="&amp;$A6,Concentrado!$B$2:$B$199, "=Ciudad de México")</f>
        <v>42160</v>
      </c>
      <c r="M6" s="10">
        <f>SUMIFS(Concentrado!N$2:N$199,Concentrado!$A$2:$A$199,"="&amp;$A6,Concentrado!$B$2:$B$199, "=Ciudad de México")</f>
        <v>35677</v>
      </c>
      <c r="N6" s="10">
        <f>SUMIFS(Concentrado!O$2:O$199,Concentrado!$A$2:$A$199,"="&amp;$A6,Concentrado!$B$2:$B$199, "=Ciudad de México")</f>
        <v>31465</v>
      </c>
      <c r="O6" s="10">
        <f>SUMIFS(Concentrado!P$2:P$199,Concentrado!$A$2:$A$199,"="&amp;$A6,Concentrado!$B$2:$B$199, "=Ciudad de México")</f>
        <v>25772</v>
      </c>
      <c r="P6" s="10">
        <f>SUMIFS(Concentrado!Q$2:Q$199,Concentrado!$A$2:$A$199,"="&amp;$A6,Concentrado!$B$2:$B$199, "=Ciudad de México")</f>
        <v>20323</v>
      </c>
      <c r="Q6" s="10">
        <f>SUMIFS(Concentrado!R$2:R$199,Concentrado!$A$2:$A$199,"="&amp;$A6,Concentrado!$B$2:$B$199, "=Ciudad de México")</f>
        <v>14495</v>
      </c>
      <c r="R6" s="10">
        <f>SUMIFS(Concentrado!S$2:S$199,Concentrado!$A$2:$A$199,"="&amp;$A6,Concentrado!$B$2:$B$199, "=Ciudad de México")</f>
        <v>10579</v>
      </c>
      <c r="S6" s="10">
        <f>SUMIFS(Concentrado!T$2:T$199,Concentrado!$A$2:$A$199,"="&amp;$A6,Concentrado!$B$2:$B$199, "=Ciudad de México")</f>
        <v>6152</v>
      </c>
      <c r="T6" s="10">
        <f>SUMIFS(Concentrado!U$2:U$199,Concentrado!$A$2:$A$199,"="&amp;$A6,Concentrado!$B$2:$B$199, "=Ciudad de México")</f>
        <v>3611</v>
      </c>
      <c r="U6" s="10">
        <f>SUMIFS(Concentrado!V$2:V$199,Concentrado!$A$2:$A$199,"="&amp;$A6,Concentrado!$B$2:$B$199, "=Ciudad de México")</f>
        <v>1362</v>
      </c>
      <c r="V6" s="10">
        <f>SUMIFS(Concentrado!W$2:W$199,Concentrado!$A$2:$A$199,"="&amp;$A6,Concentrado!$B$2:$B$199, "=Ciudad de México")</f>
        <v>397</v>
      </c>
      <c r="W6" s="10">
        <f>SUMIFS(Concentrado!X$2:X$199,Concentrado!$A$2:$A$199,"="&amp;$A6,Concentrado!$B$2:$B$199, "=Ciudad de México")</f>
        <v>85</v>
      </c>
      <c r="X6" s="10">
        <f>SUMIFS(Concentrado!Y$2:Y$199,Concentrado!$A$2:$A$199,"="&amp;$A6,Concentrado!$B$2:$B$199, "=Ciudad de México")</f>
        <v>309</v>
      </c>
      <c r="Y6" s="10">
        <f>SUMIFS(Concentrado!Z$2:Z$199,Concentrado!$A$2:$A$199,"="&amp;$A6,Concentrado!$B$2:$B$199, "=Ciudad de México")</f>
        <v>678948</v>
      </c>
    </row>
    <row r="7" spans="1:25" x14ac:dyDescent="0.25">
      <c r="A7" s="7">
        <v>2022</v>
      </c>
      <c r="B7" s="10">
        <f>SUMIFS(Concentrado!C$2:C$199,Concentrado!$A$2:$A$199,"="&amp;$A7,Concentrado!$B$2:$B$199, "=Ciudad de México")</f>
        <v>26207</v>
      </c>
      <c r="C7" s="10">
        <f>SUMIFS(Concentrado!D$2:D$199,Concentrado!$A$2:$A$199,"="&amp;$A7,Concentrado!$B$2:$B$199, "=Ciudad de México")</f>
        <v>59337</v>
      </c>
      <c r="D7" s="10">
        <f>SUMIFS(Concentrado!E$2:E$199,Concentrado!$A$2:$A$199,"="&amp;$A7,Concentrado!$B$2:$B$199, "=Ciudad de México")</f>
        <v>42491</v>
      </c>
      <c r="E7" s="10">
        <f>SUMIFS(Concentrado!F$2:F$199,Concentrado!$A$2:$A$199,"="&amp;$A7,Concentrado!$B$2:$B$199, "=Ciudad de México")</f>
        <v>35896</v>
      </c>
      <c r="F7" s="10">
        <f>SUMIFS(Concentrado!G$2:G$199,Concentrado!$A$2:$A$199,"="&amp;$A7,Concentrado!$B$2:$B$199, "=Ciudad de México")</f>
        <v>58216</v>
      </c>
      <c r="G7" s="10">
        <f>SUMIFS(Concentrado!H$2:H$199,Concentrado!$A$2:$A$199,"="&amp;$A7,Concentrado!$B$2:$B$199, "=Ciudad de México")</f>
        <v>71991</v>
      </c>
      <c r="H7" s="10">
        <f>SUMIFS(Concentrado!I$2:I$199,Concentrado!$A$2:$A$199,"="&amp;$A7,Concentrado!$B$2:$B$199, "=Ciudad de México")</f>
        <v>63893</v>
      </c>
      <c r="I7" s="10">
        <f>SUMIFS(Concentrado!J$2:J$199,Concentrado!$A$2:$A$199,"="&amp;$A7,Concentrado!$B$2:$B$199, "=Ciudad de México")</f>
        <v>48807</v>
      </c>
      <c r="J7" s="10">
        <f>SUMIFS(Concentrado!K$2:K$199,Concentrado!$A$2:$A$199,"="&amp;$A7,Concentrado!$B$2:$B$199, "=Ciudad de México")</f>
        <v>37228</v>
      </c>
      <c r="K7" s="10">
        <f>SUMIFS(Concentrado!L$2:L$199,Concentrado!$A$2:$A$199,"="&amp;$A7,Concentrado!$B$2:$B$199, "=Ciudad de México")</f>
        <v>30447</v>
      </c>
      <c r="L7" s="10">
        <f>SUMIFS(Concentrado!M$2:M$199,Concentrado!$A$2:$A$199,"="&amp;$A7,Concentrado!$B$2:$B$199, "=Ciudad de México")</f>
        <v>29436</v>
      </c>
      <c r="M7" s="10">
        <f>SUMIFS(Concentrado!N$2:N$199,Concentrado!$A$2:$A$199,"="&amp;$A7,Concentrado!$B$2:$B$199, "=Ciudad de México")</f>
        <v>26314</v>
      </c>
      <c r="N7" s="10">
        <f>SUMIFS(Concentrado!O$2:O$199,Concentrado!$A$2:$A$199,"="&amp;$A7,Concentrado!$B$2:$B$199, "=Ciudad de México")</f>
        <v>21635</v>
      </c>
      <c r="O7" s="10">
        <f>SUMIFS(Concentrado!P$2:P$199,Concentrado!$A$2:$A$199,"="&amp;$A7,Concentrado!$B$2:$B$199, "=Ciudad de México")</f>
        <v>17360</v>
      </c>
      <c r="P7" s="10">
        <f>SUMIFS(Concentrado!Q$2:Q$199,Concentrado!$A$2:$A$199,"="&amp;$A7,Concentrado!$B$2:$B$199, "=Ciudad de México")</f>
        <v>12938</v>
      </c>
      <c r="Q7" s="10">
        <f>SUMIFS(Concentrado!R$2:R$199,Concentrado!$A$2:$A$199,"="&amp;$A7,Concentrado!$B$2:$B$199, "=Ciudad de México")</f>
        <v>9444</v>
      </c>
      <c r="R7" s="10">
        <f>SUMIFS(Concentrado!S$2:S$199,Concentrado!$A$2:$A$199,"="&amp;$A7,Concentrado!$B$2:$B$199, "=Ciudad de México")</f>
        <v>6904</v>
      </c>
      <c r="S7" s="10">
        <f>SUMIFS(Concentrado!T$2:T$199,Concentrado!$A$2:$A$199,"="&amp;$A7,Concentrado!$B$2:$B$199, "=Ciudad de México")</f>
        <v>4520</v>
      </c>
      <c r="T7" s="10">
        <f>SUMIFS(Concentrado!U$2:U$199,Concentrado!$A$2:$A$199,"="&amp;$A7,Concentrado!$B$2:$B$199, "=Ciudad de México")</f>
        <v>2794</v>
      </c>
      <c r="U7" s="10">
        <f>SUMIFS(Concentrado!V$2:V$199,Concentrado!$A$2:$A$199,"="&amp;$A7,Concentrado!$B$2:$B$199, "=Ciudad de México")</f>
        <v>1176</v>
      </c>
      <c r="V7" s="10">
        <f>SUMIFS(Concentrado!W$2:W$199,Concentrado!$A$2:$A$199,"="&amp;$A7,Concentrado!$B$2:$B$199, "=Ciudad de México")</f>
        <v>358</v>
      </c>
      <c r="W7" s="10">
        <f>SUMIFS(Concentrado!X$2:X$199,Concentrado!$A$2:$A$199,"="&amp;$A7,Concentrado!$B$2:$B$199, "=Ciudad de México")</f>
        <v>206</v>
      </c>
      <c r="X7" s="10">
        <f>SUMIFS(Concentrado!Y$2:Y$199,Concentrado!$A$2:$A$199,"="&amp;$A7,Concentrado!$B$2:$B$199, "=Ciudad de México")</f>
        <v>9144</v>
      </c>
      <c r="Y7" s="10">
        <f>SUMIFS(Concentrado!Z$2:Z$199,Concentrado!$A$2:$A$199,"="&amp;$A7,Concentrado!$B$2:$B$199, "=Ciudad de México")</f>
        <v>616742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2023-01-03T17:36:04Z</dcterms:modified>
</cp:coreProperties>
</file>